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P:\36305\019\Final ATSI 2020 True-Up\"/>
    </mc:Choice>
  </mc:AlternateContent>
  <xr:revisionPtr revIDLastSave="0" documentId="13_ncr:1_{C4F18DD5-6986-4702-A4AF-0DA8B846380B}" xr6:coauthVersionLast="45" xr6:coauthVersionMax="46" xr10:uidLastSave="{00000000-0000-0000-0000-000000000000}"/>
  <bookViews>
    <workbookView xWindow="-120" yWindow="-120" windowWidth="29040" windowHeight="15840" tabRatio="840" xr2:uid="{00000000-000D-0000-FFFF-FFFF00000000}"/>
  </bookViews>
  <sheets>
    <sheet name="Attachment H-32A" sheetId="1" r:id="rId1"/>
    <sheet name="H-32A-WP01 - Plant" sheetId="16" r:id="rId2"/>
    <sheet name="H-32A-WP02 - Revenue Credits" sheetId="17" r:id="rId3"/>
    <sheet name="H-32A-WP03 - Start-up Costs" sheetId="18" r:id="rId4"/>
    <sheet name="H-32A-WP04 - Zonal Investment" sheetId="19" r:id="rId5"/>
    <sheet name="H-32A-WP05 - True-up &amp; Adjusts" sheetId="20" r:id="rId6"/>
    <sheet name="H-32A-WP06 - Debt Service" sheetId="25" r:id="rId7"/>
    <sheet name="H-32A-WP06a - Debt Serv Monthly" sheetId="26" r:id="rId8"/>
    <sheet name="H-32A-WP06b - Int on Work Cap" sheetId="27" r:id="rId9"/>
    <sheet name="WP07 - TEC" sheetId="22" r:id="rId10"/>
    <sheet name="H-32A-WP08 - TEC True-up" sheetId="23" r:id="rId11"/>
    <sheet name="H-32A-WP09 - Transmission O&amp;M" sheetId="24" r:id="rId12"/>
    <sheet name="H-32A-WP10 - Margin Requirement" sheetId="28" r:id="rId13"/>
    <sheet name="Detail of 3-Yr ATSI" sheetId="33"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'Attachment H-32A'!$A$1:$L$165</definedName>
    <definedName name="_xlnm.Print_Area" localSheetId="13">'Detail of 3-Yr ATSI'!$B$2:$I$23</definedName>
    <definedName name="_xlnm.Print_Area" localSheetId="1">'H-32A-WP01 - Plant'!$A$1:$J$51</definedName>
    <definedName name="_xlnm.Print_Area" localSheetId="2">'H-32A-WP02 - Revenue Credits'!$C$1:$J$30</definedName>
    <definedName name="_xlnm.Print_Area" localSheetId="3">'H-32A-WP03 - Start-up Costs'!$B$2:$J$109</definedName>
    <definedName name="_xlnm.Print_Area" localSheetId="4">'H-32A-WP04 - Zonal Investment'!$B$1:$I$49</definedName>
    <definedName name="_xlnm.Print_Area" localSheetId="5">'H-32A-WP05 - True-up &amp; Adjusts'!$B$1:$J$61</definedName>
    <definedName name="_xlnm.Print_Area" localSheetId="6">'H-32A-WP06 - Debt Service'!$A$3:$Z$50</definedName>
    <definedName name="_xlnm.Print_Area" localSheetId="7">'H-32A-WP06a - Debt Serv Monthly'!$B$3:$Z$68</definedName>
    <definedName name="_xlnm.Print_Area" localSheetId="8">'H-32A-WP06b - Int on Work Cap'!$C$2:$I$27</definedName>
    <definedName name="_xlnm.Print_Area" localSheetId="10">'H-32A-WP08 - TEC True-up'!$A$1:$K$36</definedName>
    <definedName name="_xlnm.Print_Area" localSheetId="11">'H-32A-WP09 - Transmission O&amp;M'!$B$1:$I$101</definedName>
    <definedName name="_xlnm.Print_Area" localSheetId="12">'H-32A-WP10 - Margin Requirement'!$B$2:$F$27</definedName>
    <definedName name="_xlnm.Print_Area" localSheetId="9">'WP07 - TEC'!$A$1:$N$59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26" l="1"/>
  <c r="H15" i="26"/>
  <c r="H21" i="26"/>
  <c r="H22" i="26"/>
  <c r="H23" i="26"/>
  <c r="H24" i="26"/>
  <c r="H25" i="26"/>
  <c r="H26" i="26"/>
  <c r="H27" i="26"/>
  <c r="H28" i="26"/>
  <c r="H29" i="26"/>
  <c r="H30" i="26"/>
  <c r="H31" i="26"/>
  <c r="H32" i="26"/>
  <c r="H33" i="26"/>
  <c r="H34" i="26"/>
  <c r="H35" i="26"/>
  <c r="H36" i="26"/>
  <c r="H37" i="26"/>
  <c r="H38" i="26"/>
  <c r="H39" i="26"/>
  <c r="H40" i="26"/>
  <c r="H41" i="26"/>
  <c r="H42" i="26"/>
  <c r="H43" i="26"/>
  <c r="H44" i="26"/>
  <c r="H45" i="26"/>
  <c r="H46" i="26"/>
  <c r="H47" i="26"/>
  <c r="H48" i="26"/>
  <c r="H49" i="26"/>
  <c r="H50" i="26"/>
  <c r="H51" i="26"/>
  <c r="H52" i="26"/>
  <c r="H53" i="26"/>
  <c r="H54" i="26"/>
  <c r="H55" i="26"/>
  <c r="H56" i="26"/>
  <c r="H57" i="26"/>
  <c r="H58" i="26"/>
  <c r="H59" i="26"/>
  <c r="H60" i="26"/>
  <c r="H61" i="26"/>
  <c r="H62" i="26"/>
  <c r="H63" i="26"/>
  <c r="H64" i="26"/>
  <c r="H65" i="26"/>
  <c r="H66" i="26"/>
  <c r="H67" i="26"/>
  <c r="H68" i="26"/>
  <c r="H69" i="26"/>
  <c r="H70" i="26"/>
  <c r="H71" i="26"/>
  <c r="H72" i="26"/>
  <c r="H73" i="26"/>
  <c r="H74" i="26"/>
  <c r="H75" i="26"/>
  <c r="H76" i="26"/>
  <c r="H77" i="26"/>
  <c r="H78" i="26"/>
  <c r="H79" i="26"/>
  <c r="H80" i="26"/>
  <c r="H81" i="26"/>
  <c r="H82" i="26"/>
  <c r="H83" i="26"/>
  <c r="H84" i="26"/>
  <c r="H85" i="26"/>
  <c r="H86" i="26"/>
  <c r="H87" i="26"/>
  <c r="H88" i="26"/>
  <c r="H89" i="26"/>
  <c r="H90" i="26"/>
  <c r="H91" i="26"/>
  <c r="H92" i="26"/>
  <c r="H93" i="26"/>
  <c r="H94" i="26"/>
  <c r="H95" i="26"/>
  <c r="H96" i="26"/>
  <c r="H97" i="26"/>
  <c r="H98" i="26"/>
  <c r="H99" i="26"/>
  <c r="H100" i="26"/>
  <c r="H101" i="26"/>
  <c r="H102" i="26"/>
  <c r="H103" i="26"/>
  <c r="H104" i="26"/>
  <c r="H105" i="26"/>
  <c r="H106" i="26"/>
  <c r="H107" i="26"/>
  <c r="H108" i="26"/>
  <c r="H109" i="26"/>
  <c r="H110" i="26"/>
  <c r="H111" i="26"/>
  <c r="H112" i="26"/>
  <c r="H113" i="26"/>
  <c r="H114" i="26"/>
  <c r="H115" i="26"/>
  <c r="H116" i="26"/>
  <c r="H117" i="26"/>
  <c r="H118" i="26"/>
  <c r="H119" i="26"/>
  <c r="H120" i="26"/>
  <c r="H121" i="26"/>
  <c r="H122" i="26"/>
  <c r="H123" i="26"/>
  <c r="H124" i="26"/>
  <c r="H125" i="26"/>
  <c r="H126" i="26"/>
  <c r="H127" i="26"/>
  <c r="H128" i="26"/>
  <c r="H129" i="26"/>
  <c r="H130" i="26"/>
  <c r="H131" i="26"/>
  <c r="H132" i="26"/>
  <c r="H133" i="26"/>
  <c r="H134" i="26"/>
  <c r="H135" i="26"/>
  <c r="H136" i="26"/>
  <c r="H137" i="26"/>
  <c r="H138" i="26"/>
  <c r="H139" i="26"/>
  <c r="H140" i="26"/>
  <c r="H141" i="26"/>
  <c r="H142" i="26"/>
  <c r="H143" i="26"/>
  <c r="H144" i="26"/>
  <c r="H145" i="26"/>
  <c r="H146" i="26"/>
  <c r="H147" i="26"/>
  <c r="H148" i="26"/>
  <c r="H149" i="26"/>
  <c r="H150" i="26"/>
  <c r="H151" i="26"/>
  <c r="H152" i="26"/>
  <c r="H153" i="26"/>
  <c r="H154" i="26"/>
  <c r="H155" i="26"/>
  <c r="H156" i="26"/>
  <c r="H157" i="26"/>
  <c r="H158" i="26"/>
  <c r="H159" i="26"/>
  <c r="H160" i="26"/>
  <c r="H161" i="26"/>
  <c r="H162" i="26"/>
  <c r="H163" i="26"/>
  <c r="H164" i="26"/>
  <c r="H165" i="26"/>
  <c r="H166" i="26"/>
  <c r="H167" i="26"/>
  <c r="H168" i="26"/>
  <c r="H169" i="26"/>
  <c r="H170" i="26"/>
  <c r="H171" i="26"/>
  <c r="H172" i="26"/>
  <c r="H173" i="26"/>
  <c r="H174" i="26"/>
  <c r="H175" i="26"/>
  <c r="H176" i="26"/>
  <c r="H177" i="26"/>
  <c r="H178" i="26"/>
  <c r="H179" i="26"/>
  <c r="H180" i="26"/>
  <c r="H181" i="26"/>
  <c r="H182" i="26"/>
  <c r="H183" i="26"/>
  <c r="H184" i="26"/>
  <c r="H185" i="26"/>
  <c r="H186" i="26"/>
  <c r="H187" i="26"/>
  <c r="H188" i="26"/>
  <c r="H189" i="26"/>
  <c r="H190" i="26"/>
  <c r="H191" i="26"/>
  <c r="H192" i="26"/>
  <c r="H193" i="26"/>
  <c r="H194" i="26"/>
  <c r="H195" i="26"/>
  <c r="H196" i="26"/>
  <c r="H197" i="26"/>
  <c r="H198" i="26"/>
  <c r="H199" i="26"/>
  <c r="H200" i="26"/>
  <c r="H201" i="26"/>
  <c r="H202" i="26"/>
  <c r="H203" i="26"/>
  <c r="H204" i="26"/>
  <c r="H205" i="26"/>
  <c r="H206" i="26"/>
  <c r="H207" i="26"/>
  <c r="H208" i="26"/>
  <c r="H209" i="26"/>
  <c r="H210" i="26"/>
  <c r="H211" i="26"/>
  <c r="H212" i="26"/>
  <c r="H213" i="26"/>
  <c r="H214" i="26"/>
  <c r="H215" i="26"/>
  <c r="H216" i="26"/>
  <c r="H217" i="26"/>
  <c r="H218" i="26"/>
  <c r="H219" i="26"/>
  <c r="H220" i="26"/>
  <c r="H221" i="26"/>
  <c r="H222" i="26"/>
  <c r="H223" i="26"/>
  <c r="H224" i="26"/>
  <c r="H225" i="26"/>
  <c r="H226" i="26"/>
  <c r="H227" i="26"/>
  <c r="H228" i="26"/>
  <c r="H229" i="26"/>
  <c r="H230" i="26"/>
  <c r="H231" i="26"/>
  <c r="H232" i="26"/>
  <c r="H233" i="26"/>
  <c r="H234" i="26"/>
  <c r="H235" i="26"/>
  <c r="H236" i="26"/>
  <c r="H237" i="26"/>
  <c r="H238" i="26"/>
  <c r="H239" i="26"/>
  <c r="H240" i="26"/>
  <c r="H241" i="26"/>
  <c r="H242" i="26"/>
  <c r="H243" i="26"/>
  <c r="H244" i="26"/>
  <c r="H245" i="26"/>
  <c r="H246" i="26"/>
  <c r="H247" i="26"/>
  <c r="H248" i="26"/>
  <c r="H249" i="26"/>
  <c r="H250" i="26"/>
  <c r="H251" i="26"/>
  <c r="H252" i="26"/>
  <c r="H253" i="26"/>
  <c r="H254" i="26"/>
  <c r="H255" i="26"/>
  <c r="H256" i="26"/>
  <c r="H257" i="26"/>
  <c r="H258" i="26"/>
  <c r="H259" i="26"/>
  <c r="H260" i="26"/>
  <c r="H261" i="26"/>
  <c r="H262" i="26"/>
  <c r="H263" i="26"/>
  <c r="H264" i="26"/>
  <c r="H265" i="26"/>
  <c r="H266" i="26"/>
  <c r="H267" i="26"/>
  <c r="H268" i="26"/>
  <c r="H269" i="26"/>
  <c r="H270" i="26"/>
  <c r="H271" i="26"/>
  <c r="H272" i="26"/>
  <c r="H273" i="26"/>
  <c r="H274" i="26"/>
  <c r="H275" i="26"/>
  <c r="H276" i="26"/>
  <c r="H277" i="26"/>
  <c r="H278" i="26"/>
  <c r="H279" i="26"/>
  <c r="H280" i="26"/>
  <c r="H281" i="26"/>
  <c r="H282" i="26"/>
  <c r="H283" i="26"/>
  <c r="H284" i="26"/>
  <c r="H285" i="26"/>
  <c r="H286" i="26"/>
  <c r="H287" i="26"/>
  <c r="H288" i="26"/>
  <c r="H289" i="26"/>
  <c r="H290" i="26"/>
  <c r="H291" i="26"/>
  <c r="H292" i="26"/>
  <c r="H293" i="26"/>
  <c r="H294" i="26"/>
  <c r="H295" i="26"/>
  <c r="H296" i="26"/>
  <c r="H297" i="26"/>
  <c r="H298" i="26"/>
  <c r="H299" i="26"/>
  <c r="H300" i="26"/>
  <c r="H301" i="26"/>
  <c r="H302" i="26"/>
  <c r="H303" i="26"/>
  <c r="H304" i="26"/>
  <c r="H305" i="26"/>
  <c r="H306" i="26"/>
  <c r="H307" i="26"/>
  <c r="H308" i="26"/>
  <c r="H309" i="26"/>
  <c r="H310" i="26"/>
  <c r="H311" i="26"/>
  <c r="H312" i="26"/>
  <c r="H313" i="26"/>
  <c r="H314" i="26"/>
  <c r="H315" i="26"/>
  <c r="H316" i="26"/>
  <c r="H317" i="26"/>
  <c r="H318" i="26"/>
  <c r="H319" i="26"/>
  <c r="H320" i="26"/>
  <c r="H321" i="26"/>
  <c r="H322" i="26"/>
  <c r="H323" i="26"/>
  <c r="H324" i="26"/>
  <c r="H325" i="26"/>
  <c r="H326" i="26"/>
  <c r="H327" i="26"/>
  <c r="H328" i="26"/>
  <c r="H329" i="26"/>
  <c r="H330" i="26"/>
  <c r="H331" i="26"/>
  <c r="H332" i="26"/>
  <c r="H333" i="26"/>
  <c r="H334" i="26"/>
  <c r="H335" i="26"/>
  <c r="H336" i="26"/>
  <c r="H337" i="26"/>
  <c r="H338" i="26"/>
  <c r="H339" i="26"/>
  <c r="H340" i="26"/>
  <c r="H341" i="26"/>
  <c r="H342" i="26"/>
  <c r="H343" i="26"/>
  <c r="H344" i="26"/>
  <c r="H345" i="26"/>
  <c r="H346" i="26"/>
  <c r="H347" i="26"/>
  <c r="H348" i="26"/>
  <c r="H349" i="26"/>
  <c r="H350" i="26"/>
  <c r="H351" i="26"/>
  <c r="H352" i="26"/>
  <c r="H353" i="26"/>
  <c r="H354" i="26"/>
  <c r="H355" i="26"/>
  <c r="H356" i="26"/>
  <c r="H357" i="26"/>
  <c r="H358" i="26"/>
  <c r="H359" i="26"/>
  <c r="H360" i="26"/>
  <c r="H361" i="26"/>
  <c r="H362" i="26"/>
  <c r="H363" i="26"/>
  <c r="H364" i="26"/>
  <c r="H365" i="26"/>
  <c r="H366" i="26"/>
  <c r="H367" i="26"/>
  <c r="H368" i="26"/>
  <c r="H369" i="26"/>
  <c r="H370" i="26"/>
  <c r="H371" i="26"/>
  <c r="H372" i="26"/>
  <c r="H373" i="26"/>
  <c r="H374" i="26"/>
  <c r="H375" i="26"/>
  <c r="H376" i="26"/>
  <c r="H377" i="26"/>
  <c r="H378" i="26"/>
  <c r="H379" i="26"/>
  <c r="H380" i="26"/>
  <c r="H381" i="26"/>
  <c r="H382" i="26"/>
  <c r="H383" i="26"/>
  <c r="H384" i="26"/>
  <c r="H385" i="26"/>
  <c r="H386" i="26"/>
  <c r="H387" i="26"/>
  <c r="H388" i="26"/>
  <c r="H389" i="26"/>
  <c r="H390" i="26"/>
  <c r="H391" i="26"/>
  <c r="H392" i="26"/>
  <c r="H393" i="26"/>
  <c r="H394" i="26"/>
  <c r="H395" i="26"/>
  <c r="H396" i="26"/>
  <c r="H397" i="26"/>
  <c r="H398" i="26"/>
  <c r="H399" i="26"/>
  <c r="H400" i="26"/>
  <c r="H401" i="26"/>
  <c r="H402" i="26"/>
  <c r="H403" i="26"/>
  <c r="H404" i="26"/>
  <c r="H405" i="26"/>
  <c r="H406" i="26"/>
  <c r="H407" i="26"/>
  <c r="H408" i="26"/>
  <c r="H409" i="26"/>
  <c r="H410" i="26"/>
  <c r="H411" i="26"/>
  <c r="H412" i="26"/>
  <c r="H413" i="26"/>
  <c r="H414" i="26"/>
  <c r="H415" i="26"/>
  <c r="H416" i="26"/>
  <c r="H417" i="26"/>
  <c r="H418" i="26"/>
  <c r="H419" i="26"/>
  <c r="H420" i="26"/>
  <c r="H421" i="26"/>
  <c r="H422" i="26"/>
  <c r="H423" i="26"/>
  <c r="H424" i="26"/>
  <c r="H425" i="26"/>
  <c r="H426" i="26"/>
  <c r="H427" i="26"/>
  <c r="H428" i="26"/>
  <c r="H429" i="26"/>
  <c r="H430" i="26"/>
  <c r="H431" i="26"/>
  <c r="H432" i="26"/>
  <c r="H433" i="26"/>
  <c r="H434" i="26"/>
  <c r="H435" i="26"/>
  <c r="H436" i="26"/>
  <c r="H437" i="26"/>
  <c r="H438" i="26"/>
  <c r="H439" i="26"/>
  <c r="H440" i="26"/>
  <c r="H441" i="26"/>
  <c r="H442" i="26"/>
  <c r="H443" i="26"/>
  <c r="H444" i="26"/>
  <c r="H445" i="26"/>
  <c r="H446" i="26"/>
  <c r="H447" i="26"/>
  <c r="H448" i="26"/>
  <c r="H449" i="26"/>
  <c r="H450" i="26"/>
  <c r="H451" i="26"/>
  <c r="H452" i="26"/>
  <c r="H453" i="26"/>
  <c r="H454" i="26"/>
  <c r="H455" i="26"/>
  <c r="H456" i="26"/>
  <c r="H457" i="26"/>
  <c r="H458" i="26"/>
  <c r="H459" i="26"/>
  <c r="H460" i="26"/>
  <c r="H461" i="26"/>
  <c r="H462" i="26"/>
  <c r="H463" i="26"/>
  <c r="H464" i="26"/>
  <c r="H465" i="26"/>
  <c r="H466" i="26"/>
  <c r="H467" i="26"/>
  <c r="H468" i="26"/>
  <c r="H469" i="26"/>
  <c r="H470" i="26"/>
  <c r="H471" i="26"/>
  <c r="H472" i="26"/>
  <c r="H473" i="26"/>
  <c r="H474" i="26"/>
  <c r="H475" i="26"/>
  <c r="H476" i="26"/>
  <c r="H477" i="26"/>
  <c r="H478" i="26"/>
  <c r="H479" i="26"/>
  <c r="H480" i="26"/>
  <c r="H481" i="26"/>
  <c r="H482" i="26"/>
  <c r="H483" i="26"/>
  <c r="H484" i="26"/>
  <c r="H485" i="26"/>
  <c r="H486" i="26"/>
  <c r="H487" i="26"/>
  <c r="H488" i="26"/>
  <c r="H489" i="26"/>
  <c r="H490" i="26"/>
  <c r="H491" i="26"/>
  <c r="H492" i="26"/>
  <c r="H493" i="26"/>
  <c r="H494" i="26"/>
  <c r="H495" i="26"/>
  <c r="H496" i="26"/>
  <c r="H497" i="26"/>
  <c r="H498" i="26"/>
  <c r="H499" i="26"/>
  <c r="H500" i="26"/>
  <c r="H501" i="26"/>
  <c r="H502" i="26"/>
  <c r="H503" i="26"/>
  <c r="H504" i="26"/>
  <c r="H505" i="26"/>
  <c r="H506" i="26"/>
  <c r="H507" i="26"/>
  <c r="H508" i="26"/>
  <c r="H509" i="26"/>
  <c r="H510" i="26"/>
  <c r="H511" i="26"/>
  <c r="H512" i="26"/>
  <c r="H513" i="26"/>
  <c r="H514" i="26"/>
  <c r="H515" i="26"/>
  <c r="H516" i="26"/>
  <c r="H517" i="26"/>
  <c r="H518" i="26"/>
  <c r="H519" i="26"/>
  <c r="H520" i="26"/>
  <c r="H521" i="26"/>
  <c r="H522" i="26"/>
  <c r="H523" i="26"/>
  <c r="H524" i="26"/>
  <c r="H525" i="26"/>
  <c r="H526" i="26"/>
  <c r="H527" i="26"/>
  <c r="H528" i="26"/>
  <c r="H529" i="26"/>
  <c r="H530" i="26"/>
  <c r="H531" i="26"/>
  <c r="H532" i="26"/>
  <c r="H533" i="26"/>
  <c r="H534" i="26"/>
  <c r="H535" i="26"/>
  <c r="H536" i="26"/>
  <c r="H537" i="26"/>
  <c r="H538" i="26"/>
  <c r="H539" i="26"/>
  <c r="H540" i="26"/>
  <c r="H541" i="26"/>
  <c r="H542" i="26"/>
  <c r="H543" i="26"/>
  <c r="H544" i="26"/>
  <c r="H545" i="26"/>
  <c r="H546" i="26"/>
  <c r="H547" i="26"/>
  <c r="H548" i="26"/>
  <c r="H549" i="26"/>
  <c r="H550" i="26"/>
  <c r="H551" i="26"/>
  <c r="H552" i="26"/>
  <c r="H553" i="26"/>
  <c r="H554" i="26"/>
  <c r="H555" i="26"/>
  <c r="H556" i="26"/>
  <c r="H557" i="26"/>
  <c r="H558" i="26"/>
  <c r="H559" i="26"/>
  <c r="H560" i="26"/>
  <c r="H561" i="26"/>
  <c r="H562" i="26"/>
  <c r="H563" i="26"/>
  <c r="H564" i="26"/>
  <c r="H565" i="26"/>
  <c r="H566" i="26"/>
  <c r="H567" i="26"/>
  <c r="H568" i="26"/>
  <c r="H569" i="26"/>
  <c r="H570" i="26"/>
  <c r="H571" i="26"/>
  <c r="H572" i="26"/>
  <c r="H573" i="26"/>
  <c r="H574" i="26"/>
  <c r="H575" i="26"/>
  <c r="H576" i="26"/>
  <c r="H577" i="26"/>
  <c r="H578" i="26"/>
  <c r="H579" i="26"/>
  <c r="H580" i="26"/>
  <c r="H581" i="26"/>
  <c r="H582" i="26"/>
  <c r="H583" i="26"/>
  <c r="H584" i="26"/>
  <c r="H585" i="26"/>
  <c r="H586" i="26"/>
  <c r="H587" i="26"/>
  <c r="H588" i="26"/>
  <c r="H589" i="26"/>
  <c r="H590" i="26"/>
  <c r="H591" i="26"/>
  <c r="H592" i="26"/>
  <c r="H593" i="26"/>
  <c r="H594" i="26"/>
  <c r="H595" i="26"/>
  <c r="H596" i="26"/>
  <c r="H597" i="26"/>
  <c r="H598" i="26"/>
  <c r="H599" i="26"/>
  <c r="H600" i="26"/>
  <c r="H601" i="26"/>
  <c r="H602" i="26"/>
  <c r="H603" i="26"/>
  <c r="H604" i="26"/>
  <c r="H605" i="26"/>
  <c r="H606" i="26"/>
  <c r="H607" i="26"/>
  <c r="H608" i="26"/>
  <c r="H609" i="26"/>
  <c r="H610" i="26"/>
  <c r="H611" i="26"/>
  <c r="H612" i="26"/>
  <c r="H613" i="26"/>
  <c r="H614" i="26"/>
  <c r="H615" i="26"/>
  <c r="H616" i="26"/>
  <c r="H617" i="26"/>
  <c r="H618" i="26"/>
  <c r="H619" i="26"/>
  <c r="H620" i="26"/>
  <c r="H621" i="26"/>
  <c r="H622" i="26"/>
  <c r="H623" i="26"/>
  <c r="H624" i="26"/>
  <c r="H625" i="26"/>
  <c r="H626" i="26"/>
  <c r="H627" i="26"/>
  <c r="H628" i="26"/>
  <c r="H629" i="26"/>
  <c r="H630" i="26"/>
  <c r="H631" i="26"/>
  <c r="H632" i="26"/>
  <c r="H633" i="26"/>
  <c r="H634" i="26"/>
  <c r="H635" i="26"/>
  <c r="H636" i="26"/>
  <c r="H637" i="26"/>
  <c r="H638" i="26"/>
  <c r="H639" i="26"/>
  <c r="H640" i="26"/>
  <c r="H641" i="26"/>
  <c r="H642" i="26"/>
  <c r="H643" i="26"/>
  <c r="H644" i="26"/>
  <c r="H645" i="26"/>
  <c r="H646" i="26"/>
  <c r="H647" i="26"/>
  <c r="H648" i="26"/>
  <c r="H649" i="26"/>
  <c r="H650" i="26"/>
  <c r="H651" i="26"/>
  <c r="H652" i="26"/>
  <c r="H653" i="26"/>
  <c r="H654" i="26"/>
  <c r="H655" i="26"/>
  <c r="H656" i="26"/>
  <c r="H657" i="26"/>
  <c r="H658" i="26"/>
  <c r="H659" i="26"/>
  <c r="H660" i="26"/>
  <c r="H661" i="26"/>
  <c r="H662" i="26"/>
  <c r="H663" i="26"/>
  <c r="H664" i="26"/>
  <c r="H665" i="26"/>
  <c r="H666" i="26"/>
  <c r="H667" i="26"/>
  <c r="H668" i="26"/>
  <c r="H669" i="26"/>
  <c r="H670" i="26"/>
  <c r="H671" i="26"/>
  <c r="H672" i="26"/>
  <c r="H673" i="26"/>
  <c r="H674" i="26"/>
  <c r="H675" i="26"/>
  <c r="H676" i="26"/>
  <c r="H677" i="26"/>
  <c r="H678" i="26"/>
  <c r="H679" i="26"/>
  <c r="H680" i="26"/>
  <c r="H681" i="26"/>
  <c r="H682" i="26"/>
  <c r="H683" i="26"/>
  <c r="H684" i="26"/>
  <c r="H685" i="26"/>
  <c r="H686" i="26"/>
  <c r="H687" i="26"/>
  <c r="H688" i="26"/>
  <c r="H689" i="26"/>
  <c r="H690" i="26"/>
  <c r="H691" i="26"/>
  <c r="H692" i="26"/>
  <c r="H693" i="26"/>
  <c r="H694" i="26"/>
  <c r="H695" i="26"/>
  <c r="H696" i="26"/>
  <c r="H697" i="26"/>
  <c r="H698" i="26"/>
  <c r="H699" i="26"/>
  <c r="H700" i="26"/>
  <c r="H701" i="26"/>
  <c r="H702" i="26"/>
  <c r="H703" i="26"/>
  <c r="H704" i="26"/>
  <c r="H705" i="26"/>
  <c r="H706" i="26"/>
  <c r="H707" i="26"/>
  <c r="H708" i="26"/>
  <c r="H709" i="26"/>
  <c r="H710" i="26"/>
  <c r="H711" i="26"/>
  <c r="H712" i="26"/>
  <c r="H713" i="26"/>
  <c r="H714" i="26"/>
  <c r="H715" i="26"/>
  <c r="H716" i="26"/>
  <c r="H717" i="26"/>
  <c r="H718" i="26"/>
  <c r="H719" i="26"/>
  <c r="H720" i="26"/>
  <c r="H721" i="26"/>
  <c r="H722" i="26"/>
  <c r="H723" i="26"/>
  <c r="H724" i="26"/>
  <c r="H725" i="26"/>
  <c r="H726" i="26"/>
  <c r="H727" i="26"/>
  <c r="H728" i="26"/>
  <c r="H729" i="26"/>
  <c r="H730" i="26"/>
  <c r="H731" i="26"/>
  <c r="H732" i="26"/>
  <c r="H733" i="26"/>
  <c r="H734" i="26"/>
  <c r="H735" i="26"/>
  <c r="H736" i="26"/>
  <c r="H737" i="26"/>
  <c r="H738" i="26"/>
  <c r="H739" i="26"/>
  <c r="H740" i="26"/>
  <c r="H741" i="26"/>
  <c r="H742" i="26"/>
  <c r="H743" i="26"/>
  <c r="H744" i="26"/>
  <c r="H745" i="26"/>
  <c r="H746" i="26"/>
  <c r="H747" i="26"/>
  <c r="H748" i="26"/>
  <c r="H749" i="26"/>
  <c r="H750" i="26"/>
  <c r="H751" i="26"/>
  <c r="H752" i="26"/>
  <c r="H753" i="26"/>
  <c r="H754" i="26"/>
  <c r="H755" i="26"/>
  <c r="H756" i="26"/>
  <c r="H757" i="26"/>
  <c r="H758" i="26"/>
  <c r="H759" i="26"/>
  <c r="H760" i="26"/>
  <c r="H761" i="26"/>
  <c r="H762" i="26"/>
  <c r="H763" i="26"/>
  <c r="H764" i="26"/>
  <c r="H765" i="26"/>
  <c r="H766" i="26"/>
  <c r="H767" i="26"/>
  <c r="H768" i="26"/>
  <c r="H769" i="26"/>
  <c r="H770" i="26"/>
  <c r="H771" i="26"/>
  <c r="H772" i="26"/>
  <c r="H773" i="26"/>
  <c r="H774" i="26"/>
  <c r="H775" i="26"/>
  <c r="H776" i="26"/>
  <c r="H777" i="26"/>
  <c r="H778" i="26"/>
  <c r="H779" i="26"/>
  <c r="H780" i="26"/>
  <c r="H781" i="26"/>
  <c r="H782" i="26"/>
  <c r="H783" i="26"/>
  <c r="H784" i="26"/>
  <c r="H785" i="26"/>
  <c r="H786" i="26"/>
  <c r="H787" i="26"/>
  <c r="H788" i="26"/>
  <c r="H789" i="26"/>
  <c r="H790" i="26"/>
  <c r="H791" i="26"/>
  <c r="H792" i="26"/>
  <c r="H793" i="26"/>
  <c r="H794" i="26"/>
  <c r="H795" i="26"/>
  <c r="H796" i="26"/>
  <c r="H797" i="26"/>
  <c r="H798" i="26"/>
  <c r="H799" i="26"/>
  <c r="H800" i="26"/>
  <c r="H801" i="26"/>
  <c r="H802" i="26"/>
  <c r="H803" i="26"/>
  <c r="H804" i="26"/>
  <c r="H805" i="26"/>
  <c r="H806" i="26"/>
  <c r="H807" i="26"/>
  <c r="H808" i="26"/>
  <c r="H809" i="26"/>
  <c r="H810" i="26"/>
  <c r="H811" i="26"/>
  <c r="H812" i="26"/>
  <c r="H813" i="26"/>
  <c r="H814" i="26"/>
  <c r="H815" i="26"/>
  <c r="H816" i="26"/>
  <c r="H817" i="26"/>
  <c r="H818" i="26"/>
  <c r="H819" i="26"/>
  <c r="H820" i="26"/>
  <c r="H821" i="26"/>
  <c r="H822" i="26"/>
  <c r="H823" i="26"/>
  <c r="H824" i="26"/>
  <c r="H825" i="26"/>
  <c r="H826" i="26"/>
  <c r="H827" i="26"/>
  <c r="H828" i="26"/>
  <c r="H829" i="26"/>
  <c r="H830" i="26"/>
  <c r="H831" i="26"/>
  <c r="H832" i="26"/>
  <c r="H833" i="26"/>
  <c r="H834" i="26"/>
  <c r="H835" i="26"/>
  <c r="H836" i="26"/>
  <c r="H837" i="26"/>
  <c r="H838" i="26"/>
  <c r="H839" i="26"/>
  <c r="H840" i="26"/>
  <c r="H841" i="26"/>
  <c r="H842" i="26"/>
  <c r="H843" i="26"/>
  <c r="H844" i="26"/>
  <c r="H845" i="26"/>
  <c r="H846" i="26"/>
  <c r="H847" i="26"/>
  <c r="H848" i="26"/>
  <c r="H849" i="26"/>
  <c r="H850" i="26"/>
  <c r="H851" i="26"/>
  <c r="H852" i="26"/>
  <c r="H853" i="26"/>
  <c r="H854" i="26"/>
  <c r="H855" i="26"/>
  <c r="H856" i="26"/>
  <c r="H857" i="26"/>
  <c r="H858" i="26"/>
  <c r="H859" i="26"/>
  <c r="G32" i="25"/>
  <c r="M32" i="25"/>
  <c r="Z32" i="25"/>
  <c r="F13" i="28"/>
  <c r="F21" i="28"/>
  <c r="F23" i="28"/>
  <c r="F71" i="1"/>
  <c r="F27" i="19"/>
  <c r="H27" i="19"/>
  <c r="G27" i="19"/>
  <c r="I27" i="19"/>
  <c r="K86" i="1"/>
  <c r="K87" i="1"/>
  <c r="I40" i="19"/>
  <c r="F42" i="19"/>
  <c r="F44" i="19"/>
  <c r="K88" i="1"/>
  <c r="K89" i="1"/>
  <c r="K91" i="1"/>
  <c r="I64" i="1"/>
  <c r="I71" i="1"/>
  <c r="K71" i="1"/>
  <c r="D13" i="25"/>
  <c r="F53" i="1"/>
  <c r="I53" i="1"/>
  <c r="K53" i="1"/>
  <c r="I54" i="1"/>
  <c r="K54" i="1"/>
  <c r="K55" i="1"/>
  <c r="F49" i="19"/>
  <c r="G124" i="1"/>
  <c r="I124" i="1"/>
  <c r="I127" i="1"/>
  <c r="K127" i="1"/>
  <c r="I60" i="1"/>
  <c r="K60" i="1"/>
  <c r="I61" i="1"/>
  <c r="K61" i="1"/>
  <c r="K67" i="1"/>
  <c r="I40" i="1"/>
  <c r="K40" i="1"/>
  <c r="I42" i="1"/>
  <c r="K42" i="1"/>
  <c r="I43" i="1"/>
  <c r="K43" i="1"/>
  <c r="I44" i="1"/>
  <c r="F70" i="24"/>
  <c r="G70" i="24"/>
  <c r="G75" i="24"/>
  <c r="F44" i="1"/>
  <c r="K44" i="1"/>
  <c r="E61" i="24"/>
  <c r="F45" i="1"/>
  <c r="K45" i="1"/>
  <c r="K50" i="1"/>
  <c r="I56" i="1"/>
  <c r="K56" i="1"/>
  <c r="K69" i="1"/>
  <c r="K73" i="1"/>
  <c r="K17" i="1"/>
  <c r="H22" i="22"/>
  <c r="F31" i="19"/>
  <c r="F77" i="1"/>
  <c r="K77" i="1"/>
  <c r="H15" i="22"/>
  <c r="H23" i="22"/>
  <c r="J23" i="22"/>
  <c r="H25" i="22"/>
  <c r="H26" i="22"/>
  <c r="J26" i="22"/>
  <c r="H19" i="22"/>
  <c r="H20" i="22"/>
  <c r="J20" i="22"/>
  <c r="H29" i="22"/>
  <c r="H30" i="22"/>
  <c r="J30" i="22"/>
  <c r="J32" i="22"/>
  <c r="G44" i="22"/>
  <c r="N44" i="22"/>
  <c r="G45" i="22"/>
  <c r="N45" i="22"/>
  <c r="G46" i="22"/>
  <c r="N46" i="22"/>
  <c r="N52" i="22"/>
  <c r="F25" i="1"/>
  <c r="I25" i="1"/>
  <c r="K25" i="1"/>
  <c r="I21" i="1"/>
  <c r="K21" i="1"/>
  <c r="I22" i="1"/>
  <c r="K22" i="1"/>
  <c r="I24" i="1"/>
  <c r="K24" i="1"/>
  <c r="K26" i="1"/>
  <c r="D12" i="20"/>
  <c r="F12" i="20"/>
  <c r="H54" i="20"/>
  <c r="D21" i="20"/>
  <c r="G21" i="20"/>
  <c r="I21" i="20"/>
  <c r="D22" i="20"/>
  <c r="G22" i="20"/>
  <c r="I22" i="20"/>
  <c r="D23" i="20"/>
  <c r="G23" i="20"/>
  <c r="I23" i="20"/>
  <c r="D24" i="20"/>
  <c r="G24" i="20"/>
  <c r="I24" i="20"/>
  <c r="D25" i="20"/>
  <c r="G25" i="20"/>
  <c r="I25" i="20"/>
  <c r="D26" i="20"/>
  <c r="G26" i="20"/>
  <c r="I26" i="20"/>
  <c r="D27" i="20"/>
  <c r="G27" i="20"/>
  <c r="I27" i="20"/>
  <c r="D28" i="20"/>
  <c r="G28" i="20"/>
  <c r="I28" i="20"/>
  <c r="D29" i="20"/>
  <c r="G29" i="20"/>
  <c r="I29" i="20"/>
  <c r="D30" i="20"/>
  <c r="G30" i="20"/>
  <c r="I30" i="20"/>
  <c r="D31" i="20"/>
  <c r="G31" i="20"/>
  <c r="I31" i="20"/>
  <c r="D32" i="20"/>
  <c r="G32" i="20"/>
  <c r="I32" i="20"/>
  <c r="I33" i="20"/>
  <c r="D36" i="20"/>
  <c r="G36" i="20"/>
  <c r="I36" i="20"/>
  <c r="H39" i="20"/>
  <c r="H40" i="20"/>
  <c r="H41" i="20"/>
  <c r="H42" i="20"/>
  <c r="H43" i="20"/>
  <c r="H44" i="20"/>
  <c r="H45" i="20"/>
  <c r="H46" i="20"/>
  <c r="H47" i="20"/>
  <c r="H48" i="20"/>
  <c r="H49" i="20"/>
  <c r="H50" i="20"/>
  <c r="H53" i="20"/>
  <c r="H55" i="20"/>
  <c r="G58" i="24"/>
  <c r="H58" i="24"/>
  <c r="E58" i="24"/>
  <c r="G57" i="24"/>
  <c r="E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57" i="24"/>
  <c r="E70" i="24"/>
  <c r="E71" i="24"/>
  <c r="G71" i="24"/>
  <c r="H71" i="24"/>
  <c r="G60" i="24"/>
  <c r="G59" i="24"/>
  <c r="C31" i="25"/>
  <c r="F22" i="25"/>
  <c r="G78" i="24"/>
  <c r="E87" i="24"/>
  <c r="E75" i="24"/>
  <c r="G56" i="24"/>
  <c r="E21" i="24"/>
  <c r="H63" i="24"/>
  <c r="G83" i="24"/>
  <c r="G82" i="24"/>
  <c r="E55" i="24"/>
  <c r="E20" i="24"/>
  <c r="F35" i="18"/>
  <c r="F19" i="18"/>
  <c r="F18" i="18"/>
  <c r="F17" i="18"/>
  <c r="F16" i="18"/>
  <c r="F15" i="18"/>
  <c r="F17" i="33"/>
  <c r="D17" i="33"/>
  <c r="G17" i="33"/>
  <c r="G16" i="33"/>
  <c r="F16" i="33"/>
  <c r="D16" i="33"/>
  <c r="G15" i="33"/>
  <c r="F15" i="33"/>
  <c r="D15" i="33"/>
  <c r="F21" i="33"/>
  <c r="G21" i="33"/>
  <c r="F20" i="33"/>
  <c r="H20" i="33"/>
  <c r="D19" i="33"/>
  <c r="F18" i="33"/>
  <c r="H18" i="33"/>
  <c r="F14" i="33"/>
  <c r="H14" i="33"/>
  <c r="F13" i="33"/>
  <c r="G13" i="33"/>
  <c r="F29" i="18"/>
  <c r="G20" i="33"/>
  <c r="H13" i="33"/>
  <c r="F19" i="33"/>
  <c r="H19" i="33"/>
  <c r="D22" i="33"/>
  <c r="H21" i="33"/>
  <c r="G18" i="33"/>
  <c r="G19" i="33"/>
  <c r="G14" i="33"/>
  <c r="F22" i="33"/>
  <c r="H22" i="33"/>
  <c r="G22" i="33"/>
  <c r="E68" i="24"/>
  <c r="G81" i="24"/>
  <c r="G53" i="24"/>
  <c r="G55" i="24"/>
  <c r="F36" i="18"/>
  <c r="N41" i="20"/>
  <c r="H55" i="18"/>
  <c r="E16" i="20"/>
  <c r="C22" i="25"/>
  <c r="Z20" i="26"/>
  <c r="Y20" i="26"/>
  <c r="X20" i="26"/>
  <c r="W20" i="26"/>
  <c r="V20" i="26"/>
  <c r="U20" i="26"/>
  <c r="T20" i="26"/>
  <c r="S20" i="26"/>
  <c r="R20" i="26"/>
  <c r="Q20" i="26"/>
  <c r="M20" i="26"/>
  <c r="L20" i="26"/>
  <c r="K20" i="26"/>
  <c r="J20" i="26"/>
  <c r="I20" i="26"/>
  <c r="G20" i="26"/>
  <c r="F20" i="26"/>
  <c r="E20" i="26"/>
  <c r="Z15" i="26"/>
  <c r="Y15" i="26"/>
  <c r="X15" i="26"/>
  <c r="W15" i="26"/>
  <c r="V15" i="26"/>
  <c r="U15" i="26"/>
  <c r="T15" i="26"/>
  <c r="S15" i="26"/>
  <c r="R15" i="26"/>
  <c r="M15" i="26"/>
  <c r="L15" i="26"/>
  <c r="K15" i="26"/>
  <c r="K21" i="26"/>
  <c r="K22" i="26"/>
  <c r="K23" i="26"/>
  <c r="J15" i="26"/>
  <c r="I15" i="26"/>
  <c r="G15" i="26"/>
  <c r="P21" i="26"/>
  <c r="O21" i="26"/>
  <c r="O20" i="26"/>
  <c r="P25" i="25"/>
  <c r="E25" i="25"/>
  <c r="D25" i="25"/>
  <c r="C25" i="25"/>
  <c r="D22" i="25"/>
  <c r="D27" i="25"/>
  <c r="E15" i="26"/>
  <c r="E22" i="25"/>
  <c r="E27" i="25"/>
  <c r="F15" i="26"/>
  <c r="C27" i="25"/>
  <c r="D15" i="26"/>
  <c r="X21" i="26"/>
  <c r="X22" i="26"/>
  <c r="X23" i="26"/>
  <c r="L21" i="26"/>
  <c r="L22" i="26"/>
  <c r="L23" i="26"/>
  <c r="W21" i="26"/>
  <c r="Y22" i="26"/>
  <c r="Y23" i="26"/>
  <c r="W22" i="26"/>
  <c r="W23" i="26"/>
  <c r="M21" i="26"/>
  <c r="M22" i="26"/>
  <c r="M23" i="26"/>
  <c r="Y21" i="26"/>
  <c r="R21" i="26"/>
  <c r="R22" i="26"/>
  <c r="Z21" i="26"/>
  <c r="Z22" i="26"/>
  <c r="G21" i="26"/>
  <c r="G22" i="26"/>
  <c r="S21" i="26"/>
  <c r="S22" i="26"/>
  <c r="T21" i="26"/>
  <c r="I21" i="26"/>
  <c r="I22" i="26"/>
  <c r="I23" i="26"/>
  <c r="U21" i="26"/>
  <c r="U22" i="26"/>
  <c r="U23" i="26"/>
  <c r="D32" i="26"/>
  <c r="J21" i="26"/>
  <c r="J22" i="26"/>
  <c r="J23" i="26"/>
  <c r="V21" i="26"/>
  <c r="V22" i="26"/>
  <c r="V23" i="26"/>
  <c r="F21" i="26"/>
  <c r="E21" i="26"/>
  <c r="U24" i="26"/>
  <c r="K24" i="26"/>
  <c r="P22" i="26"/>
  <c r="L24" i="26"/>
  <c r="I24" i="26"/>
  <c r="J24" i="26"/>
  <c r="J26" i="26"/>
  <c r="X24" i="26"/>
  <c r="Z23" i="26"/>
  <c r="Z24" i="26"/>
  <c r="G23" i="26"/>
  <c r="R23" i="26"/>
  <c r="R24" i="26"/>
  <c r="Y24" i="26"/>
  <c r="S23" i="26"/>
  <c r="D33" i="26"/>
  <c r="D34" i="26"/>
  <c r="V24" i="26"/>
  <c r="V25" i="26"/>
  <c r="T22" i="26"/>
  <c r="M24" i="26"/>
  <c r="M25" i="26"/>
  <c r="W24" i="26"/>
  <c r="F22" i="26"/>
  <c r="F23" i="26"/>
  <c r="E22" i="26"/>
  <c r="E23" i="26"/>
  <c r="Y25" i="26"/>
  <c r="X25" i="26"/>
  <c r="W25" i="26"/>
  <c r="U25" i="26"/>
  <c r="U26" i="26"/>
  <c r="L25" i="26"/>
  <c r="K25" i="26"/>
  <c r="J25" i="26"/>
  <c r="I25" i="26"/>
  <c r="O22" i="26"/>
  <c r="P23" i="26"/>
  <c r="J27" i="26"/>
  <c r="Y26" i="26"/>
  <c r="Y27" i="26"/>
  <c r="V26" i="26"/>
  <c r="W27" i="26"/>
  <c r="W28" i="26"/>
  <c r="G24" i="26"/>
  <c r="D35" i="26"/>
  <c r="D36" i="26"/>
  <c r="D37" i="26"/>
  <c r="T23" i="26"/>
  <c r="T24" i="26"/>
  <c r="Z25" i="26"/>
  <c r="Z26" i="26"/>
  <c r="Z27" i="26"/>
  <c r="L26" i="26"/>
  <c r="L27" i="26"/>
  <c r="S24" i="26"/>
  <c r="S25" i="26"/>
  <c r="R25" i="26"/>
  <c r="R26" i="26"/>
  <c r="M26" i="26"/>
  <c r="M27" i="26"/>
  <c r="W26" i="26"/>
  <c r="F24" i="26"/>
  <c r="E24" i="26"/>
  <c r="E25" i="26"/>
  <c r="X26" i="26"/>
  <c r="V27" i="26"/>
  <c r="V28" i="26"/>
  <c r="U27" i="26"/>
  <c r="K26" i="26"/>
  <c r="J28" i="26"/>
  <c r="J29" i="26"/>
  <c r="I26" i="26"/>
  <c r="O23" i="26"/>
  <c r="P24" i="26"/>
  <c r="R27" i="26"/>
  <c r="L28" i="26"/>
  <c r="U28" i="26"/>
  <c r="T25" i="26"/>
  <c r="T26" i="26"/>
  <c r="G25" i="26"/>
  <c r="J30" i="26"/>
  <c r="S26" i="26"/>
  <c r="F25" i="26"/>
  <c r="E26" i="26"/>
  <c r="Z28" i="26"/>
  <c r="Y28" i="26"/>
  <c r="X27" i="26"/>
  <c r="W29" i="26"/>
  <c r="V29" i="26"/>
  <c r="U29" i="26"/>
  <c r="S27" i="26"/>
  <c r="R28" i="26"/>
  <c r="M28" i="26"/>
  <c r="M29" i="26"/>
  <c r="K27" i="26"/>
  <c r="K29" i="26"/>
  <c r="K28" i="26"/>
  <c r="J31" i="26"/>
  <c r="I27" i="26"/>
  <c r="D38" i="26"/>
  <c r="O24" i="26"/>
  <c r="P25" i="26"/>
  <c r="G26" i="26"/>
  <c r="L29" i="26"/>
  <c r="T27" i="26"/>
  <c r="T28" i="26"/>
  <c r="T29" i="26"/>
  <c r="T30" i="26"/>
  <c r="F26" i="26"/>
  <c r="F27" i="26"/>
  <c r="E32" i="26"/>
  <c r="E33" i="26"/>
  <c r="E34" i="26"/>
  <c r="Z29" i="26"/>
  <c r="Y29" i="26"/>
  <c r="X28" i="26"/>
  <c r="W30" i="26"/>
  <c r="W31" i="26"/>
  <c r="V30" i="26"/>
  <c r="V31" i="26"/>
  <c r="V32" i="26"/>
  <c r="U30" i="26"/>
  <c r="S28" i="26"/>
  <c r="S29" i="26"/>
  <c r="R29" i="26"/>
  <c r="M30" i="26"/>
  <c r="K30" i="26"/>
  <c r="K31" i="26"/>
  <c r="J32" i="26"/>
  <c r="I28" i="26"/>
  <c r="D39" i="26"/>
  <c r="P26" i="26"/>
  <c r="O25" i="26"/>
  <c r="T31" i="26"/>
  <c r="G27" i="26"/>
  <c r="G28" i="26"/>
  <c r="G29" i="26"/>
  <c r="L30" i="26"/>
  <c r="L31" i="26"/>
  <c r="F28" i="26"/>
  <c r="F29" i="26"/>
  <c r="F32" i="26"/>
  <c r="F33" i="26"/>
  <c r="F34" i="26"/>
  <c r="F35" i="26"/>
  <c r="F36" i="26"/>
  <c r="E35" i="26"/>
  <c r="Z30" i="26"/>
  <c r="Y30" i="26"/>
  <c r="Y31" i="26"/>
  <c r="Y32" i="26"/>
  <c r="X29" i="26"/>
  <c r="W32" i="26"/>
  <c r="V33" i="26"/>
  <c r="V34" i="26"/>
  <c r="U31" i="26"/>
  <c r="T32" i="26"/>
  <c r="S30" i="26"/>
  <c r="S31" i="26"/>
  <c r="S32" i="26"/>
  <c r="R30" i="26"/>
  <c r="M31" i="26"/>
  <c r="K32" i="26"/>
  <c r="J33" i="26"/>
  <c r="I29" i="26"/>
  <c r="D40" i="26"/>
  <c r="D41" i="26"/>
  <c r="O26" i="26"/>
  <c r="P27" i="26"/>
  <c r="L32" i="26"/>
  <c r="L33" i="26"/>
  <c r="G30" i="26"/>
  <c r="G31" i="26"/>
  <c r="G32" i="26"/>
  <c r="F37" i="26"/>
  <c r="E36" i="26"/>
  <c r="Z31" i="26"/>
  <c r="Y33" i="26"/>
  <c r="X30" i="26"/>
  <c r="W33" i="26"/>
  <c r="V35" i="26"/>
  <c r="U32" i="26"/>
  <c r="T33" i="26"/>
  <c r="S33" i="26"/>
  <c r="R31" i="26"/>
  <c r="M32" i="26"/>
  <c r="M33" i="26"/>
  <c r="M34" i="26"/>
  <c r="K33" i="26"/>
  <c r="J34" i="26"/>
  <c r="I30" i="26"/>
  <c r="D42" i="26"/>
  <c r="O27" i="26"/>
  <c r="P28" i="26"/>
  <c r="L34" i="26"/>
  <c r="L35" i="26"/>
  <c r="F38" i="26"/>
  <c r="F39" i="26"/>
  <c r="E37" i="26"/>
  <c r="Z32" i="26"/>
  <c r="Y34" i="26"/>
  <c r="Y35" i="26"/>
  <c r="X31" i="26"/>
  <c r="W34"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14" i="26"/>
  <c r="V115" i="26"/>
  <c r="V116" i="26"/>
  <c r="V117" i="26"/>
  <c r="V118" i="26"/>
  <c r="V119" i="26"/>
  <c r="V120" i="26"/>
  <c r="V121" i="26"/>
  <c r="V122" i="26"/>
  <c r="V123" i="26"/>
  <c r="V124" i="26"/>
  <c r="V125" i="26"/>
  <c r="V126" i="26"/>
  <c r="V127" i="26"/>
  <c r="V128" i="26"/>
  <c r="V129" i="26"/>
  <c r="V130" i="26"/>
  <c r="V131" i="26"/>
  <c r="V132" i="26"/>
  <c r="V133" i="26"/>
  <c r="V134" i="26"/>
  <c r="V135" i="26"/>
  <c r="V136" i="26"/>
  <c r="V137" i="26"/>
  <c r="V138" i="26"/>
  <c r="V139" i="26"/>
  <c r="V140" i="26"/>
  <c r="V141" i="26"/>
  <c r="V142" i="26"/>
  <c r="V143" i="26"/>
  <c r="V144" i="26"/>
  <c r="V145" i="26"/>
  <c r="V146" i="26"/>
  <c r="V147" i="26"/>
  <c r="V148" i="26"/>
  <c r="V149" i="26"/>
  <c r="V150" i="26"/>
  <c r="V151" i="26"/>
  <c r="V152" i="26"/>
  <c r="V153" i="26"/>
  <c r="V154" i="26"/>
  <c r="V155" i="26"/>
  <c r="V156" i="26"/>
  <c r="V157" i="26"/>
  <c r="V158" i="26"/>
  <c r="V159" i="26"/>
  <c r="V160" i="26"/>
  <c r="V161" i="26"/>
  <c r="V162" i="26"/>
  <c r="V163" i="26"/>
  <c r="V164" i="26"/>
  <c r="V165" i="26"/>
  <c r="V166" i="26"/>
  <c r="V167" i="26"/>
  <c r="V168" i="26"/>
  <c r="V169" i="26"/>
  <c r="V170" i="26"/>
  <c r="V171" i="26"/>
  <c r="V172" i="26"/>
  <c r="V173" i="26"/>
  <c r="V174" i="26"/>
  <c r="V175" i="26"/>
  <c r="V176" i="26"/>
  <c r="V177" i="26"/>
  <c r="V178" i="26"/>
  <c r="V179" i="26"/>
  <c r="V180" i="26"/>
  <c r="V181" i="26"/>
  <c r="V182" i="26"/>
  <c r="V183" i="26"/>
  <c r="V184" i="26"/>
  <c r="V185" i="26"/>
  <c r="V186" i="26"/>
  <c r="V187" i="26"/>
  <c r="V188" i="26"/>
  <c r="V189" i="26"/>
  <c r="V190" i="26"/>
  <c r="V191" i="26"/>
  <c r="V192" i="26"/>
  <c r="V193" i="26"/>
  <c r="V194" i="26"/>
  <c r="V195" i="26"/>
  <c r="V196" i="26"/>
  <c r="V197" i="26"/>
  <c r="V198" i="26"/>
  <c r="V199" i="26"/>
  <c r="V200" i="26"/>
  <c r="V201" i="26"/>
  <c r="V202" i="26"/>
  <c r="V203" i="26"/>
  <c r="V204" i="26"/>
  <c r="V205" i="26"/>
  <c r="V206" i="26"/>
  <c r="V207" i="26"/>
  <c r="V208" i="26"/>
  <c r="V209" i="26"/>
  <c r="V210" i="26"/>
  <c r="V211" i="26"/>
  <c r="V212" i="26"/>
  <c r="V213" i="26"/>
  <c r="V214" i="26"/>
  <c r="V215" i="26"/>
  <c r="V216" i="26"/>
  <c r="V217" i="26"/>
  <c r="V218" i="26"/>
  <c r="V219" i="26"/>
  <c r="V220" i="26"/>
  <c r="V221" i="26"/>
  <c r="V222" i="26"/>
  <c r="V223" i="26"/>
  <c r="V224" i="26"/>
  <c r="V225" i="26"/>
  <c r="V226" i="26"/>
  <c r="V227" i="26"/>
  <c r="V228" i="26"/>
  <c r="V229" i="26"/>
  <c r="V230" i="26"/>
  <c r="V231" i="26"/>
  <c r="V232" i="26"/>
  <c r="V233" i="26"/>
  <c r="V234" i="26"/>
  <c r="V235" i="26"/>
  <c r="V236" i="26"/>
  <c r="V237" i="26"/>
  <c r="V238" i="26"/>
  <c r="V239" i="26"/>
  <c r="V240" i="26"/>
  <c r="V241" i="26"/>
  <c r="V242" i="26"/>
  <c r="V243" i="26"/>
  <c r="V244" i="26"/>
  <c r="V245" i="26"/>
  <c r="V246" i="26"/>
  <c r="V247" i="26"/>
  <c r="V248" i="26"/>
  <c r="V249" i="26"/>
  <c r="V250" i="26"/>
  <c r="V251" i="26"/>
  <c r="V252" i="26"/>
  <c r="V253" i="26"/>
  <c r="V254" i="26"/>
  <c r="V255" i="26"/>
  <c r="V256" i="26"/>
  <c r="V257" i="26"/>
  <c r="V258" i="26"/>
  <c r="V259" i="26"/>
  <c r="V260" i="26"/>
  <c r="V261" i="26"/>
  <c r="V262" i="26"/>
  <c r="V263" i="26"/>
  <c r="V264" i="26"/>
  <c r="V265" i="26"/>
  <c r="V266" i="26"/>
  <c r="V267" i="26"/>
  <c r="V268" i="26"/>
  <c r="V269" i="26"/>
  <c r="V270" i="26"/>
  <c r="V271" i="26"/>
  <c r="V272" i="26"/>
  <c r="V273" i="26"/>
  <c r="V274" i="26"/>
  <c r="V275" i="26"/>
  <c r="V276" i="26"/>
  <c r="V277" i="26"/>
  <c r="V278" i="26"/>
  <c r="V279" i="26"/>
  <c r="V280" i="26"/>
  <c r="V281" i="26"/>
  <c r="V282" i="26"/>
  <c r="V283" i="26"/>
  <c r="V284" i="26"/>
  <c r="V285" i="26"/>
  <c r="V286" i="26"/>
  <c r="V287" i="26"/>
  <c r="V288" i="26"/>
  <c r="V289" i="26"/>
  <c r="V290" i="26"/>
  <c r="V291" i="26"/>
  <c r="V292" i="26"/>
  <c r="V293" i="26"/>
  <c r="V294" i="26"/>
  <c r="V295" i="26"/>
  <c r="V296" i="26"/>
  <c r="V297" i="26"/>
  <c r="V298" i="26"/>
  <c r="V299" i="26"/>
  <c r="V300" i="26"/>
  <c r="V301" i="26"/>
  <c r="V302" i="26"/>
  <c r="V303" i="26"/>
  <c r="V304" i="26"/>
  <c r="V305" i="26"/>
  <c r="V306" i="26"/>
  <c r="V307" i="26"/>
  <c r="V308" i="26"/>
  <c r="V309" i="26"/>
  <c r="V310" i="26"/>
  <c r="V311" i="26"/>
  <c r="V312" i="26"/>
  <c r="V313" i="26"/>
  <c r="V314" i="26"/>
  <c r="V315" i="26"/>
  <c r="V316" i="26"/>
  <c r="V317" i="26"/>
  <c r="V318" i="26"/>
  <c r="V319" i="26"/>
  <c r="V320" i="26"/>
  <c r="V321" i="26"/>
  <c r="V322" i="26"/>
  <c r="V323" i="26"/>
  <c r="V324" i="26"/>
  <c r="V325" i="26"/>
  <c r="V326" i="26"/>
  <c r="V327" i="26"/>
  <c r="V328" i="26"/>
  <c r="V329" i="26"/>
  <c r="V330" i="26"/>
  <c r="V331" i="26"/>
  <c r="V332" i="26"/>
  <c r="V333" i="26"/>
  <c r="V334" i="26"/>
  <c r="V335" i="26"/>
  <c r="V336" i="26"/>
  <c r="V337" i="26"/>
  <c r="V338" i="26"/>
  <c r="V339" i="26"/>
  <c r="V340" i="26"/>
  <c r="V341" i="26"/>
  <c r="V342" i="26"/>
  <c r="V343" i="26"/>
  <c r="V344" i="26"/>
  <c r="V345" i="26"/>
  <c r="V346" i="26"/>
  <c r="V347" i="26"/>
  <c r="V348" i="26"/>
  <c r="V349" i="26"/>
  <c r="V350" i="26"/>
  <c r="V351" i="26"/>
  <c r="V352" i="26"/>
  <c r="V353" i="26"/>
  <c r="V354" i="26"/>
  <c r="V355" i="26"/>
  <c r="V356" i="26"/>
  <c r="V357" i="26"/>
  <c r="V358" i="26"/>
  <c r="V359" i="26"/>
  <c r="V360" i="26"/>
  <c r="V361" i="26"/>
  <c r="V362" i="26"/>
  <c r="V363" i="26"/>
  <c r="V364" i="26"/>
  <c r="V365" i="26"/>
  <c r="V366" i="26"/>
  <c r="V367" i="26"/>
  <c r="V368" i="26"/>
  <c r="V369" i="26"/>
  <c r="V370" i="26"/>
  <c r="V371" i="26"/>
  <c r="V372" i="26"/>
  <c r="V373" i="26"/>
  <c r="V374" i="26"/>
  <c r="V375" i="26"/>
  <c r="V376" i="26"/>
  <c r="V377" i="26"/>
  <c r="V378" i="26"/>
  <c r="V379" i="26"/>
  <c r="V380" i="26"/>
  <c r="V381" i="26"/>
  <c r="V382" i="26"/>
  <c r="V383" i="26"/>
  <c r="V384" i="26"/>
  <c r="V385" i="26"/>
  <c r="V386" i="26"/>
  <c r="V387" i="26"/>
  <c r="V388" i="26"/>
  <c r="V389" i="26"/>
  <c r="V390" i="26"/>
  <c r="V391" i="26"/>
  <c r="V392" i="26"/>
  <c r="V393" i="26"/>
  <c r="V394" i="26"/>
  <c r="V395" i="26"/>
  <c r="V396" i="26"/>
  <c r="V397" i="26"/>
  <c r="V398" i="26"/>
  <c r="V399" i="26"/>
  <c r="V400" i="26"/>
  <c r="V401" i="26"/>
  <c r="V402" i="26"/>
  <c r="V403" i="26"/>
  <c r="V404" i="26"/>
  <c r="V405" i="26"/>
  <c r="V406" i="26"/>
  <c r="V407" i="26"/>
  <c r="V408" i="26"/>
  <c r="V409" i="26"/>
  <c r="V410" i="26"/>
  <c r="V411" i="26"/>
  <c r="V412" i="26"/>
  <c r="V413" i="26"/>
  <c r="V414" i="26"/>
  <c r="V415" i="26"/>
  <c r="V416" i="26"/>
  <c r="V417" i="26"/>
  <c r="V418" i="26"/>
  <c r="V419" i="26"/>
  <c r="V420" i="26"/>
  <c r="V421" i="26"/>
  <c r="V422" i="26"/>
  <c r="V423" i="26"/>
  <c r="V424" i="26"/>
  <c r="V425" i="26"/>
  <c r="V426" i="26"/>
  <c r="V427" i="26"/>
  <c r="V428" i="26"/>
  <c r="V429" i="26"/>
  <c r="V430" i="26"/>
  <c r="V431" i="26"/>
  <c r="V432" i="26"/>
  <c r="V433" i="26"/>
  <c r="V434" i="26"/>
  <c r="V435" i="26"/>
  <c r="V436" i="26"/>
  <c r="V437" i="26"/>
  <c r="V438" i="26"/>
  <c r="V439" i="26"/>
  <c r="V440" i="26"/>
  <c r="V441" i="26"/>
  <c r="V442" i="26"/>
  <c r="V443" i="26"/>
  <c r="V444" i="26"/>
  <c r="V445" i="26"/>
  <c r="V446" i="26"/>
  <c r="V447" i="26"/>
  <c r="V448" i="26"/>
  <c r="V449" i="26"/>
  <c r="V450" i="26"/>
  <c r="V451" i="26"/>
  <c r="V452" i="26"/>
  <c r="V453" i="26"/>
  <c r="V454" i="26"/>
  <c r="V455" i="26"/>
  <c r="V456" i="26"/>
  <c r="V457" i="26"/>
  <c r="V458" i="26"/>
  <c r="V459" i="26"/>
  <c r="V460" i="26"/>
  <c r="V461" i="26"/>
  <c r="V462" i="26"/>
  <c r="V463" i="26"/>
  <c r="V464" i="26"/>
  <c r="V465" i="26"/>
  <c r="V466" i="26"/>
  <c r="V467" i="26"/>
  <c r="V468" i="26"/>
  <c r="V469" i="26"/>
  <c r="V470" i="26"/>
  <c r="V471" i="26"/>
  <c r="V472" i="26"/>
  <c r="V473" i="26"/>
  <c r="V474" i="26"/>
  <c r="V475" i="26"/>
  <c r="V476" i="26"/>
  <c r="V477" i="26"/>
  <c r="V478" i="26"/>
  <c r="V479" i="26"/>
  <c r="V480" i="26"/>
  <c r="V481" i="26"/>
  <c r="V482" i="26"/>
  <c r="V483" i="26"/>
  <c r="V484" i="26"/>
  <c r="V485" i="26"/>
  <c r="V486" i="26"/>
  <c r="V487" i="26"/>
  <c r="V488" i="26"/>
  <c r="V489" i="26"/>
  <c r="V490" i="26"/>
  <c r="V491" i="26"/>
  <c r="V492" i="26"/>
  <c r="V493" i="26"/>
  <c r="V494" i="26"/>
  <c r="V495" i="26"/>
  <c r="V496" i="26"/>
  <c r="V497" i="26"/>
  <c r="V498" i="26"/>
  <c r="V499" i="26"/>
  <c r="V500" i="26"/>
  <c r="V501" i="26"/>
  <c r="V502" i="26"/>
  <c r="V503" i="26"/>
  <c r="V504" i="26"/>
  <c r="V505" i="26"/>
  <c r="V506" i="26"/>
  <c r="V507" i="26"/>
  <c r="V508" i="26"/>
  <c r="V509" i="26"/>
  <c r="V510" i="26"/>
  <c r="V511" i="26"/>
  <c r="V512" i="26"/>
  <c r="V513" i="26"/>
  <c r="V514" i="26"/>
  <c r="V515" i="26"/>
  <c r="V516" i="26"/>
  <c r="V517" i="26"/>
  <c r="V518" i="26"/>
  <c r="V519" i="26"/>
  <c r="V520" i="26"/>
  <c r="V521" i="26"/>
  <c r="V522" i="26"/>
  <c r="V523" i="26"/>
  <c r="V524" i="26"/>
  <c r="V525" i="26"/>
  <c r="V526" i="26"/>
  <c r="V527" i="26"/>
  <c r="V528" i="26"/>
  <c r="V529" i="26"/>
  <c r="V530" i="26"/>
  <c r="V531" i="26"/>
  <c r="V532" i="26"/>
  <c r="V533" i="26"/>
  <c r="V534" i="26"/>
  <c r="V535" i="26"/>
  <c r="V536" i="26"/>
  <c r="V537" i="26"/>
  <c r="V538" i="26"/>
  <c r="V539" i="26"/>
  <c r="V540" i="26"/>
  <c r="V541" i="26"/>
  <c r="V542" i="26"/>
  <c r="V543" i="26"/>
  <c r="V544" i="26"/>
  <c r="V545" i="26"/>
  <c r="V546" i="26"/>
  <c r="V547" i="26"/>
  <c r="V548" i="26"/>
  <c r="V549" i="26"/>
  <c r="V550" i="26"/>
  <c r="V551" i="26"/>
  <c r="V552" i="26"/>
  <c r="V553" i="26"/>
  <c r="V554" i="26"/>
  <c r="V555" i="26"/>
  <c r="V556" i="26"/>
  <c r="V557" i="26"/>
  <c r="V558" i="26"/>
  <c r="V559" i="26"/>
  <c r="V560" i="26"/>
  <c r="V561" i="26"/>
  <c r="V562" i="26"/>
  <c r="V563" i="26"/>
  <c r="V564" i="26"/>
  <c r="V565" i="26"/>
  <c r="V566" i="26"/>
  <c r="V567" i="26"/>
  <c r="V568" i="26"/>
  <c r="V569" i="26"/>
  <c r="V570" i="26"/>
  <c r="V571" i="26"/>
  <c r="V572" i="26"/>
  <c r="V573" i="26"/>
  <c r="V574" i="26"/>
  <c r="V575" i="26"/>
  <c r="V576" i="26"/>
  <c r="V577" i="26"/>
  <c r="V578" i="26"/>
  <c r="V579" i="26"/>
  <c r="V580" i="26"/>
  <c r="V581" i="26"/>
  <c r="V582" i="26"/>
  <c r="V583" i="26"/>
  <c r="V584" i="26"/>
  <c r="V585" i="26"/>
  <c r="V586" i="26"/>
  <c r="V587" i="26"/>
  <c r="V588" i="26"/>
  <c r="V589" i="26"/>
  <c r="V590" i="26"/>
  <c r="V591" i="26"/>
  <c r="V592" i="26"/>
  <c r="V593" i="26"/>
  <c r="V594" i="26"/>
  <c r="V595" i="26"/>
  <c r="V596" i="26"/>
  <c r="V597" i="26"/>
  <c r="V598" i="26"/>
  <c r="V599" i="26"/>
  <c r="V600" i="26"/>
  <c r="V601" i="26"/>
  <c r="V602" i="26"/>
  <c r="V603" i="26"/>
  <c r="V604" i="26"/>
  <c r="V605" i="26"/>
  <c r="V606" i="26"/>
  <c r="V607" i="26"/>
  <c r="V608" i="26"/>
  <c r="V609" i="26"/>
  <c r="V610" i="26"/>
  <c r="V611" i="26"/>
  <c r="V612" i="26"/>
  <c r="V613" i="26"/>
  <c r="V614" i="26"/>
  <c r="V615" i="26"/>
  <c r="V616" i="26"/>
  <c r="V617" i="26"/>
  <c r="V618" i="26"/>
  <c r="V619" i="26"/>
  <c r="V620" i="26"/>
  <c r="V621" i="26"/>
  <c r="V622" i="26"/>
  <c r="V623" i="26"/>
  <c r="V624" i="26"/>
  <c r="V625" i="26"/>
  <c r="V626" i="26"/>
  <c r="V627" i="26"/>
  <c r="V628" i="26"/>
  <c r="V629" i="26"/>
  <c r="V630" i="26"/>
  <c r="V631" i="26"/>
  <c r="V632" i="26"/>
  <c r="V633" i="26"/>
  <c r="V634" i="26"/>
  <c r="V635" i="26"/>
  <c r="V636" i="26"/>
  <c r="V637" i="26"/>
  <c r="V638" i="26"/>
  <c r="V639" i="26"/>
  <c r="V640" i="26"/>
  <c r="V641" i="26"/>
  <c r="V642" i="26"/>
  <c r="V643" i="26"/>
  <c r="V644" i="26"/>
  <c r="V645" i="26"/>
  <c r="V646" i="26"/>
  <c r="V647" i="26"/>
  <c r="V648" i="26"/>
  <c r="V649" i="26"/>
  <c r="V650" i="26"/>
  <c r="V651" i="26"/>
  <c r="V652" i="26"/>
  <c r="V653" i="26"/>
  <c r="V654" i="26"/>
  <c r="V655" i="26"/>
  <c r="V656" i="26"/>
  <c r="V657" i="26"/>
  <c r="V658" i="26"/>
  <c r="V659" i="26"/>
  <c r="V660" i="26"/>
  <c r="V661" i="26"/>
  <c r="V662" i="26"/>
  <c r="V663" i="26"/>
  <c r="V664" i="26"/>
  <c r="V665" i="26"/>
  <c r="V666" i="26"/>
  <c r="V667" i="26"/>
  <c r="V668" i="26"/>
  <c r="V669" i="26"/>
  <c r="V670" i="26"/>
  <c r="V671" i="26"/>
  <c r="V672" i="26"/>
  <c r="V673" i="26"/>
  <c r="V674" i="26"/>
  <c r="V675" i="26"/>
  <c r="V676" i="26"/>
  <c r="V677" i="26"/>
  <c r="V678" i="26"/>
  <c r="V679" i="26"/>
  <c r="V680" i="26"/>
  <c r="V681" i="26"/>
  <c r="V682" i="26"/>
  <c r="V683" i="26"/>
  <c r="V684" i="26"/>
  <c r="V685" i="26"/>
  <c r="V686" i="26"/>
  <c r="V687" i="26"/>
  <c r="V688" i="26"/>
  <c r="V689" i="26"/>
  <c r="V690" i="26"/>
  <c r="V691" i="26"/>
  <c r="V692" i="26"/>
  <c r="V693" i="26"/>
  <c r="V694" i="26"/>
  <c r="V695" i="26"/>
  <c r="V696" i="26"/>
  <c r="V697" i="26"/>
  <c r="V698" i="26"/>
  <c r="V699" i="26"/>
  <c r="V700" i="26"/>
  <c r="V701" i="26"/>
  <c r="V702" i="26"/>
  <c r="V703" i="26"/>
  <c r="V704" i="26"/>
  <c r="V705" i="26"/>
  <c r="V706" i="26"/>
  <c r="V707" i="26"/>
  <c r="V708" i="26"/>
  <c r="V709" i="26"/>
  <c r="V710" i="26"/>
  <c r="V711" i="26"/>
  <c r="V712" i="26"/>
  <c r="V713" i="26"/>
  <c r="V714" i="26"/>
  <c r="V715" i="26"/>
  <c r="V716" i="26"/>
  <c r="V717" i="26"/>
  <c r="V718" i="26"/>
  <c r="V719" i="26"/>
  <c r="V720" i="26"/>
  <c r="V721" i="26"/>
  <c r="V722" i="26"/>
  <c r="V723" i="26"/>
  <c r="V724" i="26"/>
  <c r="V725" i="26"/>
  <c r="V726" i="26"/>
  <c r="V727" i="26"/>
  <c r="V728" i="26"/>
  <c r="V729" i="26"/>
  <c r="V730" i="26"/>
  <c r="V731" i="26"/>
  <c r="V732" i="26"/>
  <c r="V733" i="26"/>
  <c r="V734" i="26"/>
  <c r="V735" i="26"/>
  <c r="U33" i="26"/>
  <c r="T34" i="26"/>
  <c r="T35" i="26"/>
  <c r="T36" i="26"/>
  <c r="T37" i="26"/>
  <c r="T38" i="26"/>
  <c r="T39" i="26"/>
  <c r="T40" i="26"/>
  <c r="T41" i="26"/>
  <c r="T42" i="26"/>
  <c r="T43" i="26"/>
  <c r="T44" i="26"/>
  <c r="T45" i="26"/>
  <c r="T46" i="26"/>
  <c r="T47" i="26"/>
  <c r="T48" i="26"/>
  <c r="T49" i="26"/>
  <c r="T50" i="26"/>
  <c r="T51" i="26"/>
  <c r="T52" i="26"/>
  <c r="T53" i="26"/>
  <c r="T54" i="26"/>
  <c r="T55" i="26"/>
  <c r="T56" i="26"/>
  <c r="T57" i="26"/>
  <c r="T58" i="26"/>
  <c r="T59" i="26"/>
  <c r="T60" i="26"/>
  <c r="T61" i="26"/>
  <c r="T62" i="26"/>
  <c r="T63" i="26"/>
  <c r="T64" i="26"/>
  <c r="T65" i="26"/>
  <c r="T66" i="26"/>
  <c r="T67" i="26"/>
  <c r="T68" i="26"/>
  <c r="T69" i="26"/>
  <c r="T70" i="26"/>
  <c r="T71" i="26"/>
  <c r="T72" i="26"/>
  <c r="T73" i="26"/>
  <c r="T74" i="26"/>
  <c r="T75" i="26"/>
  <c r="T76" i="26"/>
  <c r="T77" i="26"/>
  <c r="T78" i="26"/>
  <c r="T79" i="26"/>
  <c r="T80" i="26"/>
  <c r="T81" i="26"/>
  <c r="T82" i="26"/>
  <c r="T83" i="26"/>
  <c r="T84" i="26"/>
  <c r="T85" i="26"/>
  <c r="T86" i="26"/>
  <c r="T87" i="26"/>
  <c r="T88" i="26"/>
  <c r="T89" i="26"/>
  <c r="T90" i="26"/>
  <c r="T91" i="26"/>
  <c r="T92" i="26"/>
  <c r="T93" i="26"/>
  <c r="T94" i="26"/>
  <c r="T95" i="26"/>
  <c r="T96" i="26"/>
  <c r="T97" i="26"/>
  <c r="T98" i="26"/>
  <c r="T99" i="26"/>
  <c r="T100" i="26"/>
  <c r="T101" i="26"/>
  <c r="T102" i="26"/>
  <c r="T103" i="26"/>
  <c r="T104" i="26"/>
  <c r="T105" i="26"/>
  <c r="T106" i="26"/>
  <c r="T107" i="26"/>
  <c r="T108" i="26"/>
  <c r="T109" i="26"/>
  <c r="T110" i="26"/>
  <c r="T111" i="26"/>
  <c r="T112" i="26"/>
  <c r="T113" i="26"/>
  <c r="T114" i="26"/>
  <c r="T115" i="26"/>
  <c r="T116" i="26"/>
  <c r="T117" i="26"/>
  <c r="T118" i="26"/>
  <c r="T119" i="26"/>
  <c r="T120" i="26"/>
  <c r="T121" i="26"/>
  <c r="T122" i="26"/>
  <c r="T123" i="26"/>
  <c r="T124" i="26"/>
  <c r="T125" i="26"/>
  <c r="T126" i="26"/>
  <c r="T127" i="26"/>
  <c r="T128" i="26"/>
  <c r="T129" i="26"/>
  <c r="T130" i="26"/>
  <c r="T131" i="26"/>
  <c r="T132" i="26"/>
  <c r="T133" i="26"/>
  <c r="T134" i="26"/>
  <c r="T135" i="26"/>
  <c r="T136" i="26"/>
  <c r="T137" i="26"/>
  <c r="T138" i="26"/>
  <c r="T139" i="26"/>
  <c r="T140" i="26"/>
  <c r="T141" i="26"/>
  <c r="T142" i="26"/>
  <c r="T143" i="26"/>
  <c r="T144" i="26"/>
  <c r="T145" i="26"/>
  <c r="T146" i="26"/>
  <c r="T147" i="26"/>
  <c r="T148" i="26"/>
  <c r="T149" i="26"/>
  <c r="T150" i="26"/>
  <c r="T151" i="26"/>
  <c r="T152" i="26"/>
  <c r="T153" i="26"/>
  <c r="T154" i="26"/>
  <c r="T155" i="26"/>
  <c r="T156" i="26"/>
  <c r="T157" i="26"/>
  <c r="T158" i="26"/>
  <c r="T159" i="26"/>
  <c r="T160" i="26"/>
  <c r="T161" i="26"/>
  <c r="T162" i="26"/>
  <c r="T163" i="26"/>
  <c r="T164" i="26"/>
  <c r="T165" i="26"/>
  <c r="T166" i="26"/>
  <c r="T167" i="26"/>
  <c r="T168" i="26"/>
  <c r="T169" i="26"/>
  <c r="T170" i="26"/>
  <c r="T171" i="26"/>
  <c r="T172" i="26"/>
  <c r="T173" i="26"/>
  <c r="T174" i="26"/>
  <c r="T175" i="26"/>
  <c r="T176" i="26"/>
  <c r="T177" i="26"/>
  <c r="T178" i="26"/>
  <c r="T179" i="26"/>
  <c r="T180" i="26"/>
  <c r="T181" i="26"/>
  <c r="T182" i="26"/>
  <c r="T183" i="26"/>
  <c r="T184" i="26"/>
  <c r="T185" i="26"/>
  <c r="T186" i="26"/>
  <c r="T187" i="26"/>
  <c r="T188" i="26"/>
  <c r="T189" i="26"/>
  <c r="T190" i="26"/>
  <c r="T191" i="26"/>
  <c r="T192" i="26"/>
  <c r="T193" i="26"/>
  <c r="T194" i="26"/>
  <c r="T195" i="26"/>
  <c r="T196" i="26"/>
  <c r="T197" i="26"/>
  <c r="T198" i="26"/>
  <c r="T199" i="26"/>
  <c r="T200" i="26"/>
  <c r="T201" i="26"/>
  <c r="T202" i="26"/>
  <c r="T203" i="26"/>
  <c r="T204" i="26"/>
  <c r="T205" i="26"/>
  <c r="T206" i="26"/>
  <c r="T207" i="26"/>
  <c r="T208" i="26"/>
  <c r="T209" i="26"/>
  <c r="T210" i="26"/>
  <c r="T211" i="26"/>
  <c r="T212" i="26"/>
  <c r="T213" i="26"/>
  <c r="T214" i="26"/>
  <c r="T215" i="26"/>
  <c r="T216" i="26"/>
  <c r="T217" i="26"/>
  <c r="T218" i="26"/>
  <c r="T219" i="26"/>
  <c r="T220" i="26"/>
  <c r="T221" i="26"/>
  <c r="T222" i="26"/>
  <c r="T223" i="26"/>
  <c r="T224" i="26"/>
  <c r="T225" i="26"/>
  <c r="T226" i="26"/>
  <c r="T227" i="26"/>
  <c r="T228" i="26"/>
  <c r="T229" i="26"/>
  <c r="T230" i="26"/>
  <c r="T231" i="26"/>
  <c r="T232" i="26"/>
  <c r="T233" i="26"/>
  <c r="T234" i="26"/>
  <c r="T235" i="26"/>
  <c r="T236" i="26"/>
  <c r="T237" i="26"/>
  <c r="T238" i="26"/>
  <c r="T239" i="26"/>
  <c r="T240" i="26"/>
  <c r="T241" i="26"/>
  <c r="T242" i="26"/>
  <c r="T243" i="26"/>
  <c r="T244" i="26"/>
  <c r="T245" i="26"/>
  <c r="T246" i="26"/>
  <c r="T247" i="26"/>
  <c r="T248" i="26"/>
  <c r="T249" i="26"/>
  <c r="T250" i="26"/>
  <c r="T251" i="26"/>
  <c r="T252" i="26"/>
  <c r="T253" i="26"/>
  <c r="T254" i="26"/>
  <c r="T255" i="26"/>
  <c r="T256" i="26"/>
  <c r="T257" i="26"/>
  <c r="T258" i="26"/>
  <c r="T259" i="26"/>
  <c r="T260" i="26"/>
  <c r="T261" i="26"/>
  <c r="T262" i="26"/>
  <c r="T263" i="26"/>
  <c r="T264" i="26"/>
  <c r="T265" i="26"/>
  <c r="T266" i="26"/>
  <c r="T267" i="26"/>
  <c r="T268" i="26"/>
  <c r="T269" i="26"/>
  <c r="T270" i="26"/>
  <c r="T271" i="26"/>
  <c r="T272" i="26"/>
  <c r="T273" i="26"/>
  <c r="T274" i="26"/>
  <c r="T275" i="26"/>
  <c r="T276" i="26"/>
  <c r="T277" i="26"/>
  <c r="T278" i="26"/>
  <c r="T279" i="26"/>
  <c r="T280" i="26"/>
  <c r="T281" i="26"/>
  <c r="T282" i="26"/>
  <c r="T283" i="26"/>
  <c r="T284" i="26"/>
  <c r="T285" i="26"/>
  <c r="T286" i="26"/>
  <c r="T287" i="26"/>
  <c r="T288" i="26"/>
  <c r="T289" i="26"/>
  <c r="T290" i="26"/>
  <c r="T291" i="26"/>
  <c r="T292" i="26"/>
  <c r="T293" i="26"/>
  <c r="T294" i="26"/>
  <c r="T295" i="26"/>
  <c r="T296" i="26"/>
  <c r="T297" i="26"/>
  <c r="T298" i="26"/>
  <c r="T299" i="26"/>
  <c r="T300" i="26"/>
  <c r="T301" i="26"/>
  <c r="T302" i="26"/>
  <c r="T303" i="26"/>
  <c r="T304" i="26"/>
  <c r="T305" i="26"/>
  <c r="T306" i="26"/>
  <c r="T307" i="26"/>
  <c r="T308" i="26"/>
  <c r="T309" i="26"/>
  <c r="T310" i="26"/>
  <c r="T311" i="26"/>
  <c r="T312" i="26"/>
  <c r="T313" i="26"/>
  <c r="T314" i="26"/>
  <c r="T315" i="26"/>
  <c r="T316" i="26"/>
  <c r="T317" i="26"/>
  <c r="T318" i="26"/>
  <c r="T319" i="26"/>
  <c r="T320" i="26"/>
  <c r="T321" i="26"/>
  <c r="T322" i="26"/>
  <c r="T323" i="26"/>
  <c r="T324" i="26"/>
  <c r="T325" i="26"/>
  <c r="T326" i="26"/>
  <c r="T327" i="26"/>
  <c r="T328" i="26"/>
  <c r="T329" i="26"/>
  <c r="T330" i="26"/>
  <c r="T331" i="26"/>
  <c r="T332" i="26"/>
  <c r="T333" i="26"/>
  <c r="T334" i="26"/>
  <c r="T335" i="26"/>
  <c r="T336" i="26"/>
  <c r="T337" i="26"/>
  <c r="T338" i="26"/>
  <c r="T339" i="26"/>
  <c r="T340" i="26"/>
  <c r="T341" i="26"/>
  <c r="T342" i="26"/>
  <c r="T343" i="26"/>
  <c r="T344" i="26"/>
  <c r="T345" i="26"/>
  <c r="T346" i="26"/>
  <c r="T347" i="26"/>
  <c r="T348" i="26"/>
  <c r="T349" i="26"/>
  <c r="T350" i="26"/>
  <c r="T351" i="26"/>
  <c r="T352" i="26"/>
  <c r="T353" i="26"/>
  <c r="T354" i="26"/>
  <c r="T355" i="26"/>
  <c r="T356" i="26"/>
  <c r="T357" i="26"/>
  <c r="T358" i="26"/>
  <c r="T359" i="26"/>
  <c r="T360" i="26"/>
  <c r="T361" i="26"/>
  <c r="T362" i="26"/>
  <c r="T363" i="26"/>
  <c r="T364" i="26"/>
  <c r="T365" i="26"/>
  <c r="T366" i="26"/>
  <c r="T367" i="26"/>
  <c r="T368" i="26"/>
  <c r="T369" i="26"/>
  <c r="T370" i="26"/>
  <c r="T371" i="26"/>
  <c r="T372" i="26"/>
  <c r="T373" i="26"/>
  <c r="T374" i="26"/>
  <c r="T375" i="26"/>
  <c r="T376" i="26"/>
  <c r="T377" i="26"/>
  <c r="T378" i="26"/>
  <c r="T379" i="26"/>
  <c r="T380" i="26"/>
  <c r="T381" i="26"/>
  <c r="T382" i="26"/>
  <c r="T383" i="26"/>
  <c r="T384" i="26"/>
  <c r="T385" i="26"/>
  <c r="T386" i="26"/>
  <c r="T387" i="26"/>
  <c r="T388" i="26"/>
  <c r="T389" i="26"/>
  <c r="T390" i="26"/>
  <c r="T391" i="26"/>
  <c r="T392" i="26"/>
  <c r="T393" i="26"/>
  <c r="T394" i="26"/>
  <c r="T395" i="26"/>
  <c r="T396" i="26"/>
  <c r="T397" i="26"/>
  <c r="T398" i="26"/>
  <c r="T399" i="26"/>
  <c r="T400" i="26"/>
  <c r="T401" i="26"/>
  <c r="T402" i="26"/>
  <c r="T403" i="26"/>
  <c r="T404" i="26"/>
  <c r="T405" i="26"/>
  <c r="T406" i="26"/>
  <c r="T407" i="26"/>
  <c r="T408" i="26"/>
  <c r="T409" i="26"/>
  <c r="T410" i="26"/>
  <c r="T411" i="26"/>
  <c r="T412" i="26"/>
  <c r="T413" i="26"/>
  <c r="T414" i="26"/>
  <c r="T415" i="26"/>
  <c r="T416" i="26"/>
  <c r="T417" i="26"/>
  <c r="T418" i="26"/>
  <c r="T419" i="26"/>
  <c r="T420" i="26"/>
  <c r="T421" i="26"/>
  <c r="T422" i="26"/>
  <c r="T423" i="26"/>
  <c r="T424" i="26"/>
  <c r="T425" i="26"/>
  <c r="T426" i="26"/>
  <c r="T427" i="26"/>
  <c r="T428" i="26"/>
  <c r="T429" i="26"/>
  <c r="T430" i="26"/>
  <c r="T431" i="26"/>
  <c r="T432" i="26"/>
  <c r="T433" i="26"/>
  <c r="T434" i="26"/>
  <c r="T435" i="26"/>
  <c r="T436" i="26"/>
  <c r="T437" i="26"/>
  <c r="T438" i="26"/>
  <c r="T439" i="26"/>
  <c r="T440" i="26"/>
  <c r="T441" i="26"/>
  <c r="T442" i="26"/>
  <c r="T443" i="26"/>
  <c r="T444" i="26"/>
  <c r="T445" i="26"/>
  <c r="T446" i="26"/>
  <c r="T447" i="26"/>
  <c r="T448" i="26"/>
  <c r="T449" i="26"/>
  <c r="T450" i="26"/>
  <c r="T451" i="26"/>
  <c r="T452" i="26"/>
  <c r="T453" i="26"/>
  <c r="T454" i="26"/>
  <c r="T455" i="26"/>
  <c r="T456" i="26"/>
  <c r="T457" i="26"/>
  <c r="T458" i="26"/>
  <c r="T459" i="26"/>
  <c r="T460" i="26"/>
  <c r="T461" i="26"/>
  <c r="T462" i="26"/>
  <c r="T463" i="26"/>
  <c r="T464" i="26"/>
  <c r="T465" i="26"/>
  <c r="T466" i="26"/>
  <c r="T467" i="26"/>
  <c r="T468" i="26"/>
  <c r="T469" i="26"/>
  <c r="T470" i="26"/>
  <c r="T471" i="26"/>
  <c r="T472" i="26"/>
  <c r="T473" i="26"/>
  <c r="T474" i="26"/>
  <c r="T475" i="26"/>
  <c r="T476" i="26"/>
  <c r="T477" i="26"/>
  <c r="T478" i="26"/>
  <c r="T479" i="26"/>
  <c r="T480" i="26"/>
  <c r="T481" i="26"/>
  <c r="T482" i="26"/>
  <c r="T483" i="26"/>
  <c r="T484" i="26"/>
  <c r="T485" i="26"/>
  <c r="T486" i="26"/>
  <c r="T487" i="26"/>
  <c r="T488" i="26"/>
  <c r="T489" i="26"/>
  <c r="T490" i="26"/>
  <c r="T491" i="26"/>
  <c r="T492" i="26"/>
  <c r="T493" i="26"/>
  <c r="T494" i="26"/>
  <c r="T495" i="26"/>
  <c r="T496" i="26"/>
  <c r="T497" i="26"/>
  <c r="T498" i="26"/>
  <c r="T499" i="26"/>
  <c r="T500" i="26"/>
  <c r="T501" i="26"/>
  <c r="T502" i="26"/>
  <c r="T503" i="26"/>
  <c r="T504" i="26"/>
  <c r="T505" i="26"/>
  <c r="T506" i="26"/>
  <c r="T507" i="26"/>
  <c r="T508" i="26"/>
  <c r="T509" i="26"/>
  <c r="T510" i="26"/>
  <c r="T511" i="26"/>
  <c r="T512" i="26"/>
  <c r="T513" i="26"/>
  <c r="T514" i="26"/>
  <c r="T515" i="26"/>
  <c r="T516" i="26"/>
  <c r="T517" i="26"/>
  <c r="T518" i="26"/>
  <c r="T519" i="26"/>
  <c r="T520" i="26"/>
  <c r="T521" i="26"/>
  <c r="T522" i="26"/>
  <c r="T523" i="26"/>
  <c r="T524" i="26"/>
  <c r="T525" i="26"/>
  <c r="T526" i="26"/>
  <c r="T527" i="26"/>
  <c r="T528" i="26"/>
  <c r="T529" i="26"/>
  <c r="T530" i="26"/>
  <c r="T531" i="26"/>
  <c r="T532" i="26"/>
  <c r="T533" i="26"/>
  <c r="T534" i="26"/>
  <c r="T535" i="26"/>
  <c r="T536" i="26"/>
  <c r="T537" i="26"/>
  <c r="T538" i="26"/>
  <c r="T539" i="26"/>
  <c r="T540" i="26"/>
  <c r="T541" i="26"/>
  <c r="T542" i="26"/>
  <c r="T543" i="26"/>
  <c r="T544" i="26"/>
  <c r="T545" i="26"/>
  <c r="T546" i="26"/>
  <c r="T547" i="26"/>
  <c r="T548" i="26"/>
  <c r="T549" i="26"/>
  <c r="T550" i="26"/>
  <c r="T551" i="26"/>
  <c r="T552" i="26"/>
  <c r="T553" i="26"/>
  <c r="T554" i="26"/>
  <c r="T555" i="26"/>
  <c r="T556" i="26"/>
  <c r="T557" i="26"/>
  <c r="T558" i="26"/>
  <c r="T559" i="26"/>
  <c r="T560" i="26"/>
  <c r="T561" i="26"/>
  <c r="T562" i="26"/>
  <c r="T563" i="26"/>
  <c r="T564" i="26"/>
  <c r="T565" i="26"/>
  <c r="T566" i="26"/>
  <c r="T567" i="26"/>
  <c r="T568" i="26"/>
  <c r="T569" i="26"/>
  <c r="T570" i="26"/>
  <c r="T571" i="26"/>
  <c r="T572" i="26"/>
  <c r="T573" i="26"/>
  <c r="T574" i="26"/>
  <c r="T575" i="26"/>
  <c r="T576" i="26"/>
  <c r="T577" i="26"/>
  <c r="T578" i="26"/>
  <c r="T579" i="26"/>
  <c r="T580" i="26"/>
  <c r="T581" i="26"/>
  <c r="T582" i="26"/>
  <c r="T583" i="26"/>
  <c r="T584" i="26"/>
  <c r="T585" i="26"/>
  <c r="T586" i="26"/>
  <c r="T587" i="26"/>
  <c r="T588" i="26"/>
  <c r="T589" i="26"/>
  <c r="T590" i="26"/>
  <c r="T591" i="26"/>
  <c r="T592" i="26"/>
  <c r="T593" i="26"/>
  <c r="T594" i="26"/>
  <c r="T595" i="26"/>
  <c r="T596" i="26"/>
  <c r="T597" i="26"/>
  <c r="T598" i="26"/>
  <c r="T599" i="26"/>
  <c r="T600" i="26"/>
  <c r="T601" i="26"/>
  <c r="T602" i="26"/>
  <c r="T603" i="26"/>
  <c r="T604" i="26"/>
  <c r="T605" i="26"/>
  <c r="T606" i="26"/>
  <c r="T607" i="26"/>
  <c r="T608" i="26"/>
  <c r="T609" i="26"/>
  <c r="T610" i="26"/>
  <c r="T611" i="26"/>
  <c r="T612" i="26"/>
  <c r="T613" i="26"/>
  <c r="T614" i="26"/>
  <c r="T615" i="26"/>
  <c r="T616" i="26"/>
  <c r="T617" i="26"/>
  <c r="T618" i="26"/>
  <c r="T619" i="26"/>
  <c r="T620" i="26"/>
  <c r="T621" i="26"/>
  <c r="T622" i="26"/>
  <c r="T623" i="26"/>
  <c r="T624" i="26"/>
  <c r="T625" i="26"/>
  <c r="T626" i="26"/>
  <c r="T627" i="26"/>
  <c r="T628" i="26"/>
  <c r="T629" i="26"/>
  <c r="T630" i="26"/>
  <c r="T631" i="26"/>
  <c r="T632" i="26"/>
  <c r="T633" i="26"/>
  <c r="T634" i="26"/>
  <c r="T635" i="26"/>
  <c r="T636" i="26"/>
  <c r="T637" i="26"/>
  <c r="T638" i="26"/>
  <c r="T639" i="26"/>
  <c r="T640" i="26"/>
  <c r="T641" i="26"/>
  <c r="T642" i="26"/>
  <c r="T643" i="26"/>
  <c r="T644" i="26"/>
  <c r="T645" i="26"/>
  <c r="T646" i="26"/>
  <c r="T647" i="26"/>
  <c r="T648" i="26"/>
  <c r="T649" i="26"/>
  <c r="T650" i="26"/>
  <c r="T651" i="26"/>
  <c r="T652" i="26"/>
  <c r="T653" i="26"/>
  <c r="T654" i="26"/>
  <c r="T655" i="26"/>
  <c r="T656" i="26"/>
  <c r="T657" i="26"/>
  <c r="T658" i="26"/>
  <c r="T659" i="26"/>
  <c r="T660" i="26"/>
  <c r="T661" i="26"/>
  <c r="T662" i="26"/>
  <c r="T663" i="26"/>
  <c r="T664" i="26"/>
  <c r="T665" i="26"/>
  <c r="T666" i="26"/>
  <c r="T667" i="26"/>
  <c r="T668" i="26"/>
  <c r="T669" i="26"/>
  <c r="T670" i="26"/>
  <c r="T671" i="26"/>
  <c r="T672" i="26"/>
  <c r="T673" i="26"/>
  <c r="T674" i="26"/>
  <c r="T675" i="26"/>
  <c r="T676" i="26"/>
  <c r="T677" i="26"/>
  <c r="T678" i="26"/>
  <c r="T679" i="26"/>
  <c r="T680" i="26"/>
  <c r="T681" i="26"/>
  <c r="T682" i="26"/>
  <c r="T683" i="26"/>
  <c r="T684" i="26"/>
  <c r="T685" i="26"/>
  <c r="T686" i="26"/>
  <c r="T687" i="26"/>
  <c r="T688" i="26"/>
  <c r="T689" i="26"/>
  <c r="T690" i="26"/>
  <c r="T691" i="26"/>
  <c r="T692" i="26"/>
  <c r="T693" i="26"/>
  <c r="T694" i="26"/>
  <c r="T695" i="26"/>
  <c r="T696" i="26"/>
  <c r="T697" i="26"/>
  <c r="T698" i="26"/>
  <c r="T699" i="26"/>
  <c r="T700" i="26"/>
  <c r="T701" i="26"/>
  <c r="T702" i="26"/>
  <c r="T703" i="26"/>
  <c r="T704" i="26"/>
  <c r="T705" i="26"/>
  <c r="T706" i="26"/>
  <c r="T707" i="26"/>
  <c r="T708" i="26"/>
  <c r="T709" i="26"/>
  <c r="T710" i="26"/>
  <c r="T711" i="26"/>
  <c r="T712" i="26"/>
  <c r="T713" i="26"/>
  <c r="T714" i="26"/>
  <c r="T715" i="26"/>
  <c r="T716" i="26"/>
  <c r="T717" i="26"/>
  <c r="T718" i="26"/>
  <c r="T719" i="26"/>
  <c r="T720" i="26"/>
  <c r="T721" i="26"/>
  <c r="T722" i="26"/>
  <c r="T723" i="26"/>
  <c r="T724" i="26"/>
  <c r="T725" i="26"/>
  <c r="T726" i="26"/>
  <c r="T727" i="26"/>
  <c r="T728" i="26"/>
  <c r="T729" i="26"/>
  <c r="T730" i="26"/>
  <c r="T731" i="26"/>
  <c r="T732" i="26"/>
  <c r="T733" i="26"/>
  <c r="T734" i="26"/>
  <c r="T735" i="26"/>
  <c r="T736" i="26"/>
  <c r="T737" i="26"/>
  <c r="T738" i="26"/>
  <c r="T739" i="26"/>
  <c r="T740" i="26"/>
  <c r="T741" i="26"/>
  <c r="T742" i="26"/>
  <c r="T743" i="26"/>
  <c r="T744" i="26"/>
  <c r="T745" i="26"/>
  <c r="T746" i="26"/>
  <c r="T747" i="26"/>
  <c r="T748" i="26"/>
  <c r="T749" i="26"/>
  <c r="T750" i="26"/>
  <c r="T751" i="26"/>
  <c r="T752" i="26"/>
  <c r="T753" i="26"/>
  <c r="T754" i="26"/>
  <c r="T755" i="26"/>
  <c r="T756" i="26"/>
  <c r="T757" i="26"/>
  <c r="T758" i="26"/>
  <c r="T759" i="26"/>
  <c r="T760" i="26"/>
  <c r="T761" i="26"/>
  <c r="T762" i="26"/>
  <c r="T763" i="26"/>
  <c r="T764" i="26"/>
  <c r="T765" i="26"/>
  <c r="T766" i="26"/>
  <c r="T767" i="26"/>
  <c r="T768" i="26"/>
  <c r="T769" i="26"/>
  <c r="T770" i="26"/>
  <c r="T771" i="26"/>
  <c r="T772" i="26"/>
  <c r="T773" i="26"/>
  <c r="T774" i="26"/>
  <c r="T775" i="26"/>
  <c r="T776" i="26"/>
  <c r="T777" i="26"/>
  <c r="T778" i="26"/>
  <c r="T779" i="26"/>
  <c r="T780" i="26"/>
  <c r="T781" i="26"/>
  <c r="T782" i="26"/>
  <c r="T783" i="26"/>
  <c r="T784" i="26"/>
  <c r="T785" i="26"/>
  <c r="T786" i="26"/>
  <c r="T787" i="26"/>
  <c r="T788" i="26"/>
  <c r="T789" i="26"/>
  <c r="T790" i="26"/>
  <c r="T791" i="26"/>
  <c r="T792" i="26"/>
  <c r="T793" i="26"/>
  <c r="T794" i="26"/>
  <c r="T795" i="26"/>
  <c r="T796" i="26"/>
  <c r="T797" i="26"/>
  <c r="T798" i="26"/>
  <c r="T799" i="26"/>
  <c r="T800" i="26"/>
  <c r="T801" i="26"/>
  <c r="T802" i="26"/>
  <c r="T803" i="26"/>
  <c r="T804" i="26"/>
  <c r="T805" i="26"/>
  <c r="T806" i="26"/>
  <c r="T807" i="26"/>
  <c r="T808" i="26"/>
  <c r="T809" i="26"/>
  <c r="T810" i="26"/>
  <c r="T811" i="26"/>
  <c r="T812" i="26"/>
  <c r="T813" i="26"/>
  <c r="T814" i="26"/>
  <c r="T815" i="26"/>
  <c r="T816" i="26"/>
  <c r="T817" i="26"/>
  <c r="T818" i="26"/>
  <c r="T819" i="26"/>
  <c r="T820" i="26"/>
  <c r="T821" i="26"/>
  <c r="T822" i="26"/>
  <c r="T823" i="26"/>
  <c r="T824" i="26"/>
  <c r="T825" i="26"/>
  <c r="T826" i="26"/>
  <c r="T827" i="26"/>
  <c r="T828" i="26"/>
  <c r="T829" i="26"/>
  <c r="T830" i="26"/>
  <c r="T831" i="26"/>
  <c r="T832" i="26"/>
  <c r="T833" i="26"/>
  <c r="T834" i="26"/>
  <c r="T835" i="26"/>
  <c r="T836" i="26"/>
  <c r="T837" i="26"/>
  <c r="T838" i="26"/>
  <c r="T839" i="26"/>
  <c r="T840" i="26"/>
  <c r="T841" i="26"/>
  <c r="T842" i="26"/>
  <c r="T843" i="26"/>
  <c r="T844" i="26"/>
  <c r="T845" i="26"/>
  <c r="T846" i="26"/>
  <c r="T847" i="26"/>
  <c r="T848" i="26"/>
  <c r="T849" i="26"/>
  <c r="T850" i="26"/>
  <c r="T851" i="26"/>
  <c r="T852" i="26"/>
  <c r="T853" i="26"/>
  <c r="T854" i="26"/>
  <c r="T855" i="26"/>
  <c r="T856" i="26"/>
  <c r="T857" i="26"/>
  <c r="T858" i="26"/>
  <c r="T859" i="26"/>
  <c r="S34" i="26"/>
  <c r="R32" i="26"/>
  <c r="M35" i="26"/>
  <c r="K34" i="26"/>
  <c r="J35" i="26"/>
  <c r="I31" i="26"/>
  <c r="I32" i="26"/>
  <c r="I33" i="26"/>
  <c r="I34" i="26"/>
  <c r="I35" i="26"/>
  <c r="I36" i="26"/>
  <c r="I37" i="26"/>
  <c r="I38" i="26"/>
  <c r="I39" i="26"/>
  <c r="I40" i="26"/>
  <c r="I41" i="26"/>
  <c r="I42" i="26"/>
  <c r="I43" i="26"/>
  <c r="I44" i="26"/>
  <c r="I45" i="26"/>
  <c r="I46" i="26"/>
  <c r="I47" i="26"/>
  <c r="I48" i="26"/>
  <c r="I49" i="26"/>
  <c r="I50" i="26"/>
  <c r="I51" i="26"/>
  <c r="I52" i="26"/>
  <c r="I53" i="26"/>
  <c r="I54" i="26"/>
  <c r="I55" i="26"/>
  <c r="I56" i="26"/>
  <c r="I57" i="26"/>
  <c r="I58" i="26"/>
  <c r="I59" i="26"/>
  <c r="I60" i="26"/>
  <c r="I61" i="26"/>
  <c r="I62" i="26"/>
  <c r="I63" i="26"/>
  <c r="I64" i="26"/>
  <c r="I65" i="26"/>
  <c r="I66" i="26"/>
  <c r="I67" i="26"/>
  <c r="I68" i="26"/>
  <c r="I69" i="26"/>
  <c r="I70" i="26"/>
  <c r="I71" i="26"/>
  <c r="I72" i="26"/>
  <c r="I73" i="26"/>
  <c r="I74" i="26"/>
  <c r="I75" i="26"/>
  <c r="I76" i="26"/>
  <c r="I77" i="26"/>
  <c r="I78" i="26"/>
  <c r="I79" i="26"/>
  <c r="I80" i="26"/>
  <c r="I81" i="26"/>
  <c r="I82" i="26"/>
  <c r="I83" i="26"/>
  <c r="I84" i="26"/>
  <c r="I85" i="26"/>
  <c r="I86" i="26"/>
  <c r="I87" i="26"/>
  <c r="I88" i="26"/>
  <c r="I89" i="26"/>
  <c r="I90" i="26"/>
  <c r="I91" i="26"/>
  <c r="I92" i="26"/>
  <c r="I93" i="26"/>
  <c r="I94" i="26"/>
  <c r="I95" i="26"/>
  <c r="I96" i="26"/>
  <c r="I97" i="26"/>
  <c r="I98" i="26"/>
  <c r="I99" i="26"/>
  <c r="I100" i="26"/>
  <c r="I101" i="26"/>
  <c r="I102" i="26"/>
  <c r="I103" i="26"/>
  <c r="I104" i="26"/>
  <c r="I105" i="26"/>
  <c r="I106" i="26"/>
  <c r="I107" i="26"/>
  <c r="I108" i="26"/>
  <c r="I109" i="26"/>
  <c r="I110" i="26"/>
  <c r="I111" i="26"/>
  <c r="I112" i="26"/>
  <c r="I113" i="26"/>
  <c r="I114" i="26"/>
  <c r="I115" i="26"/>
  <c r="I116" i="26"/>
  <c r="I117" i="26"/>
  <c r="I118" i="26"/>
  <c r="I119" i="26"/>
  <c r="I120" i="26"/>
  <c r="I121" i="26"/>
  <c r="I122" i="26"/>
  <c r="I123" i="26"/>
  <c r="I124" i="26"/>
  <c r="I125" i="26"/>
  <c r="I126" i="26"/>
  <c r="I127" i="26"/>
  <c r="I128" i="26"/>
  <c r="I129" i="26"/>
  <c r="I130" i="26"/>
  <c r="I131" i="26"/>
  <c r="I132" i="26"/>
  <c r="I133" i="26"/>
  <c r="I134" i="26"/>
  <c r="I135" i="26"/>
  <c r="I136" i="26"/>
  <c r="I137" i="26"/>
  <c r="I138" i="26"/>
  <c r="I139" i="26"/>
  <c r="I140" i="26"/>
  <c r="I141" i="26"/>
  <c r="I142" i="26"/>
  <c r="I143" i="26"/>
  <c r="I144" i="26"/>
  <c r="I145" i="26"/>
  <c r="I146" i="26"/>
  <c r="I147" i="26"/>
  <c r="I148" i="26"/>
  <c r="I149" i="26"/>
  <c r="I150" i="26"/>
  <c r="I151" i="26"/>
  <c r="I152" i="26"/>
  <c r="I153" i="26"/>
  <c r="I154" i="26"/>
  <c r="I155" i="26"/>
  <c r="I156" i="26"/>
  <c r="I157" i="26"/>
  <c r="I158" i="26"/>
  <c r="I159" i="26"/>
  <c r="I160" i="26"/>
  <c r="I161" i="26"/>
  <c r="I162" i="26"/>
  <c r="I163" i="26"/>
  <c r="I164" i="26"/>
  <c r="I165" i="26"/>
  <c r="I166" i="26"/>
  <c r="I167" i="26"/>
  <c r="I168" i="26"/>
  <c r="I169" i="26"/>
  <c r="I170" i="26"/>
  <c r="I171" i="26"/>
  <c r="I172" i="26"/>
  <c r="I173" i="26"/>
  <c r="I174" i="26"/>
  <c r="I175" i="26"/>
  <c r="I176" i="26"/>
  <c r="I177" i="26"/>
  <c r="I178" i="26"/>
  <c r="I179" i="26"/>
  <c r="I180" i="26"/>
  <c r="I181" i="26"/>
  <c r="I182" i="26"/>
  <c r="I183" i="26"/>
  <c r="I184" i="26"/>
  <c r="I185" i="26"/>
  <c r="I186" i="26"/>
  <c r="I187" i="26"/>
  <c r="I188" i="26"/>
  <c r="I189" i="26"/>
  <c r="I190" i="26"/>
  <c r="I191" i="26"/>
  <c r="I192" i="26"/>
  <c r="I193" i="26"/>
  <c r="I194" i="26"/>
  <c r="I195" i="26"/>
  <c r="I196" i="26"/>
  <c r="I197" i="26"/>
  <c r="I198" i="26"/>
  <c r="I199" i="26"/>
  <c r="I200" i="26"/>
  <c r="I201" i="26"/>
  <c r="I202" i="26"/>
  <c r="I203" i="26"/>
  <c r="I204" i="26"/>
  <c r="I205" i="26"/>
  <c r="I206" i="26"/>
  <c r="I207" i="26"/>
  <c r="I208" i="26"/>
  <c r="I209" i="26"/>
  <c r="I210" i="26"/>
  <c r="I211" i="26"/>
  <c r="I212" i="26"/>
  <c r="I213" i="26"/>
  <c r="I214" i="26"/>
  <c r="I215" i="26"/>
  <c r="I216" i="26"/>
  <c r="I217" i="26"/>
  <c r="I218" i="26"/>
  <c r="I219" i="26"/>
  <c r="I220" i="26"/>
  <c r="I221" i="26"/>
  <c r="I222" i="26"/>
  <c r="I223" i="26"/>
  <c r="I224" i="26"/>
  <c r="I225" i="26"/>
  <c r="I226" i="26"/>
  <c r="I227" i="26"/>
  <c r="I228" i="26"/>
  <c r="I229" i="26"/>
  <c r="I230" i="26"/>
  <c r="I231" i="26"/>
  <c r="I232" i="26"/>
  <c r="I233" i="26"/>
  <c r="I234" i="26"/>
  <c r="I235" i="26"/>
  <c r="I236" i="26"/>
  <c r="I237" i="26"/>
  <c r="I238" i="26"/>
  <c r="I239" i="26"/>
  <c r="I240" i="26"/>
  <c r="I241" i="26"/>
  <c r="I242" i="26"/>
  <c r="I243" i="26"/>
  <c r="I244" i="26"/>
  <c r="I245" i="26"/>
  <c r="I246" i="26"/>
  <c r="I247" i="26"/>
  <c r="I248" i="26"/>
  <c r="I249" i="26"/>
  <c r="I250" i="26"/>
  <c r="I251" i="26"/>
  <c r="I252" i="26"/>
  <c r="I253" i="26"/>
  <c r="I254" i="26"/>
  <c r="I255" i="26"/>
  <c r="I256" i="26"/>
  <c r="I257" i="26"/>
  <c r="I258" i="26"/>
  <c r="I259" i="26"/>
  <c r="I260" i="26"/>
  <c r="I261" i="26"/>
  <c r="I262" i="26"/>
  <c r="I263" i="26"/>
  <c r="I264" i="26"/>
  <c r="I265" i="26"/>
  <c r="I266" i="26"/>
  <c r="I267" i="26"/>
  <c r="I268" i="26"/>
  <c r="I269" i="26"/>
  <c r="I270" i="26"/>
  <c r="I271" i="26"/>
  <c r="I272" i="26"/>
  <c r="I273" i="26"/>
  <c r="I274" i="26"/>
  <c r="I275" i="26"/>
  <c r="I276" i="26"/>
  <c r="I277" i="26"/>
  <c r="I278" i="26"/>
  <c r="I279" i="26"/>
  <c r="I280" i="26"/>
  <c r="I281" i="26"/>
  <c r="I282" i="26"/>
  <c r="I283" i="26"/>
  <c r="I284" i="26"/>
  <c r="I285" i="26"/>
  <c r="I286" i="26"/>
  <c r="I287" i="26"/>
  <c r="I288" i="26"/>
  <c r="I289" i="26"/>
  <c r="I290" i="26"/>
  <c r="I291" i="26"/>
  <c r="I292" i="26"/>
  <c r="I293" i="26"/>
  <c r="I294" i="26"/>
  <c r="I295" i="26"/>
  <c r="I296" i="26"/>
  <c r="I297" i="26"/>
  <c r="I298" i="26"/>
  <c r="I299" i="26"/>
  <c r="I300" i="26"/>
  <c r="I301" i="26"/>
  <c r="I302" i="26"/>
  <c r="I303" i="26"/>
  <c r="I304" i="26"/>
  <c r="I305" i="26"/>
  <c r="I306" i="26"/>
  <c r="I307" i="26"/>
  <c r="I308" i="26"/>
  <c r="I309" i="26"/>
  <c r="I310" i="26"/>
  <c r="I311" i="26"/>
  <c r="I312" i="26"/>
  <c r="I313" i="26"/>
  <c r="I314" i="26"/>
  <c r="I315" i="26"/>
  <c r="I316" i="26"/>
  <c r="I317" i="26"/>
  <c r="I318" i="26"/>
  <c r="I319" i="26"/>
  <c r="I320" i="26"/>
  <c r="I321" i="26"/>
  <c r="I322" i="26"/>
  <c r="I323" i="26"/>
  <c r="I324" i="26"/>
  <c r="I325" i="26"/>
  <c r="I326" i="26"/>
  <c r="I327" i="26"/>
  <c r="I328" i="26"/>
  <c r="I329" i="26"/>
  <c r="I330" i="26"/>
  <c r="I331" i="26"/>
  <c r="I332" i="26"/>
  <c r="I333" i="26"/>
  <c r="I334" i="26"/>
  <c r="I335" i="26"/>
  <c r="I336" i="26"/>
  <c r="I337" i="26"/>
  <c r="I338" i="26"/>
  <c r="I339" i="26"/>
  <c r="I340" i="26"/>
  <c r="I341" i="26"/>
  <c r="I342" i="26"/>
  <c r="I343" i="26"/>
  <c r="I344" i="26"/>
  <c r="I345" i="26"/>
  <c r="I346" i="26"/>
  <c r="I347" i="26"/>
  <c r="I348" i="26"/>
  <c r="I349" i="26"/>
  <c r="I350" i="26"/>
  <c r="I351" i="26"/>
  <c r="I352" i="26"/>
  <c r="I353" i="26"/>
  <c r="I354" i="26"/>
  <c r="I355" i="26"/>
  <c r="I356" i="26"/>
  <c r="I357" i="26"/>
  <c r="I358" i="26"/>
  <c r="I359" i="26"/>
  <c r="I360" i="26"/>
  <c r="I361" i="26"/>
  <c r="I362" i="26"/>
  <c r="I363" i="26"/>
  <c r="I364" i="26"/>
  <c r="I365" i="26"/>
  <c r="I366" i="26"/>
  <c r="I367" i="26"/>
  <c r="I368" i="26"/>
  <c r="I369" i="26"/>
  <c r="I370" i="26"/>
  <c r="I371" i="26"/>
  <c r="I372" i="26"/>
  <c r="I373" i="26"/>
  <c r="I374" i="26"/>
  <c r="I375" i="26"/>
  <c r="I376" i="26"/>
  <c r="I377" i="26"/>
  <c r="I378" i="26"/>
  <c r="I379" i="26"/>
  <c r="I380" i="26"/>
  <c r="I381" i="26"/>
  <c r="I382" i="26"/>
  <c r="I383" i="26"/>
  <c r="I384" i="26"/>
  <c r="I385" i="26"/>
  <c r="I386" i="26"/>
  <c r="I387" i="26"/>
  <c r="I388" i="26"/>
  <c r="I389" i="26"/>
  <c r="I390" i="26"/>
  <c r="I391" i="26"/>
  <c r="I392" i="26"/>
  <c r="I393" i="26"/>
  <c r="I394" i="26"/>
  <c r="I395" i="26"/>
  <c r="I396" i="26"/>
  <c r="I397" i="26"/>
  <c r="I398" i="26"/>
  <c r="I399" i="26"/>
  <c r="I400" i="26"/>
  <c r="I401" i="26"/>
  <c r="I402" i="26"/>
  <c r="I403" i="26"/>
  <c r="I404" i="26"/>
  <c r="I405" i="26"/>
  <c r="I406" i="26"/>
  <c r="I407" i="26"/>
  <c r="I408" i="26"/>
  <c r="I409" i="26"/>
  <c r="I410" i="26"/>
  <c r="I411" i="26"/>
  <c r="I412" i="26"/>
  <c r="I413" i="26"/>
  <c r="I414" i="26"/>
  <c r="I415" i="26"/>
  <c r="I416" i="26"/>
  <c r="I417" i="26"/>
  <c r="I418" i="26"/>
  <c r="I419" i="26"/>
  <c r="I420" i="26"/>
  <c r="I421" i="26"/>
  <c r="I422" i="26"/>
  <c r="I423" i="26"/>
  <c r="I424" i="26"/>
  <c r="I425" i="26"/>
  <c r="I426" i="26"/>
  <c r="I427" i="26"/>
  <c r="I428" i="26"/>
  <c r="I429" i="26"/>
  <c r="I430" i="26"/>
  <c r="I431" i="26"/>
  <c r="I432" i="26"/>
  <c r="I433" i="26"/>
  <c r="I434" i="26"/>
  <c r="I435" i="26"/>
  <c r="I436" i="26"/>
  <c r="I437" i="26"/>
  <c r="I438" i="26"/>
  <c r="I439" i="26"/>
  <c r="I440" i="26"/>
  <c r="I441" i="26"/>
  <c r="I442" i="26"/>
  <c r="I443" i="26"/>
  <c r="I444" i="26"/>
  <c r="I445" i="26"/>
  <c r="I446" i="26"/>
  <c r="I447" i="26"/>
  <c r="I448" i="26"/>
  <c r="I449" i="26"/>
  <c r="I450" i="26"/>
  <c r="I451" i="26"/>
  <c r="I452" i="26"/>
  <c r="I453" i="26"/>
  <c r="I454" i="26"/>
  <c r="I455" i="26"/>
  <c r="I456" i="26"/>
  <c r="I457" i="26"/>
  <c r="I458" i="26"/>
  <c r="I459" i="26"/>
  <c r="I460" i="26"/>
  <c r="I461" i="26"/>
  <c r="I462" i="26"/>
  <c r="I463" i="26"/>
  <c r="I464" i="26"/>
  <c r="I465" i="26"/>
  <c r="I466" i="26"/>
  <c r="I467" i="26"/>
  <c r="I468" i="26"/>
  <c r="I469" i="26"/>
  <c r="I470" i="26"/>
  <c r="I471" i="26"/>
  <c r="I472" i="26"/>
  <c r="I473" i="26"/>
  <c r="I474" i="26"/>
  <c r="I475" i="26"/>
  <c r="I476" i="26"/>
  <c r="I477" i="26"/>
  <c r="I478" i="26"/>
  <c r="I479" i="26"/>
  <c r="I480" i="26"/>
  <c r="I481" i="26"/>
  <c r="I482" i="26"/>
  <c r="I483" i="26"/>
  <c r="I484" i="26"/>
  <c r="I485" i="26"/>
  <c r="I486" i="26"/>
  <c r="I487" i="26"/>
  <c r="I488" i="26"/>
  <c r="I489" i="26"/>
  <c r="I490" i="26"/>
  <c r="I491" i="26"/>
  <c r="I492" i="26"/>
  <c r="I493" i="26"/>
  <c r="I494" i="26"/>
  <c r="I495" i="26"/>
  <c r="I496" i="26"/>
  <c r="I497" i="26"/>
  <c r="I498" i="26"/>
  <c r="I499" i="26"/>
  <c r="I500" i="26"/>
  <c r="I501" i="26"/>
  <c r="I502" i="26"/>
  <c r="I503" i="26"/>
  <c r="I504" i="26"/>
  <c r="I505" i="26"/>
  <c r="I506" i="26"/>
  <c r="I507" i="26"/>
  <c r="I508" i="26"/>
  <c r="I509" i="26"/>
  <c r="I510" i="26"/>
  <c r="I511" i="26"/>
  <c r="I512" i="26"/>
  <c r="I513" i="26"/>
  <c r="I514" i="26"/>
  <c r="I515" i="26"/>
  <c r="I516" i="26"/>
  <c r="I517" i="26"/>
  <c r="I518" i="26"/>
  <c r="I519" i="26"/>
  <c r="I520" i="26"/>
  <c r="I521" i="26"/>
  <c r="I522" i="26"/>
  <c r="I523" i="26"/>
  <c r="I524" i="26"/>
  <c r="I525" i="26"/>
  <c r="I526" i="26"/>
  <c r="I527" i="26"/>
  <c r="I528" i="26"/>
  <c r="I529" i="26"/>
  <c r="I530" i="26"/>
  <c r="I531" i="26"/>
  <c r="I532" i="26"/>
  <c r="I533" i="26"/>
  <c r="I534" i="26"/>
  <c r="I535" i="26"/>
  <c r="I536" i="26"/>
  <c r="I537" i="26"/>
  <c r="I538" i="26"/>
  <c r="I539" i="26"/>
  <c r="I540" i="26"/>
  <c r="I541" i="26"/>
  <c r="I542" i="26"/>
  <c r="I543" i="26"/>
  <c r="I544" i="26"/>
  <c r="I545" i="26"/>
  <c r="I546" i="26"/>
  <c r="I547" i="26"/>
  <c r="I548" i="26"/>
  <c r="I549" i="26"/>
  <c r="I550" i="26"/>
  <c r="I551" i="26"/>
  <c r="I552" i="26"/>
  <c r="I553" i="26"/>
  <c r="I554" i="26"/>
  <c r="I555" i="26"/>
  <c r="I556" i="26"/>
  <c r="I557" i="26"/>
  <c r="I558" i="26"/>
  <c r="I559" i="26"/>
  <c r="I560" i="26"/>
  <c r="I561" i="26"/>
  <c r="I562" i="26"/>
  <c r="I563" i="26"/>
  <c r="I564" i="26"/>
  <c r="I565" i="26"/>
  <c r="I566" i="26"/>
  <c r="I567" i="26"/>
  <c r="I568" i="26"/>
  <c r="I569" i="26"/>
  <c r="I570" i="26"/>
  <c r="I571" i="26"/>
  <c r="I572" i="26"/>
  <c r="I573" i="26"/>
  <c r="I574" i="26"/>
  <c r="I575" i="26"/>
  <c r="I576" i="26"/>
  <c r="I577" i="26"/>
  <c r="I578" i="26"/>
  <c r="I579" i="26"/>
  <c r="I580" i="26"/>
  <c r="I581" i="26"/>
  <c r="I582" i="26"/>
  <c r="I583" i="26"/>
  <c r="I584" i="26"/>
  <c r="I585" i="26"/>
  <c r="I586" i="26"/>
  <c r="I587" i="26"/>
  <c r="I588" i="26"/>
  <c r="I589" i="26"/>
  <c r="I590" i="26"/>
  <c r="I591" i="26"/>
  <c r="I592" i="26"/>
  <c r="I593" i="26"/>
  <c r="I594" i="26"/>
  <c r="I595" i="26"/>
  <c r="I596" i="26"/>
  <c r="I597" i="26"/>
  <c r="I598" i="26"/>
  <c r="I599" i="26"/>
  <c r="I600" i="26"/>
  <c r="I601" i="26"/>
  <c r="I602" i="26"/>
  <c r="I603" i="26"/>
  <c r="I604" i="26"/>
  <c r="I605" i="26"/>
  <c r="I606" i="26"/>
  <c r="I607" i="26"/>
  <c r="I608" i="26"/>
  <c r="I609" i="26"/>
  <c r="I610" i="26"/>
  <c r="I611" i="26"/>
  <c r="I612" i="26"/>
  <c r="I613" i="26"/>
  <c r="I614" i="26"/>
  <c r="I615" i="26"/>
  <c r="I616" i="26"/>
  <c r="I617" i="26"/>
  <c r="I618" i="26"/>
  <c r="I619" i="26"/>
  <c r="I620" i="26"/>
  <c r="I621" i="26"/>
  <c r="I622" i="26"/>
  <c r="I623" i="26"/>
  <c r="I624" i="26"/>
  <c r="I625" i="26"/>
  <c r="I626" i="26"/>
  <c r="I627" i="26"/>
  <c r="I628" i="26"/>
  <c r="I629" i="26"/>
  <c r="I630" i="26"/>
  <c r="I631" i="26"/>
  <c r="I632" i="26"/>
  <c r="I633" i="26"/>
  <c r="I634" i="26"/>
  <c r="I635" i="26"/>
  <c r="I636" i="26"/>
  <c r="I637" i="26"/>
  <c r="I638" i="26"/>
  <c r="I639" i="26"/>
  <c r="I640" i="26"/>
  <c r="I641" i="26"/>
  <c r="I642" i="26"/>
  <c r="I643" i="26"/>
  <c r="I644" i="26"/>
  <c r="I645" i="26"/>
  <c r="I646" i="26"/>
  <c r="I647" i="26"/>
  <c r="I648" i="26"/>
  <c r="I649" i="26"/>
  <c r="I650" i="26"/>
  <c r="I651" i="26"/>
  <c r="I652" i="26"/>
  <c r="I653" i="26"/>
  <c r="I654" i="26"/>
  <c r="I655" i="26"/>
  <c r="I656" i="26"/>
  <c r="I657" i="26"/>
  <c r="I658" i="26"/>
  <c r="I659" i="26"/>
  <c r="I660" i="26"/>
  <c r="I661" i="26"/>
  <c r="I662" i="26"/>
  <c r="I663" i="26"/>
  <c r="I664" i="26"/>
  <c r="I665" i="26"/>
  <c r="I666" i="26"/>
  <c r="I667" i="26"/>
  <c r="I668" i="26"/>
  <c r="I669" i="26"/>
  <c r="I670" i="26"/>
  <c r="I671" i="26"/>
  <c r="I672" i="26"/>
  <c r="I673" i="26"/>
  <c r="I674" i="26"/>
  <c r="I675" i="26"/>
  <c r="I676" i="26"/>
  <c r="I677" i="26"/>
  <c r="I678" i="26"/>
  <c r="I679" i="26"/>
  <c r="I680" i="26"/>
  <c r="I681" i="26"/>
  <c r="I682" i="26"/>
  <c r="I683" i="26"/>
  <c r="I684" i="26"/>
  <c r="I685" i="26"/>
  <c r="I686" i="26"/>
  <c r="I687" i="26"/>
  <c r="I688" i="26"/>
  <c r="I689" i="26"/>
  <c r="I690" i="26"/>
  <c r="I691" i="26"/>
  <c r="I692" i="26"/>
  <c r="I693" i="26"/>
  <c r="I694" i="26"/>
  <c r="I695" i="26"/>
  <c r="I696" i="26"/>
  <c r="I697" i="26"/>
  <c r="I698" i="26"/>
  <c r="I699" i="26"/>
  <c r="I700" i="26"/>
  <c r="I701" i="26"/>
  <c r="I702" i="26"/>
  <c r="I703" i="26"/>
  <c r="I704" i="26"/>
  <c r="I705" i="26"/>
  <c r="I706" i="26"/>
  <c r="I707" i="26"/>
  <c r="I708" i="26"/>
  <c r="I709" i="26"/>
  <c r="I710" i="26"/>
  <c r="I711" i="26"/>
  <c r="I712" i="26"/>
  <c r="I713" i="26"/>
  <c r="I714" i="26"/>
  <c r="I715" i="26"/>
  <c r="I716" i="26"/>
  <c r="I717" i="26"/>
  <c r="I718" i="26"/>
  <c r="I719" i="26"/>
  <c r="I720" i="26"/>
  <c r="I721" i="26"/>
  <c r="I722" i="26"/>
  <c r="I723" i="26"/>
  <c r="I724" i="26"/>
  <c r="I725" i="26"/>
  <c r="I726" i="26"/>
  <c r="I727" i="26"/>
  <c r="I728" i="26"/>
  <c r="I729" i="26"/>
  <c r="I730" i="26"/>
  <c r="I731" i="26"/>
  <c r="I732" i="26"/>
  <c r="I733" i="26"/>
  <c r="I734" i="26"/>
  <c r="I735" i="26"/>
  <c r="I736" i="26"/>
  <c r="I737" i="26"/>
  <c r="I738" i="26"/>
  <c r="I739" i="26"/>
  <c r="I740" i="26"/>
  <c r="I741" i="26"/>
  <c r="I742" i="26"/>
  <c r="I743" i="26"/>
  <c r="I744" i="26"/>
  <c r="I745" i="26"/>
  <c r="I746" i="26"/>
  <c r="I747" i="26"/>
  <c r="I748" i="26"/>
  <c r="I749" i="26"/>
  <c r="I750" i="26"/>
  <c r="I751" i="26"/>
  <c r="I752" i="26"/>
  <c r="I753" i="26"/>
  <c r="I754" i="26"/>
  <c r="I755" i="26"/>
  <c r="I756" i="26"/>
  <c r="I757" i="26"/>
  <c r="I758" i="26"/>
  <c r="I759" i="26"/>
  <c r="I760" i="26"/>
  <c r="I761" i="26"/>
  <c r="I762" i="26"/>
  <c r="I763" i="26"/>
  <c r="I764" i="26"/>
  <c r="I765" i="26"/>
  <c r="I766" i="26"/>
  <c r="I767" i="26"/>
  <c r="I768" i="26"/>
  <c r="I769" i="26"/>
  <c r="I770" i="26"/>
  <c r="I771" i="26"/>
  <c r="I772" i="26"/>
  <c r="I773" i="26"/>
  <c r="I774" i="26"/>
  <c r="I775" i="26"/>
  <c r="I776" i="26"/>
  <c r="I777" i="26"/>
  <c r="I778" i="26"/>
  <c r="I779" i="26"/>
  <c r="I780" i="26"/>
  <c r="I781" i="26"/>
  <c r="I782" i="26"/>
  <c r="I783" i="26"/>
  <c r="I784" i="26"/>
  <c r="I785" i="26"/>
  <c r="I786" i="26"/>
  <c r="I787" i="26"/>
  <c r="I788" i="26"/>
  <c r="I789" i="26"/>
  <c r="I790" i="26"/>
  <c r="I791" i="26"/>
  <c r="I792" i="26"/>
  <c r="I793" i="26"/>
  <c r="I794" i="26"/>
  <c r="I795" i="26"/>
  <c r="I796" i="26"/>
  <c r="I797" i="26"/>
  <c r="I798" i="26"/>
  <c r="I799" i="26"/>
  <c r="I800" i="26"/>
  <c r="I801" i="26"/>
  <c r="I802" i="26"/>
  <c r="I803" i="26"/>
  <c r="I804" i="26"/>
  <c r="I805" i="26"/>
  <c r="I806" i="26"/>
  <c r="I807" i="26"/>
  <c r="I808" i="26"/>
  <c r="I809" i="26"/>
  <c r="I810" i="26"/>
  <c r="I811" i="26"/>
  <c r="I812" i="26"/>
  <c r="I813" i="26"/>
  <c r="I814" i="26"/>
  <c r="I815" i="26"/>
  <c r="I816" i="26"/>
  <c r="I817" i="26"/>
  <c r="I818" i="26"/>
  <c r="I819" i="26"/>
  <c r="I820" i="26"/>
  <c r="I821" i="26"/>
  <c r="I822" i="26"/>
  <c r="I823" i="26"/>
  <c r="I824" i="26"/>
  <c r="I825" i="26"/>
  <c r="I826" i="26"/>
  <c r="I827" i="26"/>
  <c r="I828" i="26"/>
  <c r="I829" i="26"/>
  <c r="I830" i="26"/>
  <c r="I831" i="26"/>
  <c r="I832" i="26"/>
  <c r="I833" i="26"/>
  <c r="I834" i="26"/>
  <c r="I835" i="26"/>
  <c r="I836" i="26"/>
  <c r="I837" i="26"/>
  <c r="I838" i="26"/>
  <c r="I839" i="26"/>
  <c r="I840" i="26"/>
  <c r="I841" i="26"/>
  <c r="I842" i="26"/>
  <c r="I843" i="26"/>
  <c r="I844" i="26"/>
  <c r="I845" i="26"/>
  <c r="I846" i="26"/>
  <c r="I847" i="26"/>
  <c r="I848" i="26"/>
  <c r="I849" i="26"/>
  <c r="I850" i="26"/>
  <c r="I851" i="26"/>
  <c r="I852" i="26"/>
  <c r="I853" i="26"/>
  <c r="I854" i="26"/>
  <c r="I855" i="26"/>
  <c r="I856" i="26"/>
  <c r="I857" i="26"/>
  <c r="I858" i="26"/>
  <c r="I859" i="26"/>
  <c r="G33" i="26"/>
  <c r="D43" i="26"/>
  <c r="D44" i="26"/>
  <c r="D45" i="26"/>
  <c r="D46" i="26"/>
  <c r="D47" i="26"/>
  <c r="D48" i="26"/>
  <c r="D49" i="26"/>
  <c r="D50" i="26"/>
  <c r="D51" i="26"/>
  <c r="D52" i="26"/>
  <c r="D53" i="26"/>
  <c r="D54" i="26"/>
  <c r="D55" i="26"/>
  <c r="D56" i="26"/>
  <c r="D57" i="26"/>
  <c r="D58" i="26"/>
  <c r="D59" i="26"/>
  <c r="D60" i="26"/>
  <c r="D61" i="26"/>
  <c r="D62" i="26"/>
  <c r="D63" i="26"/>
  <c r="D64" i="26"/>
  <c r="D65" i="26"/>
  <c r="D66" i="26"/>
  <c r="D67" i="26"/>
  <c r="D68" i="26"/>
  <c r="D69" i="26"/>
  <c r="D70" i="26"/>
  <c r="D71" i="26"/>
  <c r="D72" i="26"/>
  <c r="D73" i="26"/>
  <c r="D74" i="26"/>
  <c r="D75" i="26"/>
  <c r="D76" i="26"/>
  <c r="D77" i="26"/>
  <c r="D78" i="26"/>
  <c r="D79" i="26"/>
  <c r="D80" i="26"/>
  <c r="D81" i="26"/>
  <c r="D82" i="26"/>
  <c r="D83" i="26"/>
  <c r="D84" i="26"/>
  <c r="D85" i="26"/>
  <c r="D86" i="26"/>
  <c r="D87" i="26"/>
  <c r="D88" i="26"/>
  <c r="D89" i="26"/>
  <c r="D90" i="26"/>
  <c r="D91" i="26"/>
  <c r="D92" i="26"/>
  <c r="D93" i="26"/>
  <c r="D94" i="26"/>
  <c r="D95" i="26"/>
  <c r="D96" i="26"/>
  <c r="D97" i="26"/>
  <c r="D98" i="26"/>
  <c r="D99" i="26"/>
  <c r="D100" i="26"/>
  <c r="D101" i="26"/>
  <c r="D102" i="26"/>
  <c r="D103" i="26"/>
  <c r="D104" i="26"/>
  <c r="D105" i="26"/>
  <c r="D106" i="26"/>
  <c r="D107" i="26"/>
  <c r="D108" i="26"/>
  <c r="D109" i="26"/>
  <c r="D110" i="26"/>
  <c r="D111" i="26"/>
  <c r="D112" i="26"/>
  <c r="D113" i="26"/>
  <c r="D114" i="26"/>
  <c r="D115" i="26"/>
  <c r="D116" i="26"/>
  <c r="D117" i="26"/>
  <c r="D118" i="26"/>
  <c r="D119" i="26"/>
  <c r="D120" i="26"/>
  <c r="D121" i="26"/>
  <c r="D122" i="26"/>
  <c r="D123" i="26"/>
  <c r="D124" i="26"/>
  <c r="D125" i="26"/>
  <c r="D126" i="26"/>
  <c r="D127" i="26"/>
  <c r="D128" i="26"/>
  <c r="D129" i="26"/>
  <c r="D130" i="26"/>
  <c r="D131" i="26"/>
  <c r="D132" i="26"/>
  <c r="D133" i="26"/>
  <c r="D134" i="26"/>
  <c r="D135" i="26"/>
  <c r="D136" i="26"/>
  <c r="D137" i="26"/>
  <c r="D138" i="26"/>
  <c r="D139" i="26"/>
  <c r="D140" i="26"/>
  <c r="D141" i="26"/>
  <c r="D142" i="26"/>
  <c r="D143" i="26"/>
  <c r="D144" i="26"/>
  <c r="D145" i="26"/>
  <c r="D146" i="26"/>
  <c r="D147" i="26"/>
  <c r="D148" i="26"/>
  <c r="D149" i="26"/>
  <c r="D150" i="26"/>
  <c r="D151" i="26"/>
  <c r="D152" i="26"/>
  <c r="D153" i="26"/>
  <c r="D154" i="26"/>
  <c r="D155" i="26"/>
  <c r="D156" i="26"/>
  <c r="D157" i="26"/>
  <c r="D158" i="26"/>
  <c r="D159" i="26"/>
  <c r="D160" i="26"/>
  <c r="D161" i="26"/>
  <c r="D162" i="26"/>
  <c r="D163" i="26"/>
  <c r="D164" i="26"/>
  <c r="D165" i="26"/>
  <c r="D166" i="26"/>
  <c r="D167" i="26"/>
  <c r="D168" i="26"/>
  <c r="D169" i="26"/>
  <c r="D170" i="26"/>
  <c r="D171" i="26"/>
  <c r="D172" i="26"/>
  <c r="D173" i="26"/>
  <c r="D174" i="26"/>
  <c r="D175" i="26"/>
  <c r="D176" i="26"/>
  <c r="D177" i="26"/>
  <c r="D178" i="26"/>
  <c r="D179" i="26"/>
  <c r="D180" i="26"/>
  <c r="D181" i="26"/>
  <c r="D182" i="26"/>
  <c r="D183" i="26"/>
  <c r="D184" i="26"/>
  <c r="D185" i="26"/>
  <c r="D186" i="26"/>
  <c r="D187" i="26"/>
  <c r="D188" i="26"/>
  <c r="D189" i="26"/>
  <c r="D190" i="26"/>
  <c r="D191" i="26"/>
  <c r="D192" i="26"/>
  <c r="D193" i="26"/>
  <c r="D194" i="26"/>
  <c r="D195" i="26"/>
  <c r="D196" i="26"/>
  <c r="D197" i="26"/>
  <c r="D198" i="26"/>
  <c r="D199" i="26"/>
  <c r="D200" i="26"/>
  <c r="D201" i="26"/>
  <c r="D202" i="26"/>
  <c r="D203" i="26"/>
  <c r="D204" i="26"/>
  <c r="D205" i="26"/>
  <c r="D206" i="26"/>
  <c r="D207" i="26"/>
  <c r="D208" i="26"/>
  <c r="D209" i="26"/>
  <c r="D210" i="26"/>
  <c r="D211" i="26"/>
  <c r="D212" i="26"/>
  <c r="D213" i="26"/>
  <c r="D214" i="26"/>
  <c r="D215" i="26"/>
  <c r="D216" i="26"/>
  <c r="D217" i="26"/>
  <c r="D218" i="26"/>
  <c r="D219" i="26"/>
  <c r="D220" i="26"/>
  <c r="D221" i="26"/>
  <c r="D222" i="26"/>
  <c r="D223" i="26"/>
  <c r="D224" i="26"/>
  <c r="D225" i="26"/>
  <c r="D226" i="26"/>
  <c r="D227" i="26"/>
  <c r="D228" i="26"/>
  <c r="D229" i="26"/>
  <c r="D230" i="26"/>
  <c r="D231" i="26"/>
  <c r="D232" i="26"/>
  <c r="D233" i="26"/>
  <c r="D234" i="26"/>
  <c r="D235" i="26"/>
  <c r="D236" i="26"/>
  <c r="D237" i="26"/>
  <c r="D238" i="26"/>
  <c r="D239" i="26"/>
  <c r="D240" i="26"/>
  <c r="D241" i="26"/>
  <c r="D242" i="26"/>
  <c r="D243" i="26"/>
  <c r="D244" i="26"/>
  <c r="D245" i="26"/>
  <c r="D246" i="26"/>
  <c r="D247" i="26"/>
  <c r="D248" i="26"/>
  <c r="D249" i="26"/>
  <c r="D250" i="26"/>
  <c r="D251" i="26"/>
  <c r="D252" i="26"/>
  <c r="D253" i="26"/>
  <c r="D254" i="26"/>
  <c r="D255" i="26"/>
  <c r="D256" i="26"/>
  <c r="D257" i="26"/>
  <c r="D258" i="26"/>
  <c r="D259" i="26"/>
  <c r="D260" i="26"/>
  <c r="D261" i="26"/>
  <c r="D262" i="26"/>
  <c r="D263" i="26"/>
  <c r="D264" i="26"/>
  <c r="D265" i="26"/>
  <c r="D266" i="26"/>
  <c r="D267" i="26"/>
  <c r="D268" i="26"/>
  <c r="D269" i="26"/>
  <c r="D270" i="26"/>
  <c r="D271" i="26"/>
  <c r="D272" i="26"/>
  <c r="D273" i="26"/>
  <c r="D274" i="26"/>
  <c r="D275" i="26"/>
  <c r="D276" i="26"/>
  <c r="D277" i="26"/>
  <c r="D278" i="26"/>
  <c r="D279" i="26"/>
  <c r="D280" i="26"/>
  <c r="D281" i="26"/>
  <c r="D282" i="26"/>
  <c r="D283" i="26"/>
  <c r="D284" i="26"/>
  <c r="D285" i="26"/>
  <c r="D286" i="26"/>
  <c r="D287" i="26"/>
  <c r="D288" i="26"/>
  <c r="D289" i="26"/>
  <c r="D290" i="26"/>
  <c r="D291" i="26"/>
  <c r="D292" i="26"/>
  <c r="D293" i="26"/>
  <c r="D294" i="26"/>
  <c r="D295" i="26"/>
  <c r="D296" i="26"/>
  <c r="D297" i="26"/>
  <c r="D298" i="26"/>
  <c r="D299" i="26"/>
  <c r="D300" i="26"/>
  <c r="D301" i="26"/>
  <c r="D302" i="26"/>
  <c r="D303" i="26"/>
  <c r="D304" i="26"/>
  <c r="D305" i="26"/>
  <c r="D306" i="26"/>
  <c r="D307" i="26"/>
  <c r="D308" i="26"/>
  <c r="D309" i="26"/>
  <c r="D310" i="26"/>
  <c r="D311" i="26"/>
  <c r="D312" i="26"/>
  <c r="D313" i="26"/>
  <c r="D314" i="26"/>
  <c r="D315" i="26"/>
  <c r="D316" i="26"/>
  <c r="D317" i="26"/>
  <c r="D318" i="26"/>
  <c r="D319" i="26"/>
  <c r="D320" i="26"/>
  <c r="D321" i="26"/>
  <c r="D322" i="26"/>
  <c r="D323" i="26"/>
  <c r="D324" i="26"/>
  <c r="D325" i="26"/>
  <c r="D326" i="26"/>
  <c r="D327" i="26"/>
  <c r="D328" i="26"/>
  <c r="D329" i="26"/>
  <c r="D330" i="26"/>
  <c r="D331" i="26"/>
  <c r="D332" i="26"/>
  <c r="D333" i="26"/>
  <c r="D334" i="26"/>
  <c r="D335" i="26"/>
  <c r="D336" i="26"/>
  <c r="D337" i="26"/>
  <c r="D338" i="26"/>
  <c r="D339" i="26"/>
  <c r="D340" i="26"/>
  <c r="D341" i="26"/>
  <c r="D342" i="26"/>
  <c r="D343" i="26"/>
  <c r="D344" i="26"/>
  <c r="D345" i="26"/>
  <c r="D346" i="26"/>
  <c r="D347" i="26"/>
  <c r="D348" i="26"/>
  <c r="D349" i="26"/>
  <c r="D350" i="26"/>
  <c r="D351" i="26"/>
  <c r="D352" i="26"/>
  <c r="D353" i="26"/>
  <c r="D354" i="26"/>
  <c r="D355" i="26"/>
  <c r="D356" i="26"/>
  <c r="D357" i="26"/>
  <c r="D358" i="26"/>
  <c r="D359" i="26"/>
  <c r="D360" i="26"/>
  <c r="D361" i="26"/>
  <c r="D362" i="26"/>
  <c r="D363" i="26"/>
  <c r="D364" i="26"/>
  <c r="D365" i="26"/>
  <c r="D366" i="26"/>
  <c r="D367" i="26"/>
  <c r="D368" i="26"/>
  <c r="D369" i="26"/>
  <c r="D370" i="26"/>
  <c r="D371" i="26"/>
  <c r="D372" i="26"/>
  <c r="D373" i="26"/>
  <c r="D374" i="26"/>
  <c r="D375" i="26"/>
  <c r="D376" i="26"/>
  <c r="D377" i="26"/>
  <c r="D378" i="26"/>
  <c r="D379" i="26"/>
  <c r="D380" i="26"/>
  <c r="D381" i="26"/>
  <c r="D382" i="26"/>
  <c r="D383" i="26"/>
  <c r="D384" i="26"/>
  <c r="D385" i="26"/>
  <c r="D386" i="26"/>
  <c r="D387" i="26"/>
  <c r="D388" i="26"/>
  <c r="D389" i="26"/>
  <c r="D390" i="26"/>
  <c r="D391" i="26"/>
  <c r="D392" i="26"/>
  <c r="D393" i="26"/>
  <c r="D394" i="26"/>
  <c r="D395" i="26"/>
  <c r="D396" i="26"/>
  <c r="D397" i="26"/>
  <c r="D398" i="26"/>
  <c r="D399" i="26"/>
  <c r="D400" i="26"/>
  <c r="D401" i="26"/>
  <c r="D402" i="26"/>
  <c r="D403" i="26"/>
  <c r="D404" i="26"/>
  <c r="D405" i="26"/>
  <c r="D406" i="26"/>
  <c r="D407" i="26"/>
  <c r="D408" i="26"/>
  <c r="D409" i="26"/>
  <c r="D410" i="26"/>
  <c r="D411" i="26"/>
  <c r="D412" i="26"/>
  <c r="D413" i="26"/>
  <c r="D414" i="26"/>
  <c r="D415" i="26"/>
  <c r="D416" i="26"/>
  <c r="D417" i="26"/>
  <c r="D418" i="26"/>
  <c r="D419" i="26"/>
  <c r="D420" i="26"/>
  <c r="D421" i="26"/>
  <c r="D422" i="26"/>
  <c r="D423" i="26"/>
  <c r="D424" i="26"/>
  <c r="D425" i="26"/>
  <c r="D426" i="26"/>
  <c r="D427" i="26"/>
  <c r="D428" i="26"/>
  <c r="D429" i="26"/>
  <c r="D430" i="26"/>
  <c r="D431" i="26"/>
  <c r="D432" i="26"/>
  <c r="D433" i="26"/>
  <c r="D434" i="26"/>
  <c r="D435" i="26"/>
  <c r="D436" i="26"/>
  <c r="D437" i="26"/>
  <c r="D438" i="26"/>
  <c r="D439" i="26"/>
  <c r="D440" i="26"/>
  <c r="D441" i="26"/>
  <c r="D442" i="26"/>
  <c r="D443" i="26"/>
  <c r="D444" i="26"/>
  <c r="D445" i="26"/>
  <c r="D446" i="26"/>
  <c r="D447" i="26"/>
  <c r="D448" i="26"/>
  <c r="D449" i="26"/>
  <c r="D450" i="26"/>
  <c r="D451" i="26"/>
  <c r="D452" i="26"/>
  <c r="D453" i="26"/>
  <c r="D454" i="26"/>
  <c r="D455" i="26"/>
  <c r="D456" i="26"/>
  <c r="D457" i="26"/>
  <c r="D458" i="26"/>
  <c r="D459" i="26"/>
  <c r="D460" i="26"/>
  <c r="D461" i="26"/>
  <c r="D462" i="26"/>
  <c r="D463" i="26"/>
  <c r="D464" i="26"/>
  <c r="D465" i="26"/>
  <c r="D466" i="26"/>
  <c r="D467" i="26"/>
  <c r="D468" i="26"/>
  <c r="D469" i="26"/>
  <c r="D470" i="26"/>
  <c r="D471" i="26"/>
  <c r="D472" i="26"/>
  <c r="D473" i="26"/>
  <c r="D474" i="26"/>
  <c r="D475" i="26"/>
  <c r="D476" i="26"/>
  <c r="D477" i="26"/>
  <c r="D478" i="26"/>
  <c r="D479" i="26"/>
  <c r="D480" i="26"/>
  <c r="D481" i="26"/>
  <c r="D482" i="26"/>
  <c r="D483" i="26"/>
  <c r="D484" i="26"/>
  <c r="D485" i="26"/>
  <c r="D486" i="26"/>
  <c r="D487" i="26"/>
  <c r="D488" i="26"/>
  <c r="D489" i="26"/>
  <c r="D490" i="26"/>
  <c r="D491" i="26"/>
  <c r="D492" i="26"/>
  <c r="D493" i="26"/>
  <c r="D494" i="26"/>
  <c r="D495" i="26"/>
  <c r="D496" i="26"/>
  <c r="D497" i="26"/>
  <c r="D498" i="26"/>
  <c r="D499" i="26"/>
  <c r="D500" i="26"/>
  <c r="D501" i="26"/>
  <c r="D502" i="26"/>
  <c r="D503" i="26"/>
  <c r="D504" i="26"/>
  <c r="D505" i="26"/>
  <c r="D506" i="26"/>
  <c r="D507" i="26"/>
  <c r="D508" i="26"/>
  <c r="D509" i="26"/>
  <c r="D510" i="26"/>
  <c r="D511" i="26"/>
  <c r="D512" i="26"/>
  <c r="D513" i="26"/>
  <c r="D514" i="26"/>
  <c r="D515" i="26"/>
  <c r="D516" i="26"/>
  <c r="D517" i="26"/>
  <c r="D518" i="26"/>
  <c r="D519" i="26"/>
  <c r="D520" i="26"/>
  <c r="D521" i="26"/>
  <c r="D522" i="26"/>
  <c r="D523" i="26"/>
  <c r="D524" i="26"/>
  <c r="D525" i="26"/>
  <c r="D526" i="26"/>
  <c r="D527" i="26"/>
  <c r="D528" i="26"/>
  <c r="D529" i="26"/>
  <c r="D530" i="26"/>
  <c r="D531" i="26"/>
  <c r="D532" i="26"/>
  <c r="D533" i="26"/>
  <c r="D534" i="26"/>
  <c r="D535" i="26"/>
  <c r="D536" i="26"/>
  <c r="D537" i="26"/>
  <c r="D538" i="26"/>
  <c r="D539" i="26"/>
  <c r="D540" i="26"/>
  <c r="D541" i="26"/>
  <c r="D542" i="26"/>
  <c r="D543" i="26"/>
  <c r="D544" i="26"/>
  <c r="D545" i="26"/>
  <c r="D546" i="26"/>
  <c r="D547" i="26"/>
  <c r="D548" i="26"/>
  <c r="D549" i="26"/>
  <c r="D550" i="26"/>
  <c r="D551" i="26"/>
  <c r="D552" i="26"/>
  <c r="D553" i="26"/>
  <c r="D554" i="26"/>
  <c r="D555" i="26"/>
  <c r="D556" i="26"/>
  <c r="D557" i="26"/>
  <c r="D558" i="26"/>
  <c r="D559" i="26"/>
  <c r="D560" i="26"/>
  <c r="D561" i="26"/>
  <c r="D562" i="26"/>
  <c r="D563" i="26"/>
  <c r="D564" i="26"/>
  <c r="D565" i="26"/>
  <c r="D566" i="26"/>
  <c r="D567" i="26"/>
  <c r="D568" i="26"/>
  <c r="D569" i="26"/>
  <c r="D570" i="26"/>
  <c r="D571" i="26"/>
  <c r="D572" i="26"/>
  <c r="D573" i="26"/>
  <c r="D574" i="26"/>
  <c r="D575" i="26"/>
  <c r="D576" i="26"/>
  <c r="D577" i="26"/>
  <c r="D578" i="26"/>
  <c r="D579" i="26"/>
  <c r="D580" i="26"/>
  <c r="D581" i="26"/>
  <c r="D582" i="26"/>
  <c r="D583" i="26"/>
  <c r="D584" i="26"/>
  <c r="D585" i="26"/>
  <c r="D586" i="26"/>
  <c r="D587" i="26"/>
  <c r="D588" i="26"/>
  <c r="D589" i="26"/>
  <c r="D590" i="26"/>
  <c r="D591" i="26"/>
  <c r="D592" i="26"/>
  <c r="D593" i="26"/>
  <c r="D594" i="26"/>
  <c r="D595" i="26"/>
  <c r="D596" i="26"/>
  <c r="D597" i="26"/>
  <c r="D598" i="26"/>
  <c r="D599" i="26"/>
  <c r="D600" i="26"/>
  <c r="D601" i="26"/>
  <c r="D602" i="26"/>
  <c r="D603" i="26"/>
  <c r="D604" i="26"/>
  <c r="D605" i="26"/>
  <c r="D606" i="26"/>
  <c r="D607" i="26"/>
  <c r="D608" i="26"/>
  <c r="D609" i="26"/>
  <c r="D610" i="26"/>
  <c r="D611" i="26"/>
  <c r="D612" i="26"/>
  <c r="D613" i="26"/>
  <c r="D614" i="26"/>
  <c r="D615" i="26"/>
  <c r="D616" i="26"/>
  <c r="D617" i="26"/>
  <c r="D618" i="26"/>
  <c r="D619" i="26"/>
  <c r="D620" i="26"/>
  <c r="D621" i="26"/>
  <c r="D622" i="26"/>
  <c r="D623" i="26"/>
  <c r="D624" i="26"/>
  <c r="D625" i="26"/>
  <c r="D626" i="26"/>
  <c r="D627" i="26"/>
  <c r="D628" i="26"/>
  <c r="D629" i="26"/>
  <c r="D630" i="26"/>
  <c r="D631" i="26"/>
  <c r="D632" i="26"/>
  <c r="D633" i="26"/>
  <c r="D634" i="26"/>
  <c r="D635" i="26"/>
  <c r="D636" i="26"/>
  <c r="D637" i="26"/>
  <c r="D638" i="26"/>
  <c r="D639" i="26"/>
  <c r="D640" i="26"/>
  <c r="D641" i="26"/>
  <c r="D642" i="26"/>
  <c r="D643" i="26"/>
  <c r="D644" i="26"/>
  <c r="D645" i="26"/>
  <c r="D646" i="26"/>
  <c r="D647" i="26"/>
  <c r="D648" i="26"/>
  <c r="D649" i="26"/>
  <c r="D650" i="26"/>
  <c r="D651" i="26"/>
  <c r="D652" i="26"/>
  <c r="D653" i="26"/>
  <c r="D654" i="26"/>
  <c r="D655" i="26"/>
  <c r="D656" i="26"/>
  <c r="D657" i="26"/>
  <c r="D658" i="26"/>
  <c r="D659" i="26"/>
  <c r="D660" i="26"/>
  <c r="D661" i="26"/>
  <c r="D662" i="26"/>
  <c r="D663" i="26"/>
  <c r="D664" i="26"/>
  <c r="D665" i="26"/>
  <c r="D666" i="26"/>
  <c r="D667" i="26"/>
  <c r="D668" i="26"/>
  <c r="D669" i="26"/>
  <c r="D670" i="26"/>
  <c r="D671" i="26"/>
  <c r="D672" i="26"/>
  <c r="D673" i="26"/>
  <c r="D674" i="26"/>
  <c r="D675" i="26"/>
  <c r="D676" i="26"/>
  <c r="D677" i="26"/>
  <c r="D678" i="26"/>
  <c r="D679" i="26"/>
  <c r="D680" i="26"/>
  <c r="D681" i="26"/>
  <c r="D682" i="26"/>
  <c r="D683" i="26"/>
  <c r="D684" i="26"/>
  <c r="D685" i="26"/>
  <c r="D686" i="26"/>
  <c r="D687" i="26"/>
  <c r="D688" i="26"/>
  <c r="D689" i="26"/>
  <c r="D690" i="26"/>
  <c r="D691" i="26"/>
  <c r="D692" i="26"/>
  <c r="D693" i="26"/>
  <c r="D694" i="26"/>
  <c r="D695" i="26"/>
  <c r="D696" i="26"/>
  <c r="D697" i="26"/>
  <c r="D698" i="26"/>
  <c r="D699" i="26"/>
  <c r="D700" i="26"/>
  <c r="D701" i="26"/>
  <c r="D702" i="26"/>
  <c r="D703" i="26"/>
  <c r="D704" i="26"/>
  <c r="D705" i="26"/>
  <c r="D706" i="26"/>
  <c r="D707" i="26"/>
  <c r="D708" i="26"/>
  <c r="D709" i="26"/>
  <c r="D710" i="26"/>
  <c r="D711" i="26"/>
  <c r="D712" i="26"/>
  <c r="D713" i="26"/>
  <c r="D714" i="26"/>
  <c r="D715" i="26"/>
  <c r="D716" i="26"/>
  <c r="D717" i="26"/>
  <c r="D718" i="26"/>
  <c r="D719" i="26"/>
  <c r="D720" i="26"/>
  <c r="D721" i="26"/>
  <c r="D722" i="26"/>
  <c r="D723" i="26"/>
  <c r="D724" i="26"/>
  <c r="D725" i="26"/>
  <c r="D726" i="26"/>
  <c r="D727" i="26"/>
  <c r="D728" i="26"/>
  <c r="D729" i="26"/>
  <c r="D730" i="26"/>
  <c r="D731" i="26"/>
  <c r="D732" i="26"/>
  <c r="D733" i="26"/>
  <c r="D734" i="26"/>
  <c r="D735" i="26"/>
  <c r="D736" i="26"/>
  <c r="D737" i="26"/>
  <c r="D738" i="26"/>
  <c r="D739" i="26"/>
  <c r="D740" i="26"/>
  <c r="D741" i="26"/>
  <c r="D742" i="26"/>
  <c r="D743" i="26"/>
  <c r="D744" i="26"/>
  <c r="D745" i="26"/>
  <c r="D746" i="26"/>
  <c r="D747" i="26"/>
  <c r="D748" i="26"/>
  <c r="D749" i="26"/>
  <c r="D750" i="26"/>
  <c r="D751" i="26"/>
  <c r="D752" i="26"/>
  <c r="D753" i="26"/>
  <c r="D754" i="26"/>
  <c r="D755" i="26"/>
  <c r="D756" i="26"/>
  <c r="D757" i="26"/>
  <c r="D758" i="26"/>
  <c r="D759" i="26"/>
  <c r="D760" i="26"/>
  <c r="D761" i="26"/>
  <c r="D762" i="26"/>
  <c r="D763" i="26"/>
  <c r="D764" i="26"/>
  <c r="D765" i="26"/>
  <c r="D766" i="26"/>
  <c r="D767" i="26"/>
  <c r="D768" i="26"/>
  <c r="D769" i="26"/>
  <c r="D770" i="26"/>
  <c r="D771" i="26"/>
  <c r="D772" i="26"/>
  <c r="D773" i="26"/>
  <c r="D774" i="26"/>
  <c r="D775" i="26"/>
  <c r="D776" i="26"/>
  <c r="D777" i="26"/>
  <c r="D778" i="26"/>
  <c r="D779" i="26"/>
  <c r="D780" i="26"/>
  <c r="D781" i="26"/>
  <c r="D782" i="26"/>
  <c r="D783" i="26"/>
  <c r="D784" i="26"/>
  <c r="D785" i="26"/>
  <c r="D786" i="26"/>
  <c r="D787" i="26"/>
  <c r="D788" i="26"/>
  <c r="D789" i="26"/>
  <c r="D790" i="26"/>
  <c r="D791" i="26"/>
  <c r="D792" i="26"/>
  <c r="D793" i="26"/>
  <c r="D794" i="26"/>
  <c r="D795" i="26"/>
  <c r="D796" i="26"/>
  <c r="D797" i="26"/>
  <c r="D798" i="26"/>
  <c r="D799" i="26"/>
  <c r="D800" i="26"/>
  <c r="D801" i="26"/>
  <c r="D802" i="26"/>
  <c r="D803" i="26"/>
  <c r="D804" i="26"/>
  <c r="D805" i="26"/>
  <c r="D806" i="26"/>
  <c r="D807" i="26"/>
  <c r="D808" i="26"/>
  <c r="D809" i="26"/>
  <c r="D810" i="26"/>
  <c r="D811" i="26"/>
  <c r="D812" i="26"/>
  <c r="D813" i="26"/>
  <c r="D814" i="26"/>
  <c r="D815" i="26"/>
  <c r="D816" i="26"/>
  <c r="D817" i="26"/>
  <c r="D818" i="26"/>
  <c r="D819" i="26"/>
  <c r="D820" i="26"/>
  <c r="D821" i="26"/>
  <c r="D822" i="26"/>
  <c r="D823" i="26"/>
  <c r="D824" i="26"/>
  <c r="D825" i="26"/>
  <c r="D826" i="26"/>
  <c r="D827" i="26"/>
  <c r="D828" i="26"/>
  <c r="D829" i="26"/>
  <c r="D830" i="26"/>
  <c r="D831" i="26"/>
  <c r="D832" i="26"/>
  <c r="D833" i="26"/>
  <c r="D834" i="26"/>
  <c r="D835" i="26"/>
  <c r="D836" i="26"/>
  <c r="D837" i="26"/>
  <c r="D838" i="26"/>
  <c r="D839" i="26"/>
  <c r="D840" i="26"/>
  <c r="D841" i="26"/>
  <c r="D842" i="26"/>
  <c r="D843" i="26"/>
  <c r="D844" i="26"/>
  <c r="D845" i="26"/>
  <c r="D846" i="26"/>
  <c r="D847" i="26"/>
  <c r="D848" i="26"/>
  <c r="D849" i="26"/>
  <c r="D850" i="26"/>
  <c r="D851" i="26"/>
  <c r="D852" i="26"/>
  <c r="D853" i="26"/>
  <c r="D854" i="26"/>
  <c r="D855" i="26"/>
  <c r="D856" i="26"/>
  <c r="D857" i="26"/>
  <c r="D858" i="26"/>
  <c r="D859" i="26"/>
  <c r="P29" i="26"/>
  <c r="O28" i="26"/>
  <c r="L36" i="26"/>
  <c r="L38" i="26"/>
  <c r="L39" i="26"/>
  <c r="Y36" i="26"/>
  <c r="Y37" i="26"/>
  <c r="Y38" i="26"/>
  <c r="Y39" i="26"/>
  <c r="Y40" i="26"/>
  <c r="L37" i="26"/>
  <c r="F40" i="26"/>
  <c r="E38" i="26"/>
  <c r="E39" i="26"/>
  <c r="E40" i="26"/>
  <c r="E41" i="26"/>
  <c r="Z33" i="26"/>
  <c r="X32" i="26"/>
  <c r="X33" i="26"/>
  <c r="X34" i="26"/>
  <c r="X35" i="26"/>
  <c r="X36" i="26"/>
  <c r="X37" i="26"/>
  <c r="X38" i="26"/>
  <c r="X39" i="26"/>
  <c r="X40" i="26"/>
  <c r="X41" i="26"/>
  <c r="X42" i="26"/>
  <c r="X43" i="26"/>
  <c r="W35" i="26"/>
  <c r="W36" i="26"/>
  <c r="W37" i="26"/>
  <c r="W38" i="26"/>
  <c r="W39" i="26"/>
  <c r="W40" i="26"/>
  <c r="W41" i="26"/>
  <c r="W42" i="26"/>
  <c r="W43" i="26"/>
  <c r="W44" i="26"/>
  <c r="W45" i="26"/>
  <c r="W46" i="26"/>
  <c r="W47" i="26"/>
  <c r="V736" i="26"/>
  <c r="V737" i="26"/>
  <c r="V738" i="26"/>
  <c r="V739" i="26"/>
  <c r="V740" i="26"/>
  <c r="V741" i="26"/>
  <c r="V742" i="26"/>
  <c r="V743" i="26"/>
  <c r="V744" i="26"/>
  <c r="V745" i="26"/>
  <c r="V746" i="26"/>
  <c r="V747" i="26"/>
  <c r="V748" i="26"/>
  <c r="V749" i="26"/>
  <c r="V750" i="26"/>
  <c r="V751" i="26"/>
  <c r="V752" i="26"/>
  <c r="V753" i="26"/>
  <c r="V754" i="26"/>
  <c r="V755" i="26"/>
  <c r="V756" i="26"/>
  <c r="V757" i="26"/>
  <c r="V758" i="26"/>
  <c r="V759" i="26"/>
  <c r="V760" i="26"/>
  <c r="V761" i="26"/>
  <c r="V762" i="26"/>
  <c r="V763" i="26"/>
  <c r="V764" i="26"/>
  <c r="V765" i="26"/>
  <c r="V766" i="26"/>
  <c r="V767" i="26"/>
  <c r="V768" i="26"/>
  <c r="V769" i="26"/>
  <c r="V770" i="26"/>
  <c r="V771" i="26"/>
  <c r="V772" i="26"/>
  <c r="V773" i="26"/>
  <c r="V774" i="26"/>
  <c r="V775" i="26"/>
  <c r="V776" i="26"/>
  <c r="V777" i="26"/>
  <c r="V778" i="26"/>
  <c r="V779" i="26"/>
  <c r="V780" i="26"/>
  <c r="V781" i="26"/>
  <c r="V782" i="26"/>
  <c r="V783" i="26"/>
  <c r="V784" i="26"/>
  <c r="V785" i="26"/>
  <c r="V786" i="26"/>
  <c r="V787" i="26"/>
  <c r="V788" i="26"/>
  <c r="V789" i="26"/>
  <c r="V790" i="26"/>
  <c r="V791" i="26"/>
  <c r="V792" i="26"/>
  <c r="V793" i="26"/>
  <c r="V794" i="26"/>
  <c r="V795" i="26"/>
  <c r="V796" i="26"/>
  <c r="V797" i="26"/>
  <c r="V798" i="26"/>
  <c r="V799" i="26"/>
  <c r="V800" i="26"/>
  <c r="V801" i="26"/>
  <c r="V802" i="26"/>
  <c r="V803" i="26"/>
  <c r="V804" i="26"/>
  <c r="V805" i="26"/>
  <c r="V806" i="26"/>
  <c r="V807" i="26"/>
  <c r="V808" i="26"/>
  <c r="V809" i="26"/>
  <c r="V810" i="26"/>
  <c r="V811" i="26"/>
  <c r="V812" i="26"/>
  <c r="V813" i="26"/>
  <c r="V814" i="26"/>
  <c r="V815" i="26"/>
  <c r="V816" i="26"/>
  <c r="V817" i="26"/>
  <c r="V818" i="26"/>
  <c r="V819" i="26"/>
  <c r="V820" i="26"/>
  <c r="V821" i="26"/>
  <c r="V822" i="26"/>
  <c r="V823" i="26"/>
  <c r="V824" i="26"/>
  <c r="V825" i="26"/>
  <c r="V826" i="26"/>
  <c r="V827" i="26"/>
  <c r="V828" i="26"/>
  <c r="V829" i="26"/>
  <c r="V830" i="26"/>
  <c r="V831" i="26"/>
  <c r="V832" i="26"/>
  <c r="V833" i="26"/>
  <c r="V834" i="26"/>
  <c r="V835" i="26"/>
  <c r="V836" i="26"/>
  <c r="V837" i="26"/>
  <c r="V838" i="26"/>
  <c r="V839" i="26"/>
  <c r="V840" i="26"/>
  <c r="V841" i="26"/>
  <c r="V842" i="26"/>
  <c r="V843" i="26"/>
  <c r="V844" i="26"/>
  <c r="V845" i="26"/>
  <c r="V846" i="26"/>
  <c r="V847" i="26"/>
  <c r="V848" i="26"/>
  <c r="V849" i="26"/>
  <c r="V850" i="26"/>
  <c r="V851" i="26"/>
  <c r="V852" i="26"/>
  <c r="V853" i="26"/>
  <c r="V854" i="26"/>
  <c r="V855" i="26"/>
  <c r="V856" i="26"/>
  <c r="V857" i="26"/>
  <c r="V858" i="26"/>
  <c r="V859" i="26"/>
  <c r="U34" i="26"/>
  <c r="U35" i="26"/>
  <c r="U36" i="26"/>
  <c r="U37" i="26"/>
  <c r="U38" i="26"/>
  <c r="U39" i="26"/>
  <c r="U40" i="26"/>
  <c r="U41" i="26"/>
  <c r="U42" i="26"/>
  <c r="U43" i="26"/>
  <c r="U44" i="26"/>
  <c r="U45" i="26"/>
  <c r="U46" i="26"/>
  <c r="U47" i="26"/>
  <c r="U48" i="26"/>
  <c r="U49" i="26"/>
  <c r="U50" i="26"/>
  <c r="U51" i="26"/>
  <c r="U52" i="26"/>
  <c r="U53" i="26"/>
  <c r="U54" i="26"/>
  <c r="U55" i="26"/>
  <c r="U56" i="26"/>
  <c r="U57" i="26"/>
  <c r="U58" i="26"/>
  <c r="U59" i="26"/>
  <c r="U60" i="26"/>
  <c r="S35" i="26"/>
  <c r="S36" i="26"/>
  <c r="S37" i="26"/>
  <c r="S38" i="26"/>
  <c r="S39" i="26"/>
  <c r="S40" i="26"/>
  <c r="S41" i="26"/>
  <c r="S42" i="26"/>
  <c r="S43" i="26"/>
  <c r="S44" i="26"/>
  <c r="S45" i="26"/>
  <c r="S46" i="26"/>
  <c r="S47" i="26"/>
  <c r="S48" i="26"/>
  <c r="S49" i="26"/>
  <c r="S50" i="26"/>
  <c r="S51" i="26"/>
  <c r="S52" i="26"/>
  <c r="S53" i="26"/>
  <c r="S54" i="26"/>
  <c r="S55" i="26"/>
  <c r="S56" i="26"/>
  <c r="S57" i="26"/>
  <c r="S58" i="26"/>
  <c r="S59" i="26"/>
  <c r="S60" i="26"/>
  <c r="S61" i="26"/>
  <c r="S62" i="26"/>
  <c r="S63" i="26"/>
  <c r="S64" i="26"/>
  <c r="S65" i="26"/>
  <c r="S66" i="26"/>
  <c r="S67" i="26"/>
  <c r="S68" i="26"/>
  <c r="S69" i="26"/>
  <c r="S70" i="26"/>
  <c r="S71" i="26"/>
  <c r="S72" i="26"/>
  <c r="S73" i="26"/>
  <c r="S74" i="26"/>
  <c r="S75" i="26"/>
  <c r="S76" i="26"/>
  <c r="S77" i="26"/>
  <c r="S78" i="26"/>
  <c r="S79" i="26"/>
  <c r="S80" i="26"/>
  <c r="S81" i="26"/>
  <c r="S82" i="26"/>
  <c r="S83" i="26"/>
  <c r="S84" i="26"/>
  <c r="S85" i="26"/>
  <c r="S86" i="26"/>
  <c r="S87" i="26"/>
  <c r="S88" i="26"/>
  <c r="S89" i="26"/>
  <c r="S90" i="26"/>
  <c r="S91" i="26"/>
  <c r="S92" i="26"/>
  <c r="S93" i="26"/>
  <c r="S94" i="26"/>
  <c r="S95" i="26"/>
  <c r="S96" i="26"/>
  <c r="S97" i="26"/>
  <c r="S98" i="26"/>
  <c r="S99" i="26"/>
  <c r="S100" i="26"/>
  <c r="S101" i="26"/>
  <c r="S102" i="26"/>
  <c r="S103" i="26"/>
  <c r="S104" i="26"/>
  <c r="S105" i="26"/>
  <c r="S106" i="26"/>
  <c r="S107" i="26"/>
  <c r="S108" i="26"/>
  <c r="S109" i="26"/>
  <c r="S110" i="26"/>
  <c r="S111" i="26"/>
  <c r="S112" i="26"/>
  <c r="S113" i="26"/>
  <c r="S114" i="26"/>
  <c r="S115" i="26"/>
  <c r="S116" i="26"/>
  <c r="S117" i="26"/>
  <c r="S118" i="26"/>
  <c r="S119" i="26"/>
  <c r="S120" i="26"/>
  <c r="S121" i="26"/>
  <c r="S122" i="26"/>
  <c r="S123" i="26"/>
  <c r="S124" i="26"/>
  <c r="S125" i="26"/>
  <c r="S126" i="26"/>
  <c r="S127" i="26"/>
  <c r="S128" i="26"/>
  <c r="S129" i="26"/>
  <c r="S130" i="26"/>
  <c r="S131" i="26"/>
  <c r="S132" i="26"/>
  <c r="S133" i="26"/>
  <c r="S134" i="26"/>
  <c r="S135" i="26"/>
  <c r="S136" i="26"/>
  <c r="S137" i="26"/>
  <c r="S138" i="26"/>
  <c r="S139" i="26"/>
  <c r="S140" i="26"/>
  <c r="S141" i="26"/>
  <c r="S142" i="26"/>
  <c r="S143" i="26"/>
  <c r="S144" i="26"/>
  <c r="S145" i="26"/>
  <c r="S146" i="26"/>
  <c r="S147" i="26"/>
  <c r="S148" i="26"/>
  <c r="S149" i="26"/>
  <c r="S150" i="26"/>
  <c r="S151" i="26"/>
  <c r="S152" i="26"/>
  <c r="S153" i="26"/>
  <c r="S154" i="26"/>
  <c r="S155" i="26"/>
  <c r="S156" i="26"/>
  <c r="S157" i="26"/>
  <c r="S158" i="26"/>
  <c r="S159" i="26"/>
  <c r="S160" i="26"/>
  <c r="S161" i="26"/>
  <c r="S162" i="26"/>
  <c r="S163" i="26"/>
  <c r="S164" i="26"/>
  <c r="S165" i="26"/>
  <c r="S166" i="26"/>
  <c r="S167" i="26"/>
  <c r="S168" i="26"/>
  <c r="S169" i="26"/>
  <c r="S170" i="26"/>
  <c r="S171" i="26"/>
  <c r="S172" i="26"/>
  <c r="S173" i="26"/>
  <c r="S174" i="26"/>
  <c r="S175" i="26"/>
  <c r="S176" i="26"/>
  <c r="S177" i="26"/>
  <c r="S178" i="26"/>
  <c r="S179" i="26"/>
  <c r="S180" i="26"/>
  <c r="S181" i="26"/>
  <c r="S182" i="26"/>
  <c r="S183" i="26"/>
  <c r="S184" i="26"/>
  <c r="S185" i="26"/>
  <c r="S186" i="26"/>
  <c r="S187" i="26"/>
  <c r="S188" i="26"/>
  <c r="S189" i="26"/>
  <c r="S190" i="26"/>
  <c r="S191" i="26"/>
  <c r="S192" i="26"/>
  <c r="S193" i="26"/>
  <c r="S194" i="26"/>
  <c r="S195" i="26"/>
  <c r="S196" i="26"/>
  <c r="S197" i="26"/>
  <c r="S198" i="26"/>
  <c r="S199" i="26"/>
  <c r="S200" i="26"/>
  <c r="S201" i="26"/>
  <c r="S202" i="26"/>
  <c r="S203" i="26"/>
  <c r="S204" i="26"/>
  <c r="S205" i="26"/>
  <c r="S206" i="26"/>
  <c r="S207" i="26"/>
  <c r="S208" i="26"/>
  <c r="S209" i="26"/>
  <c r="S210" i="26"/>
  <c r="S211" i="26"/>
  <c r="S212" i="26"/>
  <c r="S213" i="26"/>
  <c r="S214" i="26"/>
  <c r="S215" i="26"/>
  <c r="S216" i="26"/>
  <c r="S217" i="26"/>
  <c r="S218" i="26"/>
  <c r="S219" i="26"/>
  <c r="S220" i="26"/>
  <c r="S221" i="26"/>
  <c r="S222" i="26"/>
  <c r="S223" i="26"/>
  <c r="S224" i="26"/>
  <c r="S225" i="26"/>
  <c r="S226" i="26"/>
  <c r="S227" i="26"/>
  <c r="S228" i="26"/>
  <c r="S229" i="26"/>
  <c r="S230" i="26"/>
  <c r="S231" i="26"/>
  <c r="S232" i="26"/>
  <c r="S233" i="26"/>
  <c r="S234" i="26"/>
  <c r="S235" i="26"/>
  <c r="S236" i="26"/>
  <c r="S237" i="26"/>
  <c r="S238" i="26"/>
  <c r="S239" i="26"/>
  <c r="S240" i="26"/>
  <c r="S241" i="26"/>
  <c r="S242" i="26"/>
  <c r="S243" i="26"/>
  <c r="S244" i="26"/>
  <c r="S245" i="26"/>
  <c r="S246" i="26"/>
  <c r="S247" i="26"/>
  <c r="S248" i="26"/>
  <c r="S249" i="26"/>
  <c r="S250" i="26"/>
  <c r="S251" i="26"/>
  <c r="S252" i="26"/>
  <c r="S253" i="26"/>
  <c r="S254" i="26"/>
  <c r="S255" i="26"/>
  <c r="S256" i="26"/>
  <c r="S257" i="26"/>
  <c r="S258" i="26"/>
  <c r="S259" i="26"/>
  <c r="S260" i="26"/>
  <c r="S261" i="26"/>
  <c r="S262" i="26"/>
  <c r="S263" i="26"/>
  <c r="S264" i="26"/>
  <c r="S265" i="26"/>
  <c r="S266" i="26"/>
  <c r="S267" i="26"/>
  <c r="S268" i="26"/>
  <c r="S269" i="26"/>
  <c r="S270" i="26"/>
  <c r="S271" i="26"/>
  <c r="S272" i="26"/>
  <c r="S273" i="26"/>
  <c r="S274" i="26"/>
  <c r="S275" i="26"/>
  <c r="S276" i="26"/>
  <c r="S277" i="26"/>
  <c r="S278" i="26"/>
  <c r="S279" i="26"/>
  <c r="S280" i="26"/>
  <c r="S281" i="26"/>
  <c r="S282" i="26"/>
  <c r="S283" i="26"/>
  <c r="S284" i="26"/>
  <c r="S285" i="26"/>
  <c r="S286" i="26"/>
  <c r="S287" i="26"/>
  <c r="S288" i="26"/>
  <c r="S289" i="26"/>
  <c r="S290" i="26"/>
  <c r="S291" i="26"/>
  <c r="S292" i="26"/>
  <c r="S293" i="26"/>
  <c r="S294" i="26"/>
  <c r="S295" i="26"/>
  <c r="S296" i="26"/>
  <c r="S297" i="26"/>
  <c r="S298" i="26"/>
  <c r="S299" i="26"/>
  <c r="S300" i="26"/>
  <c r="S301" i="26"/>
  <c r="S302" i="26"/>
  <c r="S303" i="26"/>
  <c r="S304" i="26"/>
  <c r="S305" i="26"/>
  <c r="S306" i="26"/>
  <c r="S307" i="26"/>
  <c r="S308" i="26"/>
  <c r="S309" i="26"/>
  <c r="S310" i="26"/>
  <c r="S311" i="26"/>
  <c r="S312" i="26"/>
  <c r="S313" i="26"/>
  <c r="S314" i="26"/>
  <c r="S315" i="26"/>
  <c r="S316" i="26"/>
  <c r="S317" i="26"/>
  <c r="S318" i="26"/>
  <c r="S319" i="26"/>
  <c r="S320" i="26"/>
  <c r="S321" i="26"/>
  <c r="S322" i="26"/>
  <c r="S323" i="26"/>
  <c r="S324" i="26"/>
  <c r="S325" i="26"/>
  <c r="S326" i="26"/>
  <c r="S327" i="26"/>
  <c r="S328" i="26"/>
  <c r="S329" i="26"/>
  <c r="S330" i="26"/>
  <c r="S331" i="26"/>
  <c r="S332" i="26"/>
  <c r="S333" i="26"/>
  <c r="S334" i="26"/>
  <c r="S335" i="26"/>
  <c r="S336" i="26"/>
  <c r="S337" i="26"/>
  <c r="S338" i="26"/>
  <c r="S339" i="26"/>
  <c r="S340" i="26"/>
  <c r="S341" i="26"/>
  <c r="S342" i="26"/>
  <c r="S343" i="26"/>
  <c r="S344" i="26"/>
  <c r="S345" i="26"/>
  <c r="S346" i="26"/>
  <c r="S347" i="26"/>
  <c r="S348" i="26"/>
  <c r="S349" i="26"/>
  <c r="S350" i="26"/>
  <c r="S351" i="26"/>
  <c r="S352" i="26"/>
  <c r="S353" i="26"/>
  <c r="S354" i="26"/>
  <c r="S355" i="26"/>
  <c r="S356" i="26"/>
  <c r="S357" i="26"/>
  <c r="S358" i="26"/>
  <c r="S359" i="26"/>
  <c r="S360" i="26"/>
  <c r="S361" i="26"/>
  <c r="S362" i="26"/>
  <c r="S363" i="26"/>
  <c r="S364" i="26"/>
  <c r="S365" i="26"/>
  <c r="S366" i="26"/>
  <c r="S367" i="26"/>
  <c r="S368" i="26"/>
  <c r="S369" i="26"/>
  <c r="S370" i="26"/>
  <c r="S371" i="26"/>
  <c r="S372" i="26"/>
  <c r="S373" i="26"/>
  <c r="S374" i="26"/>
  <c r="S375" i="26"/>
  <c r="S376" i="26"/>
  <c r="S377" i="26"/>
  <c r="S378" i="26"/>
  <c r="S379" i="26"/>
  <c r="S380" i="26"/>
  <c r="S381" i="26"/>
  <c r="S382" i="26"/>
  <c r="S383" i="26"/>
  <c r="S384" i="26"/>
  <c r="S385" i="26"/>
  <c r="S386" i="26"/>
  <c r="S387" i="26"/>
  <c r="S388" i="26"/>
  <c r="S389" i="26"/>
  <c r="S390" i="26"/>
  <c r="S391" i="26"/>
  <c r="S392" i="26"/>
  <c r="S393" i="26"/>
  <c r="S394" i="26"/>
  <c r="S395" i="26"/>
  <c r="S396" i="26"/>
  <c r="S397" i="26"/>
  <c r="S398" i="26"/>
  <c r="S399" i="26"/>
  <c r="S400" i="26"/>
  <c r="S401" i="26"/>
  <c r="S402" i="26"/>
  <c r="S403" i="26"/>
  <c r="S404" i="26"/>
  <c r="S405" i="26"/>
  <c r="S406" i="26"/>
  <c r="S407" i="26"/>
  <c r="S408" i="26"/>
  <c r="S409" i="26"/>
  <c r="S410" i="26"/>
  <c r="S411" i="26"/>
  <c r="S412" i="26"/>
  <c r="S413" i="26"/>
  <c r="S414" i="26"/>
  <c r="S415" i="26"/>
  <c r="S416" i="26"/>
  <c r="S417" i="26"/>
  <c r="S418" i="26"/>
  <c r="S419" i="26"/>
  <c r="S420" i="26"/>
  <c r="S421" i="26"/>
  <c r="S422" i="26"/>
  <c r="S423" i="26"/>
  <c r="S424" i="26"/>
  <c r="S425" i="26"/>
  <c r="S426" i="26"/>
  <c r="S427" i="26"/>
  <c r="S428" i="26"/>
  <c r="S429" i="26"/>
  <c r="S430" i="26"/>
  <c r="S431" i="26"/>
  <c r="S432" i="26"/>
  <c r="S433" i="26"/>
  <c r="S434" i="26"/>
  <c r="S435" i="26"/>
  <c r="S436" i="26"/>
  <c r="S437" i="26"/>
  <c r="S438" i="26"/>
  <c r="S439" i="26"/>
  <c r="S440" i="26"/>
  <c r="S441" i="26"/>
  <c r="S442" i="26"/>
  <c r="S443" i="26"/>
  <c r="S444" i="26"/>
  <c r="S445" i="26"/>
  <c r="S446" i="26"/>
  <c r="S447" i="26"/>
  <c r="S448" i="26"/>
  <c r="S449" i="26"/>
  <c r="S450" i="26"/>
  <c r="S451" i="26"/>
  <c r="S452" i="26"/>
  <c r="S453" i="26"/>
  <c r="S454" i="26"/>
  <c r="S455" i="26"/>
  <c r="S456" i="26"/>
  <c r="S457" i="26"/>
  <c r="S458" i="26"/>
  <c r="S459" i="26"/>
  <c r="S460" i="26"/>
  <c r="S461" i="26"/>
  <c r="S462" i="26"/>
  <c r="S463" i="26"/>
  <c r="S464" i="26"/>
  <c r="S465" i="26"/>
  <c r="S466" i="26"/>
  <c r="S467" i="26"/>
  <c r="S468" i="26"/>
  <c r="S469" i="26"/>
  <c r="S470" i="26"/>
  <c r="S471" i="26"/>
  <c r="S472" i="26"/>
  <c r="S473" i="26"/>
  <c r="S474" i="26"/>
  <c r="S475" i="26"/>
  <c r="S476" i="26"/>
  <c r="S477" i="26"/>
  <c r="S478" i="26"/>
  <c r="S479" i="26"/>
  <c r="S480" i="26"/>
  <c r="S481" i="26"/>
  <c r="S482" i="26"/>
  <c r="S483" i="26"/>
  <c r="S484" i="26"/>
  <c r="S485" i="26"/>
  <c r="S486" i="26"/>
  <c r="S487" i="26"/>
  <c r="S488" i="26"/>
  <c r="S489" i="26"/>
  <c r="S490" i="26"/>
  <c r="S491" i="26"/>
  <c r="S492" i="26"/>
  <c r="S493" i="26"/>
  <c r="S494" i="26"/>
  <c r="S495" i="26"/>
  <c r="S496" i="26"/>
  <c r="S497" i="26"/>
  <c r="S498" i="26"/>
  <c r="S499" i="26"/>
  <c r="S500" i="26"/>
  <c r="S501" i="26"/>
  <c r="S502" i="26"/>
  <c r="S503" i="26"/>
  <c r="S504" i="26"/>
  <c r="S505" i="26"/>
  <c r="S506" i="26"/>
  <c r="S507" i="26"/>
  <c r="S508" i="26"/>
  <c r="S509" i="26"/>
  <c r="S510" i="26"/>
  <c r="S511" i="26"/>
  <c r="S512" i="26"/>
  <c r="S513" i="26"/>
  <c r="S514" i="26"/>
  <c r="S515" i="26"/>
  <c r="S516" i="26"/>
  <c r="S517" i="26"/>
  <c r="S518" i="26"/>
  <c r="S519" i="26"/>
  <c r="S520" i="26"/>
  <c r="S521" i="26"/>
  <c r="S522" i="26"/>
  <c r="S523" i="26"/>
  <c r="S524" i="26"/>
  <c r="S525" i="26"/>
  <c r="S526" i="26"/>
  <c r="S527" i="26"/>
  <c r="S528" i="26"/>
  <c r="S529" i="26"/>
  <c r="S530" i="26"/>
  <c r="S531" i="26"/>
  <c r="S532" i="26"/>
  <c r="S533" i="26"/>
  <c r="S534" i="26"/>
  <c r="S535" i="26"/>
  <c r="S536" i="26"/>
  <c r="S537" i="26"/>
  <c r="S538" i="26"/>
  <c r="S539" i="26"/>
  <c r="S540" i="26"/>
  <c r="S541" i="26"/>
  <c r="S542" i="26"/>
  <c r="S543" i="26"/>
  <c r="S544" i="26"/>
  <c r="S545" i="26"/>
  <c r="S546" i="26"/>
  <c r="S547" i="26"/>
  <c r="S548" i="26"/>
  <c r="S549" i="26"/>
  <c r="S550" i="26"/>
  <c r="S551" i="26"/>
  <c r="S552" i="26"/>
  <c r="S553" i="26"/>
  <c r="S554" i="26"/>
  <c r="S555" i="26"/>
  <c r="S556" i="26"/>
  <c r="S557" i="26"/>
  <c r="S558" i="26"/>
  <c r="S559" i="26"/>
  <c r="S560" i="26"/>
  <c r="S561" i="26"/>
  <c r="S562" i="26"/>
  <c r="S563" i="26"/>
  <c r="S564" i="26"/>
  <c r="S565" i="26"/>
  <c r="S566" i="26"/>
  <c r="S567" i="26"/>
  <c r="S568" i="26"/>
  <c r="S569" i="26"/>
  <c r="S570" i="26"/>
  <c r="S571" i="26"/>
  <c r="S572" i="26"/>
  <c r="S573" i="26"/>
  <c r="S574" i="26"/>
  <c r="S575" i="26"/>
  <c r="S576" i="26"/>
  <c r="S577" i="26"/>
  <c r="S578" i="26"/>
  <c r="S579" i="26"/>
  <c r="S580" i="26"/>
  <c r="S581" i="26"/>
  <c r="S582" i="26"/>
  <c r="S583" i="26"/>
  <c r="S584" i="26"/>
  <c r="S585" i="26"/>
  <c r="S586" i="26"/>
  <c r="S587" i="26"/>
  <c r="S588" i="26"/>
  <c r="S589" i="26"/>
  <c r="S590" i="26"/>
  <c r="S591" i="26"/>
  <c r="S592" i="26"/>
  <c r="S593" i="26"/>
  <c r="S594" i="26"/>
  <c r="S595" i="26"/>
  <c r="S596" i="26"/>
  <c r="S597" i="26"/>
  <c r="S598" i="26"/>
  <c r="S599" i="26"/>
  <c r="S600" i="26"/>
  <c r="S601" i="26"/>
  <c r="S602" i="26"/>
  <c r="S603" i="26"/>
  <c r="S604" i="26"/>
  <c r="S605" i="26"/>
  <c r="S606" i="26"/>
  <c r="S607" i="26"/>
  <c r="S608" i="26"/>
  <c r="S609" i="26"/>
  <c r="S610" i="26"/>
  <c r="S611" i="26"/>
  <c r="S612" i="26"/>
  <c r="S613" i="26"/>
  <c r="S614" i="26"/>
  <c r="S615" i="26"/>
  <c r="S616" i="26"/>
  <c r="S617" i="26"/>
  <c r="S618" i="26"/>
  <c r="S619" i="26"/>
  <c r="S620" i="26"/>
  <c r="S621" i="26"/>
  <c r="S622" i="26"/>
  <c r="S623" i="26"/>
  <c r="S624" i="26"/>
  <c r="S625" i="26"/>
  <c r="S626" i="26"/>
  <c r="S627" i="26"/>
  <c r="S628" i="26"/>
  <c r="S629" i="26"/>
  <c r="S630" i="26"/>
  <c r="S631" i="26"/>
  <c r="S632" i="26"/>
  <c r="S633" i="26"/>
  <c r="S634" i="26"/>
  <c r="S635" i="26"/>
  <c r="S636" i="26"/>
  <c r="S637" i="26"/>
  <c r="S638" i="26"/>
  <c r="S639" i="26"/>
  <c r="S640" i="26"/>
  <c r="S641" i="26"/>
  <c r="S642" i="26"/>
  <c r="S643" i="26"/>
  <c r="S644" i="26"/>
  <c r="S645" i="26"/>
  <c r="S646" i="26"/>
  <c r="S647" i="26"/>
  <c r="S648" i="26"/>
  <c r="S649" i="26"/>
  <c r="S650" i="26"/>
  <c r="S651" i="26"/>
  <c r="S652" i="26"/>
  <c r="S653" i="26"/>
  <c r="S654" i="26"/>
  <c r="S655" i="26"/>
  <c r="S656" i="26"/>
  <c r="S657" i="26"/>
  <c r="S658" i="26"/>
  <c r="S659" i="26"/>
  <c r="S660" i="26"/>
  <c r="S661" i="26"/>
  <c r="S662" i="26"/>
  <c r="S663" i="26"/>
  <c r="S664" i="26"/>
  <c r="S665" i="26"/>
  <c r="S666" i="26"/>
  <c r="S667" i="26"/>
  <c r="S668" i="26"/>
  <c r="S669" i="26"/>
  <c r="S670" i="26"/>
  <c r="S671" i="26"/>
  <c r="S672" i="26"/>
  <c r="S673" i="26"/>
  <c r="S674" i="26"/>
  <c r="S675" i="26"/>
  <c r="S676" i="26"/>
  <c r="S677" i="26"/>
  <c r="S678" i="26"/>
  <c r="S679" i="26"/>
  <c r="S680" i="26"/>
  <c r="S681" i="26"/>
  <c r="S682" i="26"/>
  <c r="S683" i="26"/>
  <c r="S684" i="26"/>
  <c r="S685" i="26"/>
  <c r="S686" i="26"/>
  <c r="S687" i="26"/>
  <c r="S688" i="26"/>
  <c r="S689" i="26"/>
  <c r="S690" i="26"/>
  <c r="S691" i="26"/>
  <c r="S692" i="26"/>
  <c r="S693" i="26"/>
  <c r="S694" i="26"/>
  <c r="S695" i="26"/>
  <c r="S696" i="26"/>
  <c r="S697" i="26"/>
  <c r="S698" i="26"/>
  <c r="S699" i="26"/>
  <c r="S700" i="26"/>
  <c r="S701" i="26"/>
  <c r="S702" i="26"/>
  <c r="S703" i="26"/>
  <c r="S704" i="26"/>
  <c r="S705" i="26"/>
  <c r="S706" i="26"/>
  <c r="S707" i="26"/>
  <c r="S708" i="26"/>
  <c r="S709" i="26"/>
  <c r="S710" i="26"/>
  <c r="S711" i="26"/>
  <c r="S712" i="26"/>
  <c r="S713" i="26"/>
  <c r="S714" i="26"/>
  <c r="S715" i="26"/>
  <c r="S716" i="26"/>
  <c r="S717" i="26"/>
  <c r="S718" i="26"/>
  <c r="S719" i="26"/>
  <c r="S720" i="26"/>
  <c r="S721" i="26"/>
  <c r="S722" i="26"/>
  <c r="S723" i="26"/>
  <c r="S724" i="26"/>
  <c r="S725" i="26"/>
  <c r="S726" i="26"/>
  <c r="S727" i="26"/>
  <c r="S728" i="26"/>
  <c r="S729" i="26"/>
  <c r="S730" i="26"/>
  <c r="S731" i="26"/>
  <c r="S732" i="26"/>
  <c r="S733" i="26"/>
  <c r="S734" i="26"/>
  <c r="S735" i="26"/>
  <c r="S736" i="26"/>
  <c r="S737" i="26"/>
  <c r="S738" i="26"/>
  <c r="S739" i="26"/>
  <c r="S740" i="26"/>
  <c r="S741" i="26"/>
  <c r="S742" i="26"/>
  <c r="S743" i="26"/>
  <c r="S744" i="26"/>
  <c r="S745" i="26"/>
  <c r="S746" i="26"/>
  <c r="S747" i="26"/>
  <c r="S748" i="26"/>
  <c r="S749" i="26"/>
  <c r="S750" i="26"/>
  <c r="S751" i="26"/>
  <c r="S752" i="26"/>
  <c r="S753" i="26"/>
  <c r="S754" i="26"/>
  <c r="S755" i="26"/>
  <c r="S756" i="26"/>
  <c r="S757" i="26"/>
  <c r="S758" i="26"/>
  <c r="S759" i="26"/>
  <c r="S760" i="26"/>
  <c r="S761" i="26"/>
  <c r="S762" i="26"/>
  <c r="S763" i="26"/>
  <c r="S764" i="26"/>
  <c r="S765" i="26"/>
  <c r="S766" i="26"/>
  <c r="S767" i="26"/>
  <c r="S768" i="26"/>
  <c r="S769" i="26"/>
  <c r="S770" i="26"/>
  <c r="S771" i="26"/>
  <c r="S772" i="26"/>
  <c r="S773" i="26"/>
  <c r="S774" i="26"/>
  <c r="S775" i="26"/>
  <c r="S776" i="26"/>
  <c r="S777" i="26"/>
  <c r="S778" i="26"/>
  <c r="S779" i="26"/>
  <c r="S780" i="26"/>
  <c r="S781" i="26"/>
  <c r="S782" i="26"/>
  <c r="S783" i="26"/>
  <c r="S784" i="26"/>
  <c r="S785" i="26"/>
  <c r="S786" i="26"/>
  <c r="S787" i="26"/>
  <c r="S788" i="26"/>
  <c r="S789" i="26"/>
  <c r="S790" i="26"/>
  <c r="S791" i="26"/>
  <c r="S792" i="26"/>
  <c r="S793" i="26"/>
  <c r="S794" i="26"/>
  <c r="S795" i="26"/>
  <c r="S796" i="26"/>
  <c r="S797" i="26"/>
  <c r="S798" i="26"/>
  <c r="S799" i="26"/>
  <c r="S800" i="26"/>
  <c r="S801" i="26"/>
  <c r="S802" i="26"/>
  <c r="S803" i="26"/>
  <c r="S804" i="26"/>
  <c r="S805" i="26"/>
  <c r="S806" i="26"/>
  <c r="S807" i="26"/>
  <c r="S808" i="26"/>
  <c r="S809" i="26"/>
  <c r="S810" i="26"/>
  <c r="S811" i="26"/>
  <c r="S812" i="26"/>
  <c r="S813" i="26"/>
  <c r="S814" i="26"/>
  <c r="S815" i="26"/>
  <c r="S816" i="26"/>
  <c r="S817" i="26"/>
  <c r="S818" i="26"/>
  <c r="S819" i="26"/>
  <c r="S820" i="26"/>
  <c r="S821" i="26"/>
  <c r="S822" i="26"/>
  <c r="S823" i="26"/>
  <c r="S824" i="26"/>
  <c r="S825" i="26"/>
  <c r="S826" i="26"/>
  <c r="S827" i="26"/>
  <c r="S828" i="26"/>
  <c r="S829" i="26"/>
  <c r="S830" i="26"/>
  <c r="S831" i="26"/>
  <c r="S832" i="26"/>
  <c r="S833" i="26"/>
  <c r="S834" i="26"/>
  <c r="S835" i="26"/>
  <c r="S836" i="26"/>
  <c r="S837" i="26"/>
  <c r="S838" i="26"/>
  <c r="S839" i="26"/>
  <c r="S840" i="26"/>
  <c r="S841" i="26"/>
  <c r="S842" i="26"/>
  <c r="S843" i="26"/>
  <c r="S844" i="26"/>
  <c r="S845" i="26"/>
  <c r="S846" i="26"/>
  <c r="S847" i="26"/>
  <c r="S848" i="26"/>
  <c r="S849" i="26"/>
  <c r="S850" i="26"/>
  <c r="S851" i="26"/>
  <c r="S852" i="26"/>
  <c r="S853" i="26"/>
  <c r="S854" i="26"/>
  <c r="S855" i="26"/>
  <c r="S856" i="26"/>
  <c r="S857" i="26"/>
  <c r="S858" i="26"/>
  <c r="S859" i="26"/>
  <c r="R33" i="26"/>
  <c r="M36" i="26"/>
  <c r="M37" i="26"/>
  <c r="M38" i="26"/>
  <c r="M39" i="26"/>
  <c r="M40" i="26"/>
  <c r="M41" i="26"/>
  <c r="M42" i="26"/>
  <c r="M43" i="26"/>
  <c r="M44" i="26"/>
  <c r="M45" i="26"/>
  <c r="M46" i="26"/>
  <c r="M47" i="26"/>
  <c r="M48" i="26"/>
  <c r="M49" i="26"/>
  <c r="M50" i="26"/>
  <c r="M51" i="26"/>
  <c r="M52" i="26"/>
  <c r="M53" i="26"/>
  <c r="M54" i="26"/>
  <c r="M55" i="26"/>
  <c r="M56" i="26"/>
  <c r="M57" i="26"/>
  <c r="M58" i="26"/>
  <c r="M59" i="26"/>
  <c r="M60" i="26"/>
  <c r="M61" i="26"/>
  <c r="M62" i="26"/>
  <c r="M63" i="26"/>
  <c r="M64" i="26"/>
  <c r="M65" i="26"/>
  <c r="M66" i="26"/>
  <c r="M67" i="26"/>
  <c r="K35" i="26"/>
  <c r="K36" i="26"/>
  <c r="K37" i="26"/>
  <c r="K38" i="26"/>
  <c r="K39" i="26"/>
  <c r="K40" i="26"/>
  <c r="K41" i="26"/>
  <c r="K42" i="26"/>
  <c r="K43" i="26"/>
  <c r="K44" i="26"/>
  <c r="K45" i="26"/>
  <c r="K46" i="26"/>
  <c r="K47" i="26"/>
  <c r="K48" i="26"/>
  <c r="K49" i="26"/>
  <c r="K50" i="26"/>
  <c r="K51" i="26"/>
  <c r="J36" i="26"/>
  <c r="J37" i="26"/>
  <c r="J38" i="26"/>
  <c r="J39" i="26"/>
  <c r="J40" i="26"/>
  <c r="J41" i="26"/>
  <c r="J42" i="26"/>
  <c r="J43" i="26"/>
  <c r="G34" i="26"/>
  <c r="G35" i="26"/>
  <c r="G36" i="26"/>
  <c r="G37" i="26"/>
  <c r="G38" i="26"/>
  <c r="G39" i="26"/>
  <c r="G40" i="26"/>
  <c r="G41" i="26"/>
  <c r="G42" i="26"/>
  <c r="G43" i="26"/>
  <c r="G44" i="26"/>
  <c r="G45" i="26"/>
  <c r="G46" i="26"/>
  <c r="G47" i="26"/>
  <c r="G48" i="26"/>
  <c r="G49" i="26"/>
  <c r="G50" i="26"/>
  <c r="G51" i="26"/>
  <c r="G52" i="26"/>
  <c r="G53" i="26"/>
  <c r="G54" i="26"/>
  <c r="G55" i="26"/>
  <c r="G56" i="26"/>
  <c r="G57" i="26"/>
  <c r="G58" i="26"/>
  <c r="G59" i="26"/>
  <c r="G60" i="26"/>
  <c r="G61" i="26"/>
  <c r="G62" i="26"/>
  <c r="G63" i="26"/>
  <c r="G64" i="26"/>
  <c r="G65" i="26"/>
  <c r="G66" i="26"/>
  <c r="G67" i="26"/>
  <c r="G68" i="26"/>
  <c r="G69" i="26"/>
  <c r="G70" i="26"/>
  <c r="G71" i="26"/>
  <c r="G72" i="26"/>
  <c r="G73" i="26"/>
  <c r="G74" i="26"/>
  <c r="G75" i="26"/>
  <c r="G76" i="26"/>
  <c r="G77" i="26"/>
  <c r="G78" i="26"/>
  <c r="G79" i="26"/>
  <c r="G80" i="26"/>
  <c r="G81" i="26"/>
  <c r="G82" i="26"/>
  <c r="G83" i="26"/>
  <c r="G84" i="26"/>
  <c r="G85" i="26"/>
  <c r="G86" i="26"/>
  <c r="G87" i="26"/>
  <c r="G88" i="26"/>
  <c r="G89" i="26"/>
  <c r="G90" i="26"/>
  <c r="G91" i="26"/>
  <c r="G92" i="26"/>
  <c r="G93" i="26"/>
  <c r="G94" i="26"/>
  <c r="G95" i="26"/>
  <c r="G96" i="26"/>
  <c r="G97" i="26"/>
  <c r="G98" i="26"/>
  <c r="G99" i="26"/>
  <c r="G100" i="26"/>
  <c r="G101" i="26"/>
  <c r="G102" i="26"/>
  <c r="G103" i="26"/>
  <c r="G104" i="26"/>
  <c r="G105" i="26"/>
  <c r="G106" i="26"/>
  <c r="G107" i="26"/>
  <c r="G108" i="26"/>
  <c r="G109" i="26"/>
  <c r="G110" i="26"/>
  <c r="G111" i="26"/>
  <c r="G112" i="26"/>
  <c r="G113" i="26"/>
  <c r="G114" i="26"/>
  <c r="G115" i="26"/>
  <c r="G116" i="26"/>
  <c r="G117" i="26"/>
  <c r="G118" i="26"/>
  <c r="G119" i="26"/>
  <c r="G120" i="26"/>
  <c r="G121" i="26"/>
  <c r="G122" i="26"/>
  <c r="G123" i="26"/>
  <c r="G124" i="26"/>
  <c r="G125" i="26"/>
  <c r="G126" i="26"/>
  <c r="G127" i="26"/>
  <c r="G128" i="26"/>
  <c r="G129" i="26"/>
  <c r="G130" i="26"/>
  <c r="G131" i="26"/>
  <c r="G132" i="26"/>
  <c r="G133" i="26"/>
  <c r="G134" i="26"/>
  <c r="G135" i="26"/>
  <c r="G136" i="26"/>
  <c r="G137" i="26"/>
  <c r="G138" i="26"/>
  <c r="G139" i="26"/>
  <c r="G140" i="26"/>
  <c r="G141" i="26"/>
  <c r="G142" i="26"/>
  <c r="G143" i="26"/>
  <c r="G144" i="26"/>
  <c r="G145" i="26"/>
  <c r="G146" i="26"/>
  <c r="G147" i="26"/>
  <c r="G148" i="26"/>
  <c r="G149" i="26"/>
  <c r="G150" i="26"/>
  <c r="G151" i="26"/>
  <c r="G152" i="26"/>
  <c r="G153" i="26"/>
  <c r="G154" i="26"/>
  <c r="G155" i="26"/>
  <c r="G156" i="26"/>
  <c r="G157" i="26"/>
  <c r="G158" i="26"/>
  <c r="G159" i="26"/>
  <c r="G160" i="26"/>
  <c r="G161" i="26"/>
  <c r="G162" i="26"/>
  <c r="G163" i="26"/>
  <c r="G164" i="26"/>
  <c r="G165" i="26"/>
  <c r="G166" i="26"/>
  <c r="G167" i="26"/>
  <c r="G168" i="26"/>
  <c r="G169" i="26"/>
  <c r="G170" i="26"/>
  <c r="G171" i="26"/>
  <c r="G172" i="26"/>
  <c r="G173" i="26"/>
  <c r="G174" i="26"/>
  <c r="G175" i="26"/>
  <c r="G176" i="26"/>
  <c r="G177" i="26"/>
  <c r="G178" i="26"/>
  <c r="G179" i="26"/>
  <c r="G180" i="26"/>
  <c r="G181" i="26"/>
  <c r="G182" i="26"/>
  <c r="G183" i="26"/>
  <c r="G184" i="26"/>
  <c r="G185" i="26"/>
  <c r="G186" i="26"/>
  <c r="G187" i="26"/>
  <c r="G188" i="26"/>
  <c r="G189" i="26"/>
  <c r="G190" i="26"/>
  <c r="G191" i="26"/>
  <c r="G192" i="26"/>
  <c r="G193" i="26"/>
  <c r="G194" i="26"/>
  <c r="G195" i="26"/>
  <c r="G196" i="26"/>
  <c r="G197" i="26"/>
  <c r="G198" i="26"/>
  <c r="G199" i="26"/>
  <c r="G200" i="26"/>
  <c r="G201" i="26"/>
  <c r="G202" i="26"/>
  <c r="G203" i="26"/>
  <c r="G204" i="26"/>
  <c r="G205" i="26"/>
  <c r="G206" i="26"/>
  <c r="G207" i="26"/>
  <c r="G208" i="26"/>
  <c r="G209" i="26"/>
  <c r="G210" i="26"/>
  <c r="G211" i="26"/>
  <c r="G212" i="26"/>
  <c r="G213" i="26"/>
  <c r="G214" i="26"/>
  <c r="G215" i="26"/>
  <c r="G216" i="26"/>
  <c r="G217" i="26"/>
  <c r="G218" i="26"/>
  <c r="G219" i="26"/>
  <c r="G220" i="26"/>
  <c r="G221" i="26"/>
  <c r="G222" i="26"/>
  <c r="G223" i="26"/>
  <c r="G224" i="26"/>
  <c r="G225" i="26"/>
  <c r="G226" i="26"/>
  <c r="G227" i="26"/>
  <c r="G228" i="26"/>
  <c r="G229" i="26"/>
  <c r="G230" i="26"/>
  <c r="G231" i="26"/>
  <c r="G232" i="26"/>
  <c r="G233" i="26"/>
  <c r="G234" i="26"/>
  <c r="G235" i="26"/>
  <c r="G236" i="26"/>
  <c r="G237" i="26"/>
  <c r="G238" i="26"/>
  <c r="G239" i="26"/>
  <c r="G240" i="26"/>
  <c r="G241" i="26"/>
  <c r="G242" i="26"/>
  <c r="G243" i="26"/>
  <c r="G244" i="26"/>
  <c r="G245" i="26"/>
  <c r="G246" i="26"/>
  <c r="G247" i="26"/>
  <c r="G248" i="26"/>
  <c r="G249" i="26"/>
  <c r="G250" i="26"/>
  <c r="G251" i="26"/>
  <c r="G252" i="26"/>
  <c r="G253" i="26"/>
  <c r="G254" i="26"/>
  <c r="G255" i="26"/>
  <c r="G256" i="26"/>
  <c r="G257" i="26"/>
  <c r="G258" i="26"/>
  <c r="G259" i="26"/>
  <c r="G260" i="26"/>
  <c r="G261" i="26"/>
  <c r="G262" i="26"/>
  <c r="G263" i="26"/>
  <c r="G264" i="26"/>
  <c r="G265" i="26"/>
  <c r="G266" i="26"/>
  <c r="G267" i="26"/>
  <c r="G268" i="26"/>
  <c r="G269" i="26"/>
  <c r="G270" i="26"/>
  <c r="G271" i="26"/>
  <c r="G272" i="26"/>
  <c r="G273" i="26"/>
  <c r="G274" i="26"/>
  <c r="G275" i="26"/>
  <c r="G276" i="26"/>
  <c r="G277" i="26"/>
  <c r="G278" i="26"/>
  <c r="G279" i="26"/>
  <c r="G280" i="26"/>
  <c r="G281" i="26"/>
  <c r="G282" i="26"/>
  <c r="G283" i="26"/>
  <c r="G284" i="26"/>
  <c r="G285" i="26"/>
  <c r="G286" i="26"/>
  <c r="G287" i="26"/>
  <c r="G288" i="26"/>
  <c r="G289" i="26"/>
  <c r="G290" i="26"/>
  <c r="G291" i="26"/>
  <c r="G292" i="26"/>
  <c r="G293" i="26"/>
  <c r="G294" i="26"/>
  <c r="G295" i="26"/>
  <c r="G296" i="26"/>
  <c r="G297" i="26"/>
  <c r="G298" i="26"/>
  <c r="G299" i="26"/>
  <c r="G300" i="26"/>
  <c r="G301" i="26"/>
  <c r="G302" i="26"/>
  <c r="G303" i="26"/>
  <c r="G304" i="26"/>
  <c r="G305" i="26"/>
  <c r="G306" i="26"/>
  <c r="G307" i="26"/>
  <c r="G308" i="26"/>
  <c r="G309" i="26"/>
  <c r="G310" i="26"/>
  <c r="G311" i="26"/>
  <c r="G312" i="26"/>
  <c r="G313" i="26"/>
  <c r="G314" i="26"/>
  <c r="G315" i="26"/>
  <c r="G316" i="26"/>
  <c r="G317" i="26"/>
  <c r="G318" i="26"/>
  <c r="G319" i="26"/>
  <c r="G320" i="26"/>
  <c r="G321" i="26"/>
  <c r="G322" i="26"/>
  <c r="G323" i="26"/>
  <c r="G324" i="26"/>
  <c r="G325" i="26"/>
  <c r="G326" i="26"/>
  <c r="G327" i="26"/>
  <c r="G328" i="26"/>
  <c r="G329" i="26"/>
  <c r="G330" i="26"/>
  <c r="G331" i="26"/>
  <c r="G332" i="26"/>
  <c r="G333" i="26"/>
  <c r="G334" i="26"/>
  <c r="G335" i="26"/>
  <c r="G336" i="26"/>
  <c r="G337" i="26"/>
  <c r="G338" i="26"/>
  <c r="G339" i="26"/>
  <c r="G340" i="26"/>
  <c r="G341" i="26"/>
  <c r="G342" i="26"/>
  <c r="G343" i="26"/>
  <c r="G344" i="26"/>
  <c r="G345" i="26"/>
  <c r="G346" i="26"/>
  <c r="G347" i="26"/>
  <c r="G348" i="26"/>
  <c r="G349" i="26"/>
  <c r="G350" i="26"/>
  <c r="G351" i="26"/>
  <c r="G352" i="26"/>
  <c r="G353" i="26"/>
  <c r="G354" i="26"/>
  <c r="G355" i="26"/>
  <c r="G356" i="26"/>
  <c r="G357" i="26"/>
  <c r="G358" i="26"/>
  <c r="G359" i="26"/>
  <c r="G360" i="26"/>
  <c r="G361" i="26"/>
  <c r="G362" i="26"/>
  <c r="G363" i="26"/>
  <c r="G364" i="26"/>
  <c r="G365" i="26"/>
  <c r="G366" i="26"/>
  <c r="G367" i="26"/>
  <c r="G368" i="26"/>
  <c r="G369" i="26"/>
  <c r="G370" i="26"/>
  <c r="G371" i="26"/>
  <c r="G372" i="26"/>
  <c r="G373" i="26"/>
  <c r="G374" i="26"/>
  <c r="G375" i="26"/>
  <c r="G376" i="26"/>
  <c r="G377" i="26"/>
  <c r="G378" i="26"/>
  <c r="G379" i="26"/>
  <c r="G380" i="26"/>
  <c r="G381" i="26"/>
  <c r="G382" i="26"/>
  <c r="G383" i="26"/>
  <c r="G384" i="26"/>
  <c r="G385" i="26"/>
  <c r="G386" i="26"/>
  <c r="G387" i="26"/>
  <c r="G388" i="26"/>
  <c r="G389" i="26"/>
  <c r="G390" i="26"/>
  <c r="G391" i="26"/>
  <c r="G392" i="26"/>
  <c r="G393" i="26"/>
  <c r="G394" i="26"/>
  <c r="G395" i="26"/>
  <c r="G396" i="26"/>
  <c r="G397" i="26"/>
  <c r="G398" i="26"/>
  <c r="G399" i="26"/>
  <c r="G400" i="26"/>
  <c r="G401" i="26"/>
  <c r="G402" i="26"/>
  <c r="G403" i="26"/>
  <c r="G404" i="26"/>
  <c r="G405" i="26"/>
  <c r="G406" i="26"/>
  <c r="G407" i="26"/>
  <c r="G408" i="26"/>
  <c r="G409" i="26"/>
  <c r="G410" i="26"/>
  <c r="G411" i="26"/>
  <c r="G412" i="26"/>
  <c r="G413" i="26"/>
  <c r="G414" i="26"/>
  <c r="G415" i="26"/>
  <c r="G416" i="26"/>
  <c r="G417" i="26"/>
  <c r="G418" i="26"/>
  <c r="G419" i="26"/>
  <c r="G420" i="26"/>
  <c r="G421" i="26"/>
  <c r="G422" i="26"/>
  <c r="G423" i="26"/>
  <c r="G424" i="26"/>
  <c r="G425" i="26"/>
  <c r="G426" i="26"/>
  <c r="G427" i="26"/>
  <c r="G428" i="26"/>
  <c r="G429" i="26"/>
  <c r="G430" i="26"/>
  <c r="G431" i="26"/>
  <c r="G432" i="26"/>
  <c r="G433" i="26"/>
  <c r="G434" i="26"/>
  <c r="G435" i="26"/>
  <c r="G436" i="26"/>
  <c r="G437" i="26"/>
  <c r="G438" i="26"/>
  <c r="G439" i="26"/>
  <c r="G440" i="26"/>
  <c r="G441" i="26"/>
  <c r="G442" i="26"/>
  <c r="G443" i="26"/>
  <c r="G444" i="26"/>
  <c r="G445" i="26"/>
  <c r="G446" i="26"/>
  <c r="G447" i="26"/>
  <c r="G448" i="26"/>
  <c r="G449" i="26"/>
  <c r="G450" i="26"/>
  <c r="G451" i="26"/>
  <c r="G452" i="26"/>
  <c r="G453" i="26"/>
  <c r="G454" i="26"/>
  <c r="G455" i="26"/>
  <c r="G456" i="26"/>
  <c r="G457" i="26"/>
  <c r="G458" i="26"/>
  <c r="G459" i="26"/>
  <c r="G460" i="26"/>
  <c r="G461" i="26"/>
  <c r="G462" i="26"/>
  <c r="G463" i="26"/>
  <c r="G464" i="26"/>
  <c r="G465" i="26"/>
  <c r="G466" i="26"/>
  <c r="G467" i="26"/>
  <c r="G468" i="26"/>
  <c r="G469" i="26"/>
  <c r="G470" i="26"/>
  <c r="G471" i="26"/>
  <c r="G472" i="26"/>
  <c r="G473" i="26"/>
  <c r="G474" i="26"/>
  <c r="G475" i="26"/>
  <c r="G476" i="26"/>
  <c r="G477" i="26"/>
  <c r="G478" i="26"/>
  <c r="G479" i="26"/>
  <c r="G480" i="26"/>
  <c r="G481" i="26"/>
  <c r="G482" i="26"/>
  <c r="G483" i="26"/>
  <c r="G484" i="26"/>
  <c r="G485" i="26"/>
  <c r="G486" i="26"/>
  <c r="G487" i="26"/>
  <c r="G488" i="26"/>
  <c r="G489" i="26"/>
  <c r="G490" i="26"/>
  <c r="G491" i="26"/>
  <c r="G492" i="26"/>
  <c r="G493" i="26"/>
  <c r="G494" i="26"/>
  <c r="G495" i="26"/>
  <c r="G496" i="26"/>
  <c r="G497" i="26"/>
  <c r="G498" i="26"/>
  <c r="G499" i="26"/>
  <c r="G500" i="26"/>
  <c r="G501" i="26"/>
  <c r="G502" i="26"/>
  <c r="G503" i="26"/>
  <c r="G504" i="26"/>
  <c r="G505" i="26"/>
  <c r="G506" i="26"/>
  <c r="G507" i="26"/>
  <c r="G508" i="26"/>
  <c r="G509" i="26"/>
  <c r="G510" i="26"/>
  <c r="G511" i="26"/>
  <c r="G512" i="26"/>
  <c r="G513" i="26"/>
  <c r="G514" i="26"/>
  <c r="G515" i="26"/>
  <c r="G516" i="26"/>
  <c r="G517" i="26"/>
  <c r="G518" i="26"/>
  <c r="G519" i="26"/>
  <c r="G520" i="26"/>
  <c r="G521" i="26"/>
  <c r="G522" i="26"/>
  <c r="G523" i="26"/>
  <c r="G524" i="26"/>
  <c r="G525" i="26"/>
  <c r="G526" i="26"/>
  <c r="G527" i="26"/>
  <c r="G528" i="26"/>
  <c r="G529" i="26"/>
  <c r="G530" i="26"/>
  <c r="G531" i="26"/>
  <c r="G532" i="26"/>
  <c r="G533" i="26"/>
  <c r="G534" i="26"/>
  <c r="G535" i="26"/>
  <c r="G536" i="26"/>
  <c r="G537" i="26"/>
  <c r="G538" i="26"/>
  <c r="G539" i="26"/>
  <c r="G540" i="26"/>
  <c r="G541" i="26"/>
  <c r="G542" i="26"/>
  <c r="G543" i="26"/>
  <c r="G544" i="26"/>
  <c r="G545" i="26"/>
  <c r="G546" i="26"/>
  <c r="G547" i="26"/>
  <c r="G548" i="26"/>
  <c r="G549" i="26"/>
  <c r="G550" i="26"/>
  <c r="G551" i="26"/>
  <c r="G552" i="26"/>
  <c r="G553" i="26"/>
  <c r="G554" i="26"/>
  <c r="G555" i="26"/>
  <c r="G556" i="26"/>
  <c r="G557" i="26"/>
  <c r="G558" i="26"/>
  <c r="G559" i="26"/>
  <c r="G560" i="26"/>
  <c r="G561" i="26"/>
  <c r="G562" i="26"/>
  <c r="G563" i="26"/>
  <c r="G564" i="26"/>
  <c r="G565" i="26"/>
  <c r="G566" i="26"/>
  <c r="G567" i="26"/>
  <c r="G568" i="26"/>
  <c r="G569" i="26"/>
  <c r="G570" i="26"/>
  <c r="G571" i="26"/>
  <c r="G572" i="26"/>
  <c r="G573" i="26"/>
  <c r="G574" i="26"/>
  <c r="G575" i="26"/>
  <c r="G576" i="26"/>
  <c r="G577" i="26"/>
  <c r="G578" i="26"/>
  <c r="G579" i="26"/>
  <c r="G580" i="26"/>
  <c r="G581" i="26"/>
  <c r="G582" i="26"/>
  <c r="G583" i="26"/>
  <c r="G584" i="26"/>
  <c r="G585" i="26"/>
  <c r="G586" i="26"/>
  <c r="G587" i="26"/>
  <c r="G588" i="26"/>
  <c r="G589" i="26"/>
  <c r="G590" i="26"/>
  <c r="G591" i="26"/>
  <c r="G592" i="26"/>
  <c r="G593" i="26"/>
  <c r="G594" i="26"/>
  <c r="G595" i="26"/>
  <c r="G596" i="26"/>
  <c r="G597" i="26"/>
  <c r="G598" i="26"/>
  <c r="G599" i="26"/>
  <c r="G600" i="26"/>
  <c r="G601" i="26"/>
  <c r="G602" i="26"/>
  <c r="G603" i="26"/>
  <c r="G604" i="26"/>
  <c r="G605" i="26"/>
  <c r="G606" i="26"/>
  <c r="G607" i="26"/>
  <c r="G608" i="26"/>
  <c r="G609" i="26"/>
  <c r="G610" i="26"/>
  <c r="G611" i="26"/>
  <c r="G612" i="26"/>
  <c r="G613" i="26"/>
  <c r="G614" i="26"/>
  <c r="G615" i="26"/>
  <c r="G616" i="26"/>
  <c r="G617" i="26"/>
  <c r="G618" i="26"/>
  <c r="G619" i="26"/>
  <c r="G620" i="26"/>
  <c r="G621" i="26"/>
  <c r="G622" i="26"/>
  <c r="G623" i="26"/>
  <c r="G624" i="26"/>
  <c r="G625" i="26"/>
  <c r="G626" i="26"/>
  <c r="G627" i="26"/>
  <c r="G628" i="26"/>
  <c r="G629" i="26"/>
  <c r="G630" i="26"/>
  <c r="G631" i="26"/>
  <c r="G632" i="26"/>
  <c r="G633" i="26"/>
  <c r="G634" i="26"/>
  <c r="G635" i="26"/>
  <c r="G636" i="26"/>
  <c r="G637" i="26"/>
  <c r="G638" i="26"/>
  <c r="G639" i="26"/>
  <c r="G640" i="26"/>
  <c r="G641" i="26"/>
  <c r="G642" i="26"/>
  <c r="G643" i="26"/>
  <c r="G644" i="26"/>
  <c r="G645" i="26"/>
  <c r="G646" i="26"/>
  <c r="G647" i="26"/>
  <c r="G648" i="26"/>
  <c r="G649" i="26"/>
  <c r="G650" i="26"/>
  <c r="G651" i="26"/>
  <c r="G652" i="26"/>
  <c r="G653" i="26"/>
  <c r="G654" i="26"/>
  <c r="G655" i="26"/>
  <c r="G656" i="26"/>
  <c r="G657" i="26"/>
  <c r="G658" i="26"/>
  <c r="G659" i="26"/>
  <c r="G660" i="26"/>
  <c r="G661" i="26"/>
  <c r="G662" i="26"/>
  <c r="G663" i="26"/>
  <c r="G664" i="26"/>
  <c r="G665" i="26"/>
  <c r="G666" i="26"/>
  <c r="G667" i="26"/>
  <c r="G668" i="26"/>
  <c r="G669" i="26"/>
  <c r="G670" i="26"/>
  <c r="G671" i="26"/>
  <c r="G672" i="26"/>
  <c r="G673" i="26"/>
  <c r="G674" i="26"/>
  <c r="G675" i="26"/>
  <c r="G676" i="26"/>
  <c r="G677" i="26"/>
  <c r="G678" i="26"/>
  <c r="G679" i="26"/>
  <c r="G680" i="26"/>
  <c r="G681" i="26"/>
  <c r="G682" i="26"/>
  <c r="G683" i="26"/>
  <c r="G684" i="26"/>
  <c r="G685" i="26"/>
  <c r="G686" i="26"/>
  <c r="G687" i="26"/>
  <c r="G688" i="26"/>
  <c r="G689" i="26"/>
  <c r="G690" i="26"/>
  <c r="G691" i="26"/>
  <c r="G692" i="26"/>
  <c r="G693" i="26"/>
  <c r="G694" i="26"/>
  <c r="G695" i="26"/>
  <c r="G696" i="26"/>
  <c r="G697" i="26"/>
  <c r="G698" i="26"/>
  <c r="G699" i="26"/>
  <c r="G700" i="26"/>
  <c r="G701" i="26"/>
  <c r="G702" i="26"/>
  <c r="G703" i="26"/>
  <c r="G704" i="26"/>
  <c r="G705" i="26"/>
  <c r="G706" i="26"/>
  <c r="G707" i="26"/>
  <c r="G708" i="26"/>
  <c r="G709" i="26"/>
  <c r="G710" i="26"/>
  <c r="G711" i="26"/>
  <c r="G712" i="26"/>
  <c r="G713" i="26"/>
  <c r="G714" i="26"/>
  <c r="G715" i="26"/>
  <c r="G716" i="26"/>
  <c r="G717" i="26"/>
  <c r="G718" i="26"/>
  <c r="G719" i="26"/>
  <c r="G720" i="26"/>
  <c r="G721" i="26"/>
  <c r="G722" i="26"/>
  <c r="G723" i="26"/>
  <c r="G724" i="26"/>
  <c r="G725" i="26"/>
  <c r="G726" i="26"/>
  <c r="G727" i="26"/>
  <c r="G728" i="26"/>
  <c r="G729" i="26"/>
  <c r="G730" i="26"/>
  <c r="G731" i="26"/>
  <c r="G732" i="26"/>
  <c r="G733" i="26"/>
  <c r="G734" i="26"/>
  <c r="G735" i="26"/>
  <c r="G736" i="26"/>
  <c r="G737" i="26"/>
  <c r="G738" i="26"/>
  <c r="G739" i="26"/>
  <c r="G740" i="26"/>
  <c r="G741" i="26"/>
  <c r="G742" i="26"/>
  <c r="G743" i="26"/>
  <c r="G744" i="26"/>
  <c r="G745" i="26"/>
  <c r="G746" i="26"/>
  <c r="G747" i="26"/>
  <c r="G748" i="26"/>
  <c r="G749" i="26"/>
  <c r="G750" i="26"/>
  <c r="G751" i="26"/>
  <c r="G752" i="26"/>
  <c r="G753" i="26"/>
  <c r="G754" i="26"/>
  <c r="G755" i="26"/>
  <c r="G756" i="26"/>
  <c r="G757" i="26"/>
  <c r="G758" i="26"/>
  <c r="G759" i="26"/>
  <c r="G760" i="26"/>
  <c r="G761" i="26"/>
  <c r="G762" i="26"/>
  <c r="G763" i="26"/>
  <c r="G764" i="26"/>
  <c r="G765" i="26"/>
  <c r="G766" i="26"/>
  <c r="G767" i="26"/>
  <c r="G768" i="26"/>
  <c r="G769" i="26"/>
  <c r="G770" i="26"/>
  <c r="G771" i="26"/>
  <c r="G772" i="26"/>
  <c r="G773" i="26"/>
  <c r="G774" i="26"/>
  <c r="G775" i="26"/>
  <c r="G776" i="26"/>
  <c r="G777" i="26"/>
  <c r="G778" i="26"/>
  <c r="G779" i="26"/>
  <c r="G780" i="26"/>
  <c r="G781" i="26"/>
  <c r="G782" i="26"/>
  <c r="G783" i="26"/>
  <c r="G784" i="26"/>
  <c r="G785" i="26"/>
  <c r="G786" i="26"/>
  <c r="G787" i="26"/>
  <c r="G788" i="26"/>
  <c r="G789" i="26"/>
  <c r="G790" i="26"/>
  <c r="G791" i="26"/>
  <c r="G792" i="26"/>
  <c r="G793" i="26"/>
  <c r="G794" i="26"/>
  <c r="G795" i="26"/>
  <c r="G796" i="26"/>
  <c r="G797" i="26"/>
  <c r="G798" i="26"/>
  <c r="G799" i="26"/>
  <c r="G800" i="26"/>
  <c r="G801" i="26"/>
  <c r="G802" i="26"/>
  <c r="G803" i="26"/>
  <c r="G804" i="26"/>
  <c r="G805" i="26"/>
  <c r="G806" i="26"/>
  <c r="G807" i="26"/>
  <c r="G808" i="26"/>
  <c r="G809" i="26"/>
  <c r="G810" i="26"/>
  <c r="G811" i="26"/>
  <c r="G812" i="26"/>
  <c r="G813" i="26"/>
  <c r="G814" i="26"/>
  <c r="G815" i="26"/>
  <c r="G816" i="26"/>
  <c r="G817" i="26"/>
  <c r="G818" i="26"/>
  <c r="G819" i="26"/>
  <c r="G820" i="26"/>
  <c r="G821" i="26"/>
  <c r="G822" i="26"/>
  <c r="G823" i="26"/>
  <c r="G824" i="26"/>
  <c r="G825" i="26"/>
  <c r="G826" i="26"/>
  <c r="G827" i="26"/>
  <c r="G828" i="26"/>
  <c r="G829" i="26"/>
  <c r="G830" i="26"/>
  <c r="G831" i="26"/>
  <c r="G832" i="26"/>
  <c r="G833" i="26"/>
  <c r="G834" i="26"/>
  <c r="G835" i="26"/>
  <c r="G836" i="26"/>
  <c r="G837" i="26"/>
  <c r="G838" i="26"/>
  <c r="G839" i="26"/>
  <c r="G840" i="26"/>
  <c r="G841" i="26"/>
  <c r="G842" i="26"/>
  <c r="G843" i="26"/>
  <c r="G844" i="26"/>
  <c r="G845" i="26"/>
  <c r="G846" i="26"/>
  <c r="G847" i="26"/>
  <c r="G848" i="26"/>
  <c r="G849" i="26"/>
  <c r="G850" i="26"/>
  <c r="G851" i="26"/>
  <c r="G852" i="26"/>
  <c r="G853" i="26"/>
  <c r="G854" i="26"/>
  <c r="G855" i="26"/>
  <c r="G856" i="26"/>
  <c r="G857" i="26"/>
  <c r="G858" i="26"/>
  <c r="G859" i="26"/>
  <c r="O29" i="26"/>
  <c r="P30" i="26"/>
  <c r="X44" i="26"/>
  <c r="X45" i="26"/>
  <c r="X46" i="26"/>
  <c r="X47" i="26"/>
  <c r="X48" i="26"/>
  <c r="X49" i="26"/>
  <c r="X50" i="26"/>
  <c r="X51" i="26"/>
  <c r="X52" i="26"/>
  <c r="X53" i="26"/>
  <c r="X54" i="26"/>
  <c r="X55" i="26"/>
  <c r="X56" i="26"/>
  <c r="X57" i="26"/>
  <c r="X58" i="26"/>
  <c r="X59" i="26"/>
  <c r="X60" i="26"/>
  <c r="X61" i="26"/>
  <c r="X62" i="26"/>
  <c r="X63" i="26"/>
  <c r="X64" i="26"/>
  <c r="X65" i="26"/>
  <c r="X66" i="26"/>
  <c r="X67" i="26"/>
  <c r="X68" i="26"/>
  <c r="X69" i="26"/>
  <c r="X70" i="26"/>
  <c r="X71" i="26"/>
  <c r="X72" i="26"/>
  <c r="X73" i="26"/>
  <c r="X74" i="26"/>
  <c r="X75" i="26"/>
  <c r="X76" i="26"/>
  <c r="X77" i="26"/>
  <c r="X78" i="26"/>
  <c r="X79" i="26"/>
  <c r="X80" i="26"/>
  <c r="X81" i="26"/>
  <c r="X82" i="26"/>
  <c r="X83" i="26"/>
  <c r="X84" i="26"/>
  <c r="X85" i="26"/>
  <c r="X86" i="26"/>
  <c r="X87" i="26"/>
  <c r="X88" i="26"/>
  <c r="X89" i="26"/>
  <c r="X90" i="26"/>
  <c r="X91" i="26"/>
  <c r="X92" i="26"/>
  <c r="X93" i="26"/>
  <c r="X94" i="26"/>
  <c r="X95" i="26"/>
  <c r="X96" i="26"/>
  <c r="X97" i="26"/>
  <c r="X98" i="26"/>
  <c r="X99" i="26"/>
  <c r="X100" i="26"/>
  <c r="X101" i="26"/>
  <c r="X102" i="26"/>
  <c r="X103" i="26"/>
  <c r="X104" i="26"/>
  <c r="X105" i="26"/>
  <c r="X106" i="26"/>
  <c r="X107" i="26"/>
  <c r="X108" i="26"/>
  <c r="X109" i="26"/>
  <c r="X110" i="26"/>
  <c r="X111" i="26"/>
  <c r="X112" i="26"/>
  <c r="X113" i="26"/>
  <c r="X114" i="26"/>
  <c r="X115" i="26"/>
  <c r="X116" i="26"/>
  <c r="X117" i="26"/>
  <c r="X118" i="26"/>
  <c r="X119" i="26"/>
  <c r="X120" i="26"/>
  <c r="X121" i="26"/>
  <c r="X122" i="26"/>
  <c r="X123" i="26"/>
  <c r="X124" i="26"/>
  <c r="X125" i="26"/>
  <c r="X126" i="26"/>
  <c r="X127" i="26"/>
  <c r="X128" i="26"/>
  <c r="X129" i="26"/>
  <c r="X130" i="26"/>
  <c r="X131" i="26"/>
  <c r="X132" i="26"/>
  <c r="X133" i="26"/>
  <c r="X134" i="26"/>
  <c r="X135" i="26"/>
  <c r="X136" i="26"/>
  <c r="X137" i="26"/>
  <c r="X138" i="26"/>
  <c r="X139" i="26"/>
  <c r="X140" i="26"/>
  <c r="X141" i="26"/>
  <c r="X142" i="26"/>
  <c r="X143" i="26"/>
  <c r="X144" i="26"/>
  <c r="X145" i="26"/>
  <c r="X146" i="26"/>
  <c r="X147" i="26"/>
  <c r="X148" i="26"/>
  <c r="X149" i="26"/>
  <c r="X150" i="26"/>
  <c r="X151" i="26"/>
  <c r="X152" i="26"/>
  <c r="X153" i="26"/>
  <c r="X154" i="26"/>
  <c r="X155" i="26"/>
  <c r="X156" i="26"/>
  <c r="X157" i="26"/>
  <c r="X158" i="26"/>
  <c r="X159" i="26"/>
  <c r="X160" i="26"/>
  <c r="X161" i="26"/>
  <c r="X162" i="26"/>
  <c r="X163" i="26"/>
  <c r="X164" i="26"/>
  <c r="X165" i="26"/>
  <c r="X166" i="26"/>
  <c r="X167" i="26"/>
  <c r="X168" i="26"/>
  <c r="X169" i="26"/>
  <c r="X170" i="26"/>
  <c r="X171" i="26"/>
  <c r="X172" i="26"/>
  <c r="X173" i="26"/>
  <c r="X174" i="26"/>
  <c r="X175" i="26"/>
  <c r="X176" i="26"/>
  <c r="X177" i="26"/>
  <c r="X178" i="26"/>
  <c r="X179" i="26"/>
  <c r="X180" i="26"/>
  <c r="X181" i="26"/>
  <c r="X182" i="26"/>
  <c r="X183" i="26"/>
  <c r="X184" i="26"/>
  <c r="X185" i="26"/>
  <c r="X186" i="26"/>
  <c r="X187" i="26"/>
  <c r="X188" i="26"/>
  <c r="X189" i="26"/>
  <c r="X190" i="26"/>
  <c r="X191" i="26"/>
  <c r="X192" i="26"/>
  <c r="X193" i="26"/>
  <c r="X194" i="26"/>
  <c r="X195" i="26"/>
  <c r="X196" i="26"/>
  <c r="X197" i="26"/>
  <c r="X198" i="26"/>
  <c r="X199" i="26"/>
  <c r="X200" i="26"/>
  <c r="X201" i="26"/>
  <c r="X202" i="26"/>
  <c r="X203" i="26"/>
  <c r="X204" i="26"/>
  <c r="X205" i="26"/>
  <c r="X206" i="26"/>
  <c r="X207" i="26"/>
  <c r="X208" i="26"/>
  <c r="X209" i="26"/>
  <c r="X210" i="26"/>
  <c r="X211" i="26"/>
  <c r="X212" i="26"/>
  <c r="X213" i="26"/>
  <c r="X214" i="26"/>
  <c r="X215" i="26"/>
  <c r="X216" i="26"/>
  <c r="X217" i="26"/>
  <c r="X218" i="26"/>
  <c r="X219" i="26"/>
  <c r="X220" i="26"/>
  <c r="X221" i="26"/>
  <c r="X222" i="26"/>
  <c r="X223" i="26"/>
  <c r="X224" i="26"/>
  <c r="X225" i="26"/>
  <c r="X226" i="26"/>
  <c r="X227" i="26"/>
  <c r="X228" i="26"/>
  <c r="X229" i="26"/>
  <c r="X230" i="26"/>
  <c r="X231" i="26"/>
  <c r="X232" i="26"/>
  <c r="X233" i="26"/>
  <c r="X234" i="26"/>
  <c r="X235" i="26"/>
  <c r="X236" i="26"/>
  <c r="X237" i="26"/>
  <c r="X238" i="26"/>
  <c r="X239" i="26"/>
  <c r="X240" i="26"/>
  <c r="X241" i="26"/>
  <c r="X242" i="26"/>
  <c r="X243" i="26"/>
  <c r="X244" i="26"/>
  <c r="X245" i="26"/>
  <c r="X246" i="26"/>
  <c r="X247" i="26"/>
  <c r="X248" i="26"/>
  <c r="X249" i="26"/>
  <c r="X250" i="26"/>
  <c r="X251" i="26"/>
  <c r="X252" i="26"/>
  <c r="X253" i="26"/>
  <c r="X254" i="26"/>
  <c r="X255" i="26"/>
  <c r="X256" i="26"/>
  <c r="X257" i="26"/>
  <c r="X258" i="26"/>
  <c r="X259" i="26"/>
  <c r="X260" i="26"/>
  <c r="X261" i="26"/>
  <c r="X262" i="26"/>
  <c r="X263" i="26"/>
  <c r="X264" i="26"/>
  <c r="X265" i="26"/>
  <c r="X266" i="26"/>
  <c r="X267" i="26"/>
  <c r="X268" i="26"/>
  <c r="X269" i="26"/>
  <c r="X270" i="26"/>
  <c r="X271" i="26"/>
  <c r="X272" i="26"/>
  <c r="X273" i="26"/>
  <c r="X274" i="26"/>
  <c r="X275" i="26"/>
  <c r="X276" i="26"/>
  <c r="X277" i="26"/>
  <c r="X278" i="26"/>
  <c r="X279" i="26"/>
  <c r="X280" i="26"/>
  <c r="X281" i="26"/>
  <c r="X282" i="26"/>
  <c r="X283" i="26"/>
  <c r="X284" i="26"/>
  <c r="X285" i="26"/>
  <c r="X286" i="26"/>
  <c r="X287" i="26"/>
  <c r="X288" i="26"/>
  <c r="X289" i="26"/>
  <c r="X290" i="26"/>
  <c r="X291" i="26"/>
  <c r="X292" i="26"/>
  <c r="X293" i="26"/>
  <c r="X294" i="26"/>
  <c r="X295" i="26"/>
  <c r="X296" i="26"/>
  <c r="X297" i="26"/>
  <c r="X298" i="26"/>
  <c r="X299" i="26"/>
  <c r="X300" i="26"/>
  <c r="X301" i="26"/>
  <c r="X302" i="26"/>
  <c r="X303" i="26"/>
  <c r="X304" i="26"/>
  <c r="X305" i="26"/>
  <c r="X306" i="26"/>
  <c r="X307" i="26"/>
  <c r="X308" i="26"/>
  <c r="X309" i="26"/>
  <c r="X310" i="26"/>
  <c r="X311" i="26"/>
  <c r="X312" i="26"/>
  <c r="X313" i="26"/>
  <c r="X314" i="26"/>
  <c r="X315" i="26"/>
  <c r="X316" i="26"/>
  <c r="X317" i="26"/>
  <c r="X318" i="26"/>
  <c r="X319" i="26"/>
  <c r="X320" i="26"/>
  <c r="X321" i="26"/>
  <c r="X322" i="26"/>
  <c r="X323" i="26"/>
  <c r="X324" i="26"/>
  <c r="X325" i="26"/>
  <c r="X326" i="26"/>
  <c r="X327" i="26"/>
  <c r="X328" i="26"/>
  <c r="X329" i="26"/>
  <c r="X330" i="26"/>
  <c r="X331" i="26"/>
  <c r="X332" i="26"/>
  <c r="X333" i="26"/>
  <c r="X334" i="26"/>
  <c r="X335" i="26"/>
  <c r="X336" i="26"/>
  <c r="X337" i="26"/>
  <c r="X338" i="26"/>
  <c r="X339" i="26"/>
  <c r="X340" i="26"/>
  <c r="X341" i="26"/>
  <c r="X342" i="26"/>
  <c r="X343" i="26"/>
  <c r="X344" i="26"/>
  <c r="X345" i="26"/>
  <c r="X346" i="26"/>
  <c r="X347" i="26"/>
  <c r="X348" i="26"/>
  <c r="X349" i="26"/>
  <c r="X350" i="26"/>
  <c r="X351" i="26"/>
  <c r="X352" i="26"/>
  <c r="X353" i="26"/>
  <c r="X354" i="26"/>
  <c r="X355" i="26"/>
  <c r="X356" i="26"/>
  <c r="X357" i="26"/>
  <c r="X358" i="26"/>
  <c r="X359" i="26"/>
  <c r="X360" i="26"/>
  <c r="X361" i="26"/>
  <c r="X362" i="26"/>
  <c r="X363" i="26"/>
  <c r="X364" i="26"/>
  <c r="X365" i="26"/>
  <c r="X366" i="26"/>
  <c r="X367" i="26"/>
  <c r="X368" i="26"/>
  <c r="X369" i="26"/>
  <c r="X370" i="26"/>
  <c r="X371" i="26"/>
  <c r="X372" i="26"/>
  <c r="X373" i="26"/>
  <c r="X374" i="26"/>
  <c r="X375" i="26"/>
  <c r="X376" i="26"/>
  <c r="X377" i="26"/>
  <c r="X378" i="26"/>
  <c r="X379" i="26"/>
  <c r="X380" i="26"/>
  <c r="X381" i="26"/>
  <c r="X382" i="26"/>
  <c r="X383" i="26"/>
  <c r="X384" i="26"/>
  <c r="X385" i="26"/>
  <c r="X386" i="26"/>
  <c r="X387" i="26"/>
  <c r="X388" i="26"/>
  <c r="X389" i="26"/>
  <c r="X390" i="26"/>
  <c r="X391" i="26"/>
  <c r="X392" i="26"/>
  <c r="X393" i="26"/>
  <c r="X394" i="26"/>
  <c r="X395" i="26"/>
  <c r="X396" i="26"/>
  <c r="X397" i="26"/>
  <c r="X398" i="26"/>
  <c r="X399" i="26"/>
  <c r="X400" i="26"/>
  <c r="X401" i="26"/>
  <c r="X402" i="26"/>
  <c r="X403" i="26"/>
  <c r="X404" i="26"/>
  <c r="X405" i="26"/>
  <c r="X406" i="26"/>
  <c r="X407" i="26"/>
  <c r="X408" i="26"/>
  <c r="X409" i="26"/>
  <c r="X410" i="26"/>
  <c r="X411" i="26"/>
  <c r="X412" i="26"/>
  <c r="X413" i="26"/>
  <c r="X414" i="26"/>
  <c r="X415" i="26"/>
  <c r="X416" i="26"/>
  <c r="X417" i="26"/>
  <c r="X418" i="26"/>
  <c r="X419" i="26"/>
  <c r="X420" i="26"/>
  <c r="X421" i="26"/>
  <c r="X422" i="26"/>
  <c r="X423" i="26"/>
  <c r="X424" i="26"/>
  <c r="X425" i="26"/>
  <c r="X426" i="26"/>
  <c r="X427" i="26"/>
  <c r="X428" i="26"/>
  <c r="X429" i="26"/>
  <c r="X430" i="26"/>
  <c r="X431" i="26"/>
  <c r="X432" i="26"/>
  <c r="X433" i="26"/>
  <c r="X434" i="26"/>
  <c r="X435" i="26"/>
  <c r="X436" i="26"/>
  <c r="X437" i="26"/>
  <c r="X438" i="26"/>
  <c r="X439" i="26"/>
  <c r="X440" i="26"/>
  <c r="X441" i="26"/>
  <c r="X442" i="26"/>
  <c r="X443" i="26"/>
  <c r="X444" i="26"/>
  <c r="X445" i="26"/>
  <c r="X446" i="26"/>
  <c r="X447" i="26"/>
  <c r="X448" i="26"/>
  <c r="X449" i="26"/>
  <c r="X450" i="26"/>
  <c r="X451" i="26"/>
  <c r="X452" i="26"/>
  <c r="X453" i="26"/>
  <c r="X454" i="26"/>
  <c r="X455" i="26"/>
  <c r="X456" i="26"/>
  <c r="X457" i="26"/>
  <c r="X458" i="26"/>
  <c r="X459" i="26"/>
  <c r="X460" i="26"/>
  <c r="X461" i="26"/>
  <c r="X462" i="26"/>
  <c r="X463" i="26"/>
  <c r="X464" i="26"/>
  <c r="X465" i="26"/>
  <c r="X466" i="26"/>
  <c r="X467" i="26"/>
  <c r="X468" i="26"/>
  <c r="X469" i="26"/>
  <c r="X470" i="26"/>
  <c r="X471" i="26"/>
  <c r="X472" i="26"/>
  <c r="X473" i="26"/>
  <c r="X474" i="26"/>
  <c r="X475" i="26"/>
  <c r="X476" i="26"/>
  <c r="X477" i="26"/>
  <c r="X478" i="26"/>
  <c r="X479" i="26"/>
  <c r="X480" i="26"/>
  <c r="X481" i="26"/>
  <c r="X482" i="26"/>
  <c r="X483" i="26"/>
  <c r="X484" i="26"/>
  <c r="X485" i="26"/>
  <c r="X486" i="26"/>
  <c r="X487" i="26"/>
  <c r="X488" i="26"/>
  <c r="X489" i="26"/>
  <c r="X490" i="26"/>
  <c r="X491" i="26"/>
  <c r="X492" i="26"/>
  <c r="X493" i="26"/>
  <c r="X494" i="26"/>
  <c r="X495" i="26"/>
  <c r="X496" i="26"/>
  <c r="X497" i="26"/>
  <c r="X498" i="26"/>
  <c r="X499" i="26"/>
  <c r="X500" i="26"/>
  <c r="X501" i="26"/>
  <c r="X502" i="26"/>
  <c r="X503" i="26"/>
  <c r="X504" i="26"/>
  <c r="X505" i="26"/>
  <c r="X506" i="26"/>
  <c r="X507" i="26"/>
  <c r="X508" i="26"/>
  <c r="X509" i="26"/>
  <c r="X510" i="26"/>
  <c r="X511" i="26"/>
  <c r="X512" i="26"/>
  <c r="X513" i="26"/>
  <c r="X514" i="26"/>
  <c r="X515" i="26"/>
  <c r="X516" i="26"/>
  <c r="X517" i="26"/>
  <c r="X518" i="26"/>
  <c r="X519" i="26"/>
  <c r="X520" i="26"/>
  <c r="X521" i="26"/>
  <c r="X522" i="26"/>
  <c r="X523" i="26"/>
  <c r="X524" i="26"/>
  <c r="X525" i="26"/>
  <c r="X526" i="26"/>
  <c r="X527" i="26"/>
  <c r="X528" i="26"/>
  <c r="X529" i="26"/>
  <c r="X530" i="26"/>
  <c r="X531" i="26"/>
  <c r="X532" i="26"/>
  <c r="X533" i="26"/>
  <c r="X534" i="26"/>
  <c r="X535" i="26"/>
  <c r="X536" i="26"/>
  <c r="X537" i="26"/>
  <c r="X538" i="26"/>
  <c r="X539" i="26"/>
  <c r="X540" i="26"/>
  <c r="X541" i="26"/>
  <c r="X542" i="26"/>
  <c r="X543" i="26"/>
  <c r="X544" i="26"/>
  <c r="X545" i="26"/>
  <c r="X546" i="26"/>
  <c r="X547" i="26"/>
  <c r="X548" i="26"/>
  <c r="X549" i="26"/>
  <c r="X550" i="26"/>
  <c r="X551" i="26"/>
  <c r="X552" i="26"/>
  <c r="X553" i="26"/>
  <c r="X554" i="26"/>
  <c r="X555" i="26"/>
  <c r="X556" i="26"/>
  <c r="X557" i="26"/>
  <c r="X558" i="26"/>
  <c r="X559" i="26"/>
  <c r="X560" i="26"/>
  <c r="X561" i="26"/>
  <c r="X562" i="26"/>
  <c r="X563" i="26"/>
  <c r="X564" i="26"/>
  <c r="X565" i="26"/>
  <c r="X566" i="26"/>
  <c r="X567" i="26"/>
  <c r="X568" i="26"/>
  <c r="X569" i="26"/>
  <c r="X570" i="26"/>
  <c r="X571" i="26"/>
  <c r="X572" i="26"/>
  <c r="X573" i="26"/>
  <c r="X574" i="26"/>
  <c r="X575" i="26"/>
  <c r="X576" i="26"/>
  <c r="X577" i="26"/>
  <c r="X578" i="26"/>
  <c r="X579" i="26"/>
  <c r="X580" i="26"/>
  <c r="X581" i="26"/>
  <c r="X582" i="26"/>
  <c r="X583" i="26"/>
  <c r="X584" i="26"/>
  <c r="X585" i="26"/>
  <c r="X586" i="26"/>
  <c r="X587" i="26"/>
  <c r="X588" i="26"/>
  <c r="X589" i="26"/>
  <c r="X590" i="26"/>
  <c r="X591" i="26"/>
  <c r="X592" i="26"/>
  <c r="X593" i="26"/>
  <c r="X594" i="26"/>
  <c r="X595" i="26"/>
  <c r="X596" i="26"/>
  <c r="X597" i="26"/>
  <c r="X598" i="26"/>
  <c r="X599" i="26"/>
  <c r="X600" i="26"/>
  <c r="X601" i="26"/>
  <c r="X602" i="26"/>
  <c r="X603" i="26"/>
  <c r="X604" i="26"/>
  <c r="X605" i="26"/>
  <c r="X606" i="26"/>
  <c r="X607" i="26"/>
  <c r="X608" i="26"/>
  <c r="X609" i="26"/>
  <c r="X610" i="26"/>
  <c r="X611" i="26"/>
  <c r="X612" i="26"/>
  <c r="X613" i="26"/>
  <c r="X614" i="26"/>
  <c r="X615" i="26"/>
  <c r="X616" i="26"/>
  <c r="X617" i="26"/>
  <c r="X618" i="26"/>
  <c r="X619" i="26"/>
  <c r="X620" i="26"/>
  <c r="X621" i="26"/>
  <c r="X622" i="26"/>
  <c r="X623" i="26"/>
  <c r="X624" i="26"/>
  <c r="X625" i="26"/>
  <c r="X626" i="26"/>
  <c r="X627" i="26"/>
  <c r="X628" i="26"/>
  <c r="X629" i="26"/>
  <c r="X630" i="26"/>
  <c r="X631" i="26"/>
  <c r="X632" i="26"/>
  <c r="X633" i="26"/>
  <c r="X634" i="26"/>
  <c r="X635" i="26"/>
  <c r="X636" i="26"/>
  <c r="X637" i="26"/>
  <c r="X638" i="26"/>
  <c r="X639" i="26"/>
  <c r="X640" i="26"/>
  <c r="X641" i="26"/>
  <c r="X642" i="26"/>
  <c r="X643" i="26"/>
  <c r="X644" i="26"/>
  <c r="X645" i="26"/>
  <c r="X646" i="26"/>
  <c r="X647" i="26"/>
  <c r="X648" i="26"/>
  <c r="X649" i="26"/>
  <c r="X650" i="26"/>
  <c r="X651" i="26"/>
  <c r="X652" i="26"/>
  <c r="X653" i="26"/>
  <c r="X654" i="26"/>
  <c r="X655" i="26"/>
  <c r="X656" i="26"/>
  <c r="X657" i="26"/>
  <c r="X658" i="26"/>
  <c r="X659" i="26"/>
  <c r="X660" i="26"/>
  <c r="X661" i="26"/>
  <c r="X662" i="26"/>
  <c r="X663" i="26"/>
  <c r="X664" i="26"/>
  <c r="X665" i="26"/>
  <c r="X666" i="26"/>
  <c r="X667" i="26"/>
  <c r="X668" i="26"/>
  <c r="X669" i="26"/>
  <c r="X670" i="26"/>
  <c r="X671" i="26"/>
  <c r="X672" i="26"/>
  <c r="X673" i="26"/>
  <c r="X674" i="26"/>
  <c r="X675" i="26"/>
  <c r="X676" i="26"/>
  <c r="X677" i="26"/>
  <c r="X678" i="26"/>
  <c r="X679" i="26"/>
  <c r="X680" i="26"/>
  <c r="X681" i="26"/>
  <c r="X682" i="26"/>
  <c r="X683" i="26"/>
  <c r="X684" i="26"/>
  <c r="X685" i="26"/>
  <c r="X686" i="26"/>
  <c r="X687" i="26"/>
  <c r="X688" i="26"/>
  <c r="X689" i="26"/>
  <c r="X690" i="26"/>
  <c r="X691" i="26"/>
  <c r="X692" i="26"/>
  <c r="X693" i="26"/>
  <c r="X694" i="26"/>
  <c r="X695" i="26"/>
  <c r="X696" i="26"/>
  <c r="X697" i="26"/>
  <c r="X698" i="26"/>
  <c r="X699" i="26"/>
  <c r="X700" i="26"/>
  <c r="X701" i="26"/>
  <c r="X702" i="26"/>
  <c r="X703" i="26"/>
  <c r="X704" i="26"/>
  <c r="X705" i="26"/>
  <c r="X706" i="26"/>
  <c r="X707" i="26"/>
  <c r="X708" i="26"/>
  <c r="X709" i="26"/>
  <c r="X710" i="26"/>
  <c r="X711" i="26"/>
  <c r="X712" i="26"/>
  <c r="X713" i="26"/>
  <c r="X714" i="26"/>
  <c r="X715" i="26"/>
  <c r="X716" i="26"/>
  <c r="X717" i="26"/>
  <c r="X718" i="26"/>
  <c r="X719" i="26"/>
  <c r="X720" i="26"/>
  <c r="X721" i="26"/>
  <c r="X722" i="26"/>
  <c r="X723" i="26"/>
  <c r="X724" i="26"/>
  <c r="X725" i="26"/>
  <c r="X726" i="26"/>
  <c r="X727" i="26"/>
  <c r="X728" i="26"/>
  <c r="X729" i="26"/>
  <c r="X730" i="26"/>
  <c r="X731" i="26"/>
  <c r="X732" i="26"/>
  <c r="X733" i="26"/>
  <c r="X734" i="26"/>
  <c r="X735" i="26"/>
  <c r="X736" i="26"/>
  <c r="X737" i="26"/>
  <c r="X738" i="26"/>
  <c r="X739" i="26"/>
  <c r="X740" i="26"/>
  <c r="X741" i="26"/>
  <c r="X742" i="26"/>
  <c r="X743" i="26"/>
  <c r="X744" i="26"/>
  <c r="X745" i="26"/>
  <c r="X746" i="26"/>
  <c r="X747" i="26"/>
  <c r="X748" i="26"/>
  <c r="X749" i="26"/>
  <c r="X750" i="26"/>
  <c r="X751" i="26"/>
  <c r="X752" i="26"/>
  <c r="X753" i="26"/>
  <c r="X754" i="26"/>
  <c r="X755" i="26"/>
  <c r="X756" i="26"/>
  <c r="X757" i="26"/>
  <c r="X758" i="26"/>
  <c r="X759" i="26"/>
  <c r="X760" i="26"/>
  <c r="X761" i="26"/>
  <c r="X762" i="26"/>
  <c r="X763" i="26"/>
  <c r="X764" i="26"/>
  <c r="X765" i="26"/>
  <c r="X766" i="26"/>
  <c r="X767" i="26"/>
  <c r="X768" i="26"/>
  <c r="X769" i="26"/>
  <c r="X770" i="26"/>
  <c r="X771" i="26"/>
  <c r="X772" i="26"/>
  <c r="X773" i="26"/>
  <c r="X774" i="26"/>
  <c r="X775" i="26"/>
  <c r="X776" i="26"/>
  <c r="X777" i="26"/>
  <c r="X778" i="26"/>
  <c r="X779" i="26"/>
  <c r="X780" i="26"/>
  <c r="X781" i="26"/>
  <c r="X782" i="26"/>
  <c r="X783" i="26"/>
  <c r="X784" i="26"/>
  <c r="X785" i="26"/>
  <c r="X786" i="26"/>
  <c r="X787" i="26"/>
  <c r="X788" i="26"/>
  <c r="X789" i="26"/>
  <c r="X790" i="26"/>
  <c r="X791" i="26"/>
  <c r="X792" i="26"/>
  <c r="X793" i="26"/>
  <c r="X794" i="26"/>
  <c r="X795" i="26"/>
  <c r="X796" i="26"/>
  <c r="X797" i="26"/>
  <c r="X798" i="26"/>
  <c r="X799" i="26"/>
  <c r="X800" i="26"/>
  <c r="X801" i="26"/>
  <c r="X802" i="26"/>
  <c r="X803" i="26"/>
  <c r="X804" i="26"/>
  <c r="X805" i="26"/>
  <c r="X806" i="26"/>
  <c r="X807" i="26"/>
  <c r="X808" i="26"/>
  <c r="X809" i="26"/>
  <c r="X810" i="26"/>
  <c r="X811" i="26"/>
  <c r="X812" i="26"/>
  <c r="X813" i="26"/>
  <c r="X814" i="26"/>
  <c r="X815" i="26"/>
  <c r="X816" i="26"/>
  <c r="X817" i="26"/>
  <c r="X818" i="26"/>
  <c r="X819" i="26"/>
  <c r="X820" i="26"/>
  <c r="X821" i="26"/>
  <c r="X822" i="26"/>
  <c r="X823" i="26"/>
  <c r="X824" i="26"/>
  <c r="X825" i="26"/>
  <c r="X826" i="26"/>
  <c r="X827" i="26"/>
  <c r="X828" i="26"/>
  <c r="X829" i="26"/>
  <c r="X830" i="26"/>
  <c r="X831" i="26"/>
  <c r="X832" i="26"/>
  <c r="X833" i="26"/>
  <c r="X834" i="26"/>
  <c r="X835" i="26"/>
  <c r="X836" i="26"/>
  <c r="X837" i="26"/>
  <c r="X838" i="26"/>
  <c r="X839" i="26"/>
  <c r="X840" i="26"/>
  <c r="X841" i="26"/>
  <c r="X842" i="26"/>
  <c r="X843" i="26"/>
  <c r="X844" i="26"/>
  <c r="X845" i="26"/>
  <c r="X846" i="26"/>
  <c r="X847" i="26"/>
  <c r="X848" i="26"/>
  <c r="X849" i="26"/>
  <c r="X850" i="26"/>
  <c r="X851" i="26"/>
  <c r="X852" i="26"/>
  <c r="X853" i="26"/>
  <c r="X854" i="26"/>
  <c r="X855" i="26"/>
  <c r="X856" i="26"/>
  <c r="X857" i="26"/>
  <c r="X858" i="26"/>
  <c r="X859"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14" i="26"/>
  <c r="Y115" i="26"/>
  <c r="Y116" i="26"/>
  <c r="Y117" i="26"/>
  <c r="Y118" i="26"/>
  <c r="Y119" i="26"/>
  <c r="Y120" i="26"/>
  <c r="Y121" i="26"/>
  <c r="Y122" i="26"/>
  <c r="Y123" i="26"/>
  <c r="Y124" i="26"/>
  <c r="Y125" i="26"/>
  <c r="Y126" i="26"/>
  <c r="Y127" i="26"/>
  <c r="Y128" i="26"/>
  <c r="Y129" i="26"/>
  <c r="Y130" i="26"/>
  <c r="Y131" i="26"/>
  <c r="Y132" i="26"/>
  <c r="Y133" i="26"/>
  <c r="Y134" i="26"/>
  <c r="Y135" i="26"/>
  <c r="Y136" i="26"/>
  <c r="Y137" i="26"/>
  <c r="Y138" i="26"/>
  <c r="Y139" i="26"/>
  <c r="Y140" i="26"/>
  <c r="Y141" i="26"/>
  <c r="Y142" i="26"/>
  <c r="Y143" i="26"/>
  <c r="Y144" i="26"/>
  <c r="Y145" i="26"/>
  <c r="Y146" i="26"/>
  <c r="Y147" i="26"/>
  <c r="Y148" i="26"/>
  <c r="Y149" i="26"/>
  <c r="Y150" i="26"/>
  <c r="Y151" i="26"/>
  <c r="Y152" i="26"/>
  <c r="Y153" i="26"/>
  <c r="Y154" i="26"/>
  <c r="Y155" i="26"/>
  <c r="Y156" i="26"/>
  <c r="Y157" i="26"/>
  <c r="Y158" i="26"/>
  <c r="Y159" i="26"/>
  <c r="Y160" i="26"/>
  <c r="Y161" i="26"/>
  <c r="Y162" i="26"/>
  <c r="Y163" i="26"/>
  <c r="Y164" i="26"/>
  <c r="Y165" i="26"/>
  <c r="Y166" i="26"/>
  <c r="Y167" i="26"/>
  <c r="Y168" i="26"/>
  <c r="Y169" i="26"/>
  <c r="Y170" i="26"/>
  <c r="Y171" i="26"/>
  <c r="Y172" i="26"/>
  <c r="Y173" i="26"/>
  <c r="Y174" i="26"/>
  <c r="Y175" i="26"/>
  <c r="Y176" i="26"/>
  <c r="Y177" i="26"/>
  <c r="Y178" i="26"/>
  <c r="Y179" i="26"/>
  <c r="Y180" i="26"/>
  <c r="Y181" i="26"/>
  <c r="Y182" i="26"/>
  <c r="Y183" i="26"/>
  <c r="Y184" i="26"/>
  <c r="Y185" i="26"/>
  <c r="Y186" i="26"/>
  <c r="Y187" i="26"/>
  <c r="Y188" i="26"/>
  <c r="Y189" i="26"/>
  <c r="Y190" i="26"/>
  <c r="Y191" i="26"/>
  <c r="Y192" i="26"/>
  <c r="Y193" i="26"/>
  <c r="Y194" i="26"/>
  <c r="Y195" i="26"/>
  <c r="Y196" i="26"/>
  <c r="Y197" i="26"/>
  <c r="Y198" i="26"/>
  <c r="Y199" i="26"/>
  <c r="Y200" i="26"/>
  <c r="Y201" i="26"/>
  <c r="Y202" i="26"/>
  <c r="Y203" i="26"/>
  <c r="Y204" i="26"/>
  <c r="Y205" i="26"/>
  <c r="Y206" i="26"/>
  <c r="Y207" i="26"/>
  <c r="Y208" i="26"/>
  <c r="Y209" i="26"/>
  <c r="Y210" i="26"/>
  <c r="Y211" i="26"/>
  <c r="Y212" i="26"/>
  <c r="Y213" i="26"/>
  <c r="Y214" i="26"/>
  <c r="Y215" i="26"/>
  <c r="Y216" i="26"/>
  <c r="Y217" i="26"/>
  <c r="Y218" i="26"/>
  <c r="Y219" i="26"/>
  <c r="Y220" i="26"/>
  <c r="Y221" i="26"/>
  <c r="Y222" i="26"/>
  <c r="Y223" i="26"/>
  <c r="Y224" i="26"/>
  <c r="Y225" i="26"/>
  <c r="Y226" i="26"/>
  <c r="Y227" i="26"/>
  <c r="Y228" i="26"/>
  <c r="Y229" i="26"/>
  <c r="Y230" i="26"/>
  <c r="Y231" i="26"/>
  <c r="Y232" i="26"/>
  <c r="Y233" i="26"/>
  <c r="Y234" i="26"/>
  <c r="Y235" i="26"/>
  <c r="Y236" i="26"/>
  <c r="Y237" i="26"/>
  <c r="Y238" i="26"/>
  <c r="Y239" i="26"/>
  <c r="Y240" i="26"/>
  <c r="Y241" i="26"/>
  <c r="Y242" i="26"/>
  <c r="Y243" i="26"/>
  <c r="Y244" i="26"/>
  <c r="Y245" i="26"/>
  <c r="Y246" i="26"/>
  <c r="Y247" i="26"/>
  <c r="Y248" i="26"/>
  <c r="Y249" i="26"/>
  <c r="Y250" i="26"/>
  <c r="Y251" i="26"/>
  <c r="Y252" i="26"/>
  <c r="Y253" i="26"/>
  <c r="Y254" i="26"/>
  <c r="Y255" i="26"/>
  <c r="Y256" i="26"/>
  <c r="Y257" i="26"/>
  <c r="Y258" i="26"/>
  <c r="Y259" i="26"/>
  <c r="Y260" i="26"/>
  <c r="Y261" i="26"/>
  <c r="Y262" i="26"/>
  <c r="Y263" i="26"/>
  <c r="Y264" i="26"/>
  <c r="Y265" i="26"/>
  <c r="Y266" i="26"/>
  <c r="Y267" i="26"/>
  <c r="Y268" i="26"/>
  <c r="Y269" i="26"/>
  <c r="Y270" i="26"/>
  <c r="Y271" i="26"/>
  <c r="Y272" i="26"/>
  <c r="Y273" i="26"/>
  <c r="Y274" i="26"/>
  <c r="Y275" i="26"/>
  <c r="Y276" i="26"/>
  <c r="Y277" i="26"/>
  <c r="Y278" i="26"/>
  <c r="Y279" i="26"/>
  <c r="Y280" i="26"/>
  <c r="Y281" i="26"/>
  <c r="Y282" i="26"/>
  <c r="Y283" i="26"/>
  <c r="Y284" i="26"/>
  <c r="Y285" i="26"/>
  <c r="Y286" i="26"/>
  <c r="Y287" i="26"/>
  <c r="Y288" i="26"/>
  <c r="Y289" i="26"/>
  <c r="Y290" i="26"/>
  <c r="Y291" i="26"/>
  <c r="Y292" i="26"/>
  <c r="Y293" i="26"/>
  <c r="Y294" i="26"/>
  <c r="Y295" i="26"/>
  <c r="Y296" i="26"/>
  <c r="Y297" i="26"/>
  <c r="Y298" i="26"/>
  <c r="Y299" i="26"/>
  <c r="Y300" i="26"/>
  <c r="Y301" i="26"/>
  <c r="Y302" i="26"/>
  <c r="Y303" i="26"/>
  <c r="Y304" i="26"/>
  <c r="Y305" i="26"/>
  <c r="Y306" i="26"/>
  <c r="Y307" i="26"/>
  <c r="Y308" i="26"/>
  <c r="Y309" i="26"/>
  <c r="Y310" i="26"/>
  <c r="Y311" i="26"/>
  <c r="Y312" i="26"/>
  <c r="Y313" i="26"/>
  <c r="Y314" i="26"/>
  <c r="Y315" i="26"/>
  <c r="Y316" i="26"/>
  <c r="Y317" i="26"/>
  <c r="Y318" i="26"/>
  <c r="Y319" i="26"/>
  <c r="Y320" i="26"/>
  <c r="Y321" i="26"/>
  <c r="Y322" i="26"/>
  <c r="Y323" i="26"/>
  <c r="Y324" i="26"/>
  <c r="Y325" i="26"/>
  <c r="Y326" i="26"/>
  <c r="Y327" i="26"/>
  <c r="Y328" i="26"/>
  <c r="Y329" i="26"/>
  <c r="Y330" i="26"/>
  <c r="Y331" i="26"/>
  <c r="Y332" i="26"/>
  <c r="Y333" i="26"/>
  <c r="Y334" i="26"/>
  <c r="Y335" i="26"/>
  <c r="Y336" i="26"/>
  <c r="Y337" i="26"/>
  <c r="Y338" i="26"/>
  <c r="Y339" i="26"/>
  <c r="Y340" i="26"/>
  <c r="Y341" i="26"/>
  <c r="Y342" i="26"/>
  <c r="Y343" i="26"/>
  <c r="Y344" i="26"/>
  <c r="Y345" i="26"/>
  <c r="Y346" i="26"/>
  <c r="Y347" i="26"/>
  <c r="Y348" i="26"/>
  <c r="Y349" i="26"/>
  <c r="Y350" i="26"/>
  <c r="Y351" i="26"/>
  <c r="Y352" i="26"/>
  <c r="Y353" i="26"/>
  <c r="Y354" i="26"/>
  <c r="Y355" i="26"/>
  <c r="Y356" i="26"/>
  <c r="Y357" i="26"/>
  <c r="Y358" i="26"/>
  <c r="Y359" i="26"/>
  <c r="Y360" i="26"/>
  <c r="Y361" i="26"/>
  <c r="Y362" i="26"/>
  <c r="Y363" i="26"/>
  <c r="Y364" i="26"/>
  <c r="Y365" i="26"/>
  <c r="Y366" i="26"/>
  <c r="Y367" i="26"/>
  <c r="Y368" i="26"/>
  <c r="Y369" i="26"/>
  <c r="Y370" i="26"/>
  <c r="Y371" i="26"/>
  <c r="Y372" i="26"/>
  <c r="Y373" i="26"/>
  <c r="Y374" i="26"/>
  <c r="Y375" i="26"/>
  <c r="Y376" i="26"/>
  <c r="Y377" i="26"/>
  <c r="Y378" i="26"/>
  <c r="Y379" i="26"/>
  <c r="Y380" i="26"/>
  <c r="Y381" i="26"/>
  <c r="Y382" i="26"/>
  <c r="Y383" i="26"/>
  <c r="Y384" i="26"/>
  <c r="Y385" i="26"/>
  <c r="Y386" i="26"/>
  <c r="Y387" i="26"/>
  <c r="Y388" i="26"/>
  <c r="Y389" i="26"/>
  <c r="Y390" i="26"/>
  <c r="Y391" i="26"/>
  <c r="Y392" i="26"/>
  <c r="Y393" i="26"/>
  <c r="Y394" i="26"/>
  <c r="Y395" i="26"/>
  <c r="Y396" i="26"/>
  <c r="Y397" i="26"/>
  <c r="Y398" i="26"/>
  <c r="Y399" i="26"/>
  <c r="Y400" i="26"/>
  <c r="Y401" i="26"/>
  <c r="Y402" i="26"/>
  <c r="Y403" i="26"/>
  <c r="Y404" i="26"/>
  <c r="Y405" i="26"/>
  <c r="Y406" i="26"/>
  <c r="Y407" i="26"/>
  <c r="Y408" i="26"/>
  <c r="Y409" i="26"/>
  <c r="Y410" i="26"/>
  <c r="Y411" i="26"/>
  <c r="Y412" i="26"/>
  <c r="Y413" i="26"/>
  <c r="Y414" i="26"/>
  <c r="Y415" i="26"/>
  <c r="Y416" i="26"/>
  <c r="Y417" i="26"/>
  <c r="Y418" i="26"/>
  <c r="Y419" i="26"/>
  <c r="Y420" i="26"/>
  <c r="Y421" i="26"/>
  <c r="Y422" i="26"/>
  <c r="Y423" i="26"/>
  <c r="Y424" i="26"/>
  <c r="Y425" i="26"/>
  <c r="Y426" i="26"/>
  <c r="Y427" i="26"/>
  <c r="Y428" i="26"/>
  <c r="Y429" i="26"/>
  <c r="Y430" i="26"/>
  <c r="Y431" i="26"/>
  <c r="Y432" i="26"/>
  <c r="Y433" i="26"/>
  <c r="Y434" i="26"/>
  <c r="Y435" i="26"/>
  <c r="Y436" i="26"/>
  <c r="Y437" i="26"/>
  <c r="Y438" i="26"/>
  <c r="Y439" i="26"/>
  <c r="Y440" i="26"/>
  <c r="Y441" i="26"/>
  <c r="Y442" i="26"/>
  <c r="Y443" i="26"/>
  <c r="Y444" i="26"/>
  <c r="Y445" i="26"/>
  <c r="Y446" i="26"/>
  <c r="Y447" i="26"/>
  <c r="Y448" i="26"/>
  <c r="Y449" i="26"/>
  <c r="Y450" i="26"/>
  <c r="Y451" i="26"/>
  <c r="Y452" i="26"/>
  <c r="Y453" i="26"/>
  <c r="Y454" i="26"/>
  <c r="Y455" i="26"/>
  <c r="Y456" i="26"/>
  <c r="Y457" i="26"/>
  <c r="Y458" i="26"/>
  <c r="Y459" i="26"/>
  <c r="Y460" i="26"/>
  <c r="Y461" i="26"/>
  <c r="Y462" i="26"/>
  <c r="Y463" i="26"/>
  <c r="Y464" i="26"/>
  <c r="Y465" i="26"/>
  <c r="Y466" i="26"/>
  <c r="Y467" i="26"/>
  <c r="Y468" i="26"/>
  <c r="Y469" i="26"/>
  <c r="Y470" i="26"/>
  <c r="Y471" i="26"/>
  <c r="Y472" i="26"/>
  <c r="Y473" i="26"/>
  <c r="Y474" i="26"/>
  <c r="Y475" i="26"/>
  <c r="Y476" i="26"/>
  <c r="Y477" i="26"/>
  <c r="Y478" i="26"/>
  <c r="Y479" i="26"/>
  <c r="Y480" i="26"/>
  <c r="Y481" i="26"/>
  <c r="Y482" i="26"/>
  <c r="Y483" i="26"/>
  <c r="Y484" i="26"/>
  <c r="Y485" i="26"/>
  <c r="Y486" i="26"/>
  <c r="Y487" i="26"/>
  <c r="Y488" i="26"/>
  <c r="Y489" i="26"/>
  <c r="Y490" i="26"/>
  <c r="Y491" i="26"/>
  <c r="Y492" i="26"/>
  <c r="Y493" i="26"/>
  <c r="Y494" i="26"/>
  <c r="Y495" i="26"/>
  <c r="Y496" i="26"/>
  <c r="Y497" i="26"/>
  <c r="Y498" i="26"/>
  <c r="Y499" i="26"/>
  <c r="Y500" i="26"/>
  <c r="Y501" i="26"/>
  <c r="Y502" i="26"/>
  <c r="Y503" i="26"/>
  <c r="Y504" i="26"/>
  <c r="Y505" i="26"/>
  <c r="Y506" i="26"/>
  <c r="Y507" i="26"/>
  <c r="Y508" i="26"/>
  <c r="Y509" i="26"/>
  <c r="Y510" i="26"/>
  <c r="Y511" i="26"/>
  <c r="Y512" i="26"/>
  <c r="Y513" i="26"/>
  <c r="Y514" i="26"/>
  <c r="Y515" i="26"/>
  <c r="Y516" i="26"/>
  <c r="Y517" i="26"/>
  <c r="Y518" i="26"/>
  <c r="Y519" i="26"/>
  <c r="Y520" i="26"/>
  <c r="Y521" i="26"/>
  <c r="Y522" i="26"/>
  <c r="Y523" i="26"/>
  <c r="Y524" i="26"/>
  <c r="Y525" i="26"/>
  <c r="Y526" i="26"/>
  <c r="Y527" i="26"/>
  <c r="Y528" i="26"/>
  <c r="Y529" i="26"/>
  <c r="Y530" i="26"/>
  <c r="Y531" i="26"/>
  <c r="Y532" i="26"/>
  <c r="Y533" i="26"/>
  <c r="Y534" i="26"/>
  <c r="Y535" i="26"/>
  <c r="Y536" i="26"/>
  <c r="Y537" i="26"/>
  <c r="Y538" i="26"/>
  <c r="Y539" i="26"/>
  <c r="Y540" i="26"/>
  <c r="Y541" i="26"/>
  <c r="Y542" i="26"/>
  <c r="Y543" i="26"/>
  <c r="Y544" i="26"/>
  <c r="Y545" i="26"/>
  <c r="Y546" i="26"/>
  <c r="Y547" i="26"/>
  <c r="Y548" i="26"/>
  <c r="Y549" i="26"/>
  <c r="Y550" i="26"/>
  <c r="Y551" i="26"/>
  <c r="Y552" i="26"/>
  <c r="Y553" i="26"/>
  <c r="Y554" i="26"/>
  <c r="Y555" i="26"/>
  <c r="Y556" i="26"/>
  <c r="Y557" i="26"/>
  <c r="Y558" i="26"/>
  <c r="Y559" i="26"/>
  <c r="Y560" i="26"/>
  <c r="Y561" i="26"/>
  <c r="Y562" i="26"/>
  <c r="Y563" i="26"/>
  <c r="Y564" i="26"/>
  <c r="Y565" i="26"/>
  <c r="Y566" i="26"/>
  <c r="Y567" i="26"/>
  <c r="Y568" i="26"/>
  <c r="Y569" i="26"/>
  <c r="Y570" i="26"/>
  <c r="Y571" i="26"/>
  <c r="Y572" i="26"/>
  <c r="Y573" i="26"/>
  <c r="Y574" i="26"/>
  <c r="Y575" i="26"/>
  <c r="Y576" i="26"/>
  <c r="Y577" i="26"/>
  <c r="Y578" i="26"/>
  <c r="Y579" i="26"/>
  <c r="Y580" i="26"/>
  <c r="Y581" i="26"/>
  <c r="Y582" i="26"/>
  <c r="Y583" i="26"/>
  <c r="Y584" i="26"/>
  <c r="Y585" i="26"/>
  <c r="Y586" i="26"/>
  <c r="Y587" i="26"/>
  <c r="Y588" i="26"/>
  <c r="Y589" i="26"/>
  <c r="Y590" i="26"/>
  <c r="Y591" i="26"/>
  <c r="Y592" i="26"/>
  <c r="Y593" i="26"/>
  <c r="Y594" i="26"/>
  <c r="Y595" i="26"/>
  <c r="Y596" i="26"/>
  <c r="Y597" i="26"/>
  <c r="Y598" i="26"/>
  <c r="Y599" i="26"/>
  <c r="Y600" i="26"/>
  <c r="Y601" i="26"/>
  <c r="Y602" i="26"/>
  <c r="Y603" i="26"/>
  <c r="Y604" i="26"/>
  <c r="Y605" i="26"/>
  <c r="Y606" i="26"/>
  <c r="Y607" i="26"/>
  <c r="Y608" i="26"/>
  <c r="Y609" i="26"/>
  <c r="Y610" i="26"/>
  <c r="Y611" i="26"/>
  <c r="Y612" i="26"/>
  <c r="Y613" i="26"/>
  <c r="Y614" i="26"/>
  <c r="Y615" i="26"/>
  <c r="Y616" i="26"/>
  <c r="Y617" i="26"/>
  <c r="Y618" i="26"/>
  <c r="Y619" i="26"/>
  <c r="Y620" i="26"/>
  <c r="Y621" i="26"/>
  <c r="Y622" i="26"/>
  <c r="Y623" i="26"/>
  <c r="Y624" i="26"/>
  <c r="Y625" i="26"/>
  <c r="Y626" i="26"/>
  <c r="Y627" i="26"/>
  <c r="Y628" i="26"/>
  <c r="Y629" i="26"/>
  <c r="Y630" i="26"/>
  <c r="Y631" i="26"/>
  <c r="Y632" i="26"/>
  <c r="Y633" i="26"/>
  <c r="Y634" i="26"/>
  <c r="Y635" i="26"/>
  <c r="Y636" i="26"/>
  <c r="Y637" i="26"/>
  <c r="Y638" i="26"/>
  <c r="Y639" i="26"/>
  <c r="Y640" i="26"/>
  <c r="Y641" i="26"/>
  <c r="Y642" i="26"/>
  <c r="Y643" i="26"/>
  <c r="Y644" i="26"/>
  <c r="Y645" i="26"/>
  <c r="Y646" i="26"/>
  <c r="Y647" i="26"/>
  <c r="Y648" i="26"/>
  <c r="Y649" i="26"/>
  <c r="Y650" i="26"/>
  <c r="Y651" i="26"/>
  <c r="Y652" i="26"/>
  <c r="Y653" i="26"/>
  <c r="Y654" i="26"/>
  <c r="Y655" i="26"/>
  <c r="Y656" i="26"/>
  <c r="Y657" i="26"/>
  <c r="Y658" i="26"/>
  <c r="Y659" i="26"/>
  <c r="Y660" i="26"/>
  <c r="Y661" i="26"/>
  <c r="Y662" i="26"/>
  <c r="Y663" i="26"/>
  <c r="Y664" i="26"/>
  <c r="Y665" i="26"/>
  <c r="Y666" i="26"/>
  <c r="Y667" i="26"/>
  <c r="Y668" i="26"/>
  <c r="Y669" i="26"/>
  <c r="Y670" i="26"/>
  <c r="Y671" i="26"/>
  <c r="Y672" i="26"/>
  <c r="Y673" i="26"/>
  <c r="Y674" i="26"/>
  <c r="Y675" i="26"/>
  <c r="Y676" i="26"/>
  <c r="Y677" i="26"/>
  <c r="Y678" i="26"/>
  <c r="Y679" i="26"/>
  <c r="Y680" i="26"/>
  <c r="Y681" i="26"/>
  <c r="Y682" i="26"/>
  <c r="Y683" i="26"/>
  <c r="Y684" i="26"/>
  <c r="Y685" i="26"/>
  <c r="Y686" i="26"/>
  <c r="Y687" i="26"/>
  <c r="Y688" i="26"/>
  <c r="Y689" i="26"/>
  <c r="Y690" i="26"/>
  <c r="Y691" i="26"/>
  <c r="Y692" i="26"/>
  <c r="Y693" i="26"/>
  <c r="Y694" i="26"/>
  <c r="Y695" i="26"/>
  <c r="Y696" i="26"/>
  <c r="Y697" i="26"/>
  <c r="Y698" i="26"/>
  <c r="Y699" i="26"/>
  <c r="Y700" i="26"/>
  <c r="Y701" i="26"/>
  <c r="Y702" i="26"/>
  <c r="Y703" i="26"/>
  <c r="Y704" i="26"/>
  <c r="Y705" i="26"/>
  <c r="Y706" i="26"/>
  <c r="Y707" i="26"/>
  <c r="Y708" i="26"/>
  <c r="Y709" i="26"/>
  <c r="Y710" i="26"/>
  <c r="Y711" i="26"/>
  <c r="Y712" i="26"/>
  <c r="Y713" i="26"/>
  <c r="Y714" i="26"/>
  <c r="Y715" i="26"/>
  <c r="Y716" i="26"/>
  <c r="Y717" i="26"/>
  <c r="Y718" i="26"/>
  <c r="Y719" i="26"/>
  <c r="Y720" i="26"/>
  <c r="Y721" i="26"/>
  <c r="Y722" i="26"/>
  <c r="Y723" i="26"/>
  <c r="Y724" i="26"/>
  <c r="Y725" i="26"/>
  <c r="Y726" i="26"/>
  <c r="Y727" i="26"/>
  <c r="Y728" i="26"/>
  <c r="Y729" i="26"/>
  <c r="Y730" i="26"/>
  <c r="Y731" i="26"/>
  <c r="Y732" i="26"/>
  <c r="Y733" i="26"/>
  <c r="Y734" i="26"/>
  <c r="Y735" i="26"/>
  <c r="Y736" i="26"/>
  <c r="Y737" i="26"/>
  <c r="Y738" i="26"/>
  <c r="Y739" i="26"/>
  <c r="Y740" i="26"/>
  <c r="Y741" i="26"/>
  <c r="Y742" i="26"/>
  <c r="Y743" i="26"/>
  <c r="Y744" i="26"/>
  <c r="Y745" i="26"/>
  <c r="Y746" i="26"/>
  <c r="Y747" i="26"/>
  <c r="Y748" i="26"/>
  <c r="Y749" i="26"/>
  <c r="Y750" i="26"/>
  <c r="Y751" i="26"/>
  <c r="Y752" i="26"/>
  <c r="Y753" i="26"/>
  <c r="Y754" i="26"/>
  <c r="Y755" i="26"/>
  <c r="Y756" i="26"/>
  <c r="Y757" i="26"/>
  <c r="Y758" i="26"/>
  <c r="Y759" i="26"/>
  <c r="Y760" i="26"/>
  <c r="Y761" i="26"/>
  <c r="Y762" i="26"/>
  <c r="Y763" i="26"/>
  <c r="Y764" i="26"/>
  <c r="Y765" i="26"/>
  <c r="Y766" i="26"/>
  <c r="Y767" i="26"/>
  <c r="Y768" i="26"/>
  <c r="Y769" i="26"/>
  <c r="Y770" i="26"/>
  <c r="Y771" i="26"/>
  <c r="Y772" i="26"/>
  <c r="Y773" i="26"/>
  <c r="Y774" i="26"/>
  <c r="Y775" i="26"/>
  <c r="Y776" i="26"/>
  <c r="Y777" i="26"/>
  <c r="Y778" i="26"/>
  <c r="Y779" i="26"/>
  <c r="Y780" i="26"/>
  <c r="Y781" i="26"/>
  <c r="Y782" i="26"/>
  <c r="Y783" i="26"/>
  <c r="Y784" i="26"/>
  <c r="Y785" i="26"/>
  <c r="Y786" i="26"/>
  <c r="Y787" i="26"/>
  <c r="Y788" i="26"/>
  <c r="Y789" i="26"/>
  <c r="Y790" i="26"/>
  <c r="Y791" i="26"/>
  <c r="Y792" i="26"/>
  <c r="Y793" i="26"/>
  <c r="Y794" i="26"/>
  <c r="Y795" i="26"/>
  <c r="Y796" i="26"/>
  <c r="Y797" i="26"/>
  <c r="Y798" i="26"/>
  <c r="Y799" i="26"/>
  <c r="Y800" i="26"/>
  <c r="Y801" i="26"/>
  <c r="Y802" i="26"/>
  <c r="Y803" i="26"/>
  <c r="Y804" i="26"/>
  <c r="Y805" i="26"/>
  <c r="Y806" i="26"/>
  <c r="Y807" i="26"/>
  <c r="Y808" i="26"/>
  <c r="Y809" i="26"/>
  <c r="Y810" i="26"/>
  <c r="Y811" i="26"/>
  <c r="Y812" i="26"/>
  <c r="Y813" i="26"/>
  <c r="Y814" i="26"/>
  <c r="Y815" i="26"/>
  <c r="Y816" i="26"/>
  <c r="Y817" i="26"/>
  <c r="Y818" i="26"/>
  <c r="Y819" i="26"/>
  <c r="Y820" i="26"/>
  <c r="Y821" i="26"/>
  <c r="Y822" i="26"/>
  <c r="Y823" i="26"/>
  <c r="Y824" i="26"/>
  <c r="Y825" i="26"/>
  <c r="Y826" i="26"/>
  <c r="Y827" i="26"/>
  <c r="Y828" i="26"/>
  <c r="Y829" i="26"/>
  <c r="Y830" i="26"/>
  <c r="Y831" i="26"/>
  <c r="Y832" i="26"/>
  <c r="Y833" i="26"/>
  <c r="Y834" i="26"/>
  <c r="Y835" i="26"/>
  <c r="Y836" i="26"/>
  <c r="Y837" i="26"/>
  <c r="Y838" i="26"/>
  <c r="Y839" i="26"/>
  <c r="Y840" i="26"/>
  <c r="Y841" i="26"/>
  <c r="Y842" i="26"/>
  <c r="Y843" i="26"/>
  <c r="Y844" i="26"/>
  <c r="Y845" i="26"/>
  <c r="Y846" i="26"/>
  <c r="Y847" i="26"/>
  <c r="Y848" i="26"/>
  <c r="Y849" i="26"/>
  <c r="Y850" i="26"/>
  <c r="Y851" i="26"/>
  <c r="Y852" i="26"/>
  <c r="Y853" i="26"/>
  <c r="Y854" i="26"/>
  <c r="Y855" i="26"/>
  <c r="Y856" i="26"/>
  <c r="Y857" i="26"/>
  <c r="Y858" i="26"/>
  <c r="Y859" i="26"/>
  <c r="J44" i="26"/>
  <c r="J45" i="26"/>
  <c r="J46" i="26"/>
  <c r="J47" i="26"/>
  <c r="J48" i="26"/>
  <c r="J49" i="26"/>
  <c r="J50" i="26"/>
  <c r="J51" i="26"/>
  <c r="J52" i="26"/>
  <c r="J53" i="26"/>
  <c r="J54" i="26"/>
  <c r="J55" i="26"/>
  <c r="J56" i="26"/>
  <c r="J57" i="26"/>
  <c r="J58" i="26"/>
  <c r="J59" i="26"/>
  <c r="J60" i="26"/>
  <c r="J61" i="26"/>
  <c r="J62" i="26"/>
  <c r="J63" i="26"/>
  <c r="J64" i="26"/>
  <c r="J65" i="26"/>
  <c r="J66" i="26"/>
  <c r="J67" i="26"/>
  <c r="J68" i="26"/>
  <c r="J69" i="26"/>
  <c r="J70" i="26"/>
  <c r="J71" i="26"/>
  <c r="J72" i="26"/>
  <c r="J73" i="26"/>
  <c r="J74" i="26"/>
  <c r="J75" i="26"/>
  <c r="J76" i="26"/>
  <c r="J77" i="26"/>
  <c r="J78" i="26"/>
  <c r="J79" i="26"/>
  <c r="J80" i="26"/>
  <c r="J81" i="26"/>
  <c r="J82" i="26"/>
  <c r="J83" i="26"/>
  <c r="J84" i="26"/>
  <c r="J85" i="26"/>
  <c r="J86" i="26"/>
  <c r="J87" i="26"/>
  <c r="J88" i="26"/>
  <c r="J89" i="26"/>
  <c r="J90" i="26"/>
  <c r="J91" i="26"/>
  <c r="J92" i="26"/>
  <c r="J93" i="26"/>
  <c r="J94" i="26"/>
  <c r="J95" i="26"/>
  <c r="J96" i="26"/>
  <c r="J97" i="26"/>
  <c r="J98" i="26"/>
  <c r="J99" i="26"/>
  <c r="J100" i="26"/>
  <c r="J101" i="26"/>
  <c r="J102" i="26"/>
  <c r="J103" i="26"/>
  <c r="J104" i="26"/>
  <c r="J105" i="26"/>
  <c r="J106" i="26"/>
  <c r="J107" i="26"/>
  <c r="J108" i="26"/>
  <c r="J109" i="26"/>
  <c r="J110" i="26"/>
  <c r="J111" i="26"/>
  <c r="J112" i="26"/>
  <c r="J113" i="26"/>
  <c r="J114" i="26"/>
  <c r="J115" i="26"/>
  <c r="J116" i="26"/>
  <c r="J117" i="26"/>
  <c r="J118" i="26"/>
  <c r="J119" i="26"/>
  <c r="J120" i="26"/>
  <c r="J121" i="26"/>
  <c r="J122" i="26"/>
  <c r="J123" i="26"/>
  <c r="J124" i="26"/>
  <c r="J125" i="26"/>
  <c r="J126" i="26"/>
  <c r="J127" i="26"/>
  <c r="J128" i="26"/>
  <c r="J129" i="26"/>
  <c r="J130" i="26"/>
  <c r="J131" i="26"/>
  <c r="J132" i="26"/>
  <c r="J133" i="26"/>
  <c r="J134" i="26"/>
  <c r="J135" i="26"/>
  <c r="J136" i="26"/>
  <c r="J137" i="26"/>
  <c r="J138" i="26"/>
  <c r="J139" i="26"/>
  <c r="J140" i="26"/>
  <c r="J141" i="26"/>
  <c r="J142" i="26"/>
  <c r="J143" i="26"/>
  <c r="J144" i="26"/>
  <c r="J145" i="26"/>
  <c r="J146" i="26"/>
  <c r="J147" i="26"/>
  <c r="J148" i="26"/>
  <c r="J149" i="26"/>
  <c r="J150" i="26"/>
  <c r="J151" i="26"/>
  <c r="J152" i="26"/>
  <c r="J153" i="26"/>
  <c r="J154" i="26"/>
  <c r="J155" i="26"/>
  <c r="J156" i="26"/>
  <c r="J157" i="26"/>
  <c r="J158" i="26"/>
  <c r="J159" i="26"/>
  <c r="J160" i="26"/>
  <c r="J161" i="26"/>
  <c r="J162" i="26"/>
  <c r="J163" i="26"/>
  <c r="J164" i="26"/>
  <c r="J165" i="26"/>
  <c r="J166" i="26"/>
  <c r="J167" i="26"/>
  <c r="J168" i="26"/>
  <c r="J169" i="26"/>
  <c r="J170" i="26"/>
  <c r="J171" i="26"/>
  <c r="J172" i="26"/>
  <c r="J173" i="26"/>
  <c r="J174" i="26"/>
  <c r="J175" i="26"/>
  <c r="J176" i="26"/>
  <c r="J177" i="26"/>
  <c r="J178" i="26"/>
  <c r="J179" i="26"/>
  <c r="J180" i="26"/>
  <c r="J181" i="26"/>
  <c r="J182" i="26"/>
  <c r="J183" i="26"/>
  <c r="J184" i="26"/>
  <c r="J185" i="26"/>
  <c r="J186" i="26"/>
  <c r="J187" i="26"/>
  <c r="J188" i="26"/>
  <c r="J189" i="26"/>
  <c r="J190" i="26"/>
  <c r="J191" i="26"/>
  <c r="J192" i="26"/>
  <c r="J193" i="26"/>
  <c r="J194" i="26"/>
  <c r="J195" i="26"/>
  <c r="J196" i="26"/>
  <c r="J197" i="26"/>
  <c r="J198" i="26"/>
  <c r="J199" i="26"/>
  <c r="J200" i="26"/>
  <c r="J201" i="26"/>
  <c r="J202" i="26"/>
  <c r="J203" i="26"/>
  <c r="J204" i="26"/>
  <c r="J205" i="26"/>
  <c r="J206" i="26"/>
  <c r="J207" i="26"/>
  <c r="J208" i="26"/>
  <c r="J209" i="26"/>
  <c r="J210" i="26"/>
  <c r="J211" i="26"/>
  <c r="J212" i="26"/>
  <c r="J213" i="26"/>
  <c r="J214" i="26"/>
  <c r="J215" i="26"/>
  <c r="J216" i="26"/>
  <c r="J217" i="26"/>
  <c r="J218" i="26"/>
  <c r="J219" i="26"/>
  <c r="J220" i="26"/>
  <c r="J221" i="26"/>
  <c r="J222" i="26"/>
  <c r="J223" i="26"/>
  <c r="J224" i="26"/>
  <c r="J225" i="26"/>
  <c r="J226" i="26"/>
  <c r="J227" i="26"/>
  <c r="J228" i="26"/>
  <c r="J229" i="26"/>
  <c r="J230" i="26"/>
  <c r="J231" i="26"/>
  <c r="J232" i="26"/>
  <c r="J233" i="26"/>
  <c r="J234" i="26"/>
  <c r="J235" i="26"/>
  <c r="J236" i="26"/>
  <c r="J237" i="26"/>
  <c r="J238" i="26"/>
  <c r="J239" i="26"/>
  <c r="J240" i="26"/>
  <c r="J241" i="26"/>
  <c r="J242" i="26"/>
  <c r="J243" i="26"/>
  <c r="J244" i="26"/>
  <c r="J245" i="26"/>
  <c r="J246" i="26"/>
  <c r="J247" i="26"/>
  <c r="J248" i="26"/>
  <c r="J249" i="26"/>
  <c r="J250" i="26"/>
  <c r="J251" i="26"/>
  <c r="J252" i="26"/>
  <c r="J253" i="26"/>
  <c r="J254" i="26"/>
  <c r="J255" i="26"/>
  <c r="J256" i="26"/>
  <c r="J257" i="26"/>
  <c r="J258" i="26"/>
  <c r="J259" i="26"/>
  <c r="J260" i="26"/>
  <c r="J261" i="26"/>
  <c r="J262" i="26"/>
  <c r="J263" i="26"/>
  <c r="J264" i="26"/>
  <c r="J265" i="26"/>
  <c r="J266" i="26"/>
  <c r="J267" i="26"/>
  <c r="J268" i="26"/>
  <c r="J269" i="26"/>
  <c r="J270" i="26"/>
  <c r="J271" i="26"/>
  <c r="J272" i="26"/>
  <c r="J273" i="26"/>
  <c r="J274" i="26"/>
  <c r="J275" i="26"/>
  <c r="J276" i="26"/>
  <c r="J277" i="26"/>
  <c r="J278" i="26"/>
  <c r="J279" i="26"/>
  <c r="J280" i="26"/>
  <c r="J281" i="26"/>
  <c r="J282" i="26"/>
  <c r="J283" i="26"/>
  <c r="J284" i="26"/>
  <c r="J285" i="26"/>
  <c r="J286" i="26"/>
  <c r="J287" i="26"/>
  <c r="J288" i="26"/>
  <c r="J289" i="26"/>
  <c r="J290" i="26"/>
  <c r="J291" i="26"/>
  <c r="J292" i="26"/>
  <c r="J293" i="26"/>
  <c r="J294" i="26"/>
  <c r="J295" i="26"/>
  <c r="J296" i="26"/>
  <c r="J297" i="26"/>
  <c r="J298" i="26"/>
  <c r="J299" i="26"/>
  <c r="J300" i="26"/>
  <c r="J301" i="26"/>
  <c r="J302" i="26"/>
  <c r="J303" i="26"/>
  <c r="J304" i="26"/>
  <c r="J305" i="26"/>
  <c r="J306" i="26"/>
  <c r="J307" i="26"/>
  <c r="J308" i="26"/>
  <c r="J309" i="26"/>
  <c r="J310" i="26"/>
  <c r="J311" i="26"/>
  <c r="J312" i="26"/>
  <c r="J313" i="26"/>
  <c r="J314" i="26"/>
  <c r="J315" i="26"/>
  <c r="J316" i="26"/>
  <c r="J317" i="26"/>
  <c r="J318" i="26"/>
  <c r="J319" i="26"/>
  <c r="J320" i="26"/>
  <c r="J321" i="26"/>
  <c r="J322" i="26"/>
  <c r="J323" i="26"/>
  <c r="J324" i="26"/>
  <c r="J325" i="26"/>
  <c r="J326" i="26"/>
  <c r="J327" i="26"/>
  <c r="J328" i="26"/>
  <c r="J329" i="26"/>
  <c r="J330" i="26"/>
  <c r="J331" i="26"/>
  <c r="J332" i="26"/>
  <c r="J333" i="26"/>
  <c r="J334" i="26"/>
  <c r="J335" i="26"/>
  <c r="J336" i="26"/>
  <c r="J337" i="26"/>
  <c r="J338" i="26"/>
  <c r="J339" i="26"/>
  <c r="J340" i="26"/>
  <c r="J341" i="26"/>
  <c r="J342" i="26"/>
  <c r="J343" i="26"/>
  <c r="J344" i="26"/>
  <c r="J345" i="26"/>
  <c r="J346" i="26"/>
  <c r="J347" i="26"/>
  <c r="J348" i="26"/>
  <c r="J349" i="26"/>
  <c r="J350" i="26"/>
  <c r="J351" i="26"/>
  <c r="J352" i="26"/>
  <c r="J353" i="26"/>
  <c r="J354" i="26"/>
  <c r="J355" i="26"/>
  <c r="J356" i="26"/>
  <c r="J357" i="26"/>
  <c r="J358" i="26"/>
  <c r="J359" i="26"/>
  <c r="J360" i="26"/>
  <c r="J361" i="26"/>
  <c r="J362" i="26"/>
  <c r="J363" i="26"/>
  <c r="J364" i="26"/>
  <c r="J365" i="26"/>
  <c r="J366" i="26"/>
  <c r="J367" i="26"/>
  <c r="J368" i="26"/>
  <c r="J369" i="26"/>
  <c r="J370" i="26"/>
  <c r="J371" i="26"/>
  <c r="J372" i="26"/>
  <c r="J373" i="26"/>
  <c r="J374" i="26"/>
  <c r="J375" i="26"/>
  <c r="J376" i="26"/>
  <c r="J377" i="26"/>
  <c r="J378" i="26"/>
  <c r="J379" i="26"/>
  <c r="J380" i="26"/>
  <c r="J381" i="26"/>
  <c r="J382" i="26"/>
  <c r="J383" i="26"/>
  <c r="J384" i="26"/>
  <c r="J385" i="26"/>
  <c r="J386" i="26"/>
  <c r="J387" i="26"/>
  <c r="J388" i="26"/>
  <c r="J389" i="26"/>
  <c r="J390" i="26"/>
  <c r="J391" i="26"/>
  <c r="J392" i="26"/>
  <c r="J393" i="26"/>
  <c r="J394" i="26"/>
  <c r="J395" i="26"/>
  <c r="J396" i="26"/>
  <c r="J397" i="26"/>
  <c r="J398" i="26"/>
  <c r="J399" i="26"/>
  <c r="J400" i="26"/>
  <c r="J401" i="26"/>
  <c r="J402" i="26"/>
  <c r="J403" i="26"/>
  <c r="J404" i="26"/>
  <c r="J405" i="26"/>
  <c r="J406" i="26"/>
  <c r="J407" i="26"/>
  <c r="J408" i="26"/>
  <c r="J409" i="26"/>
  <c r="J410" i="26"/>
  <c r="J411" i="26"/>
  <c r="J412" i="26"/>
  <c r="J413" i="26"/>
  <c r="J414" i="26"/>
  <c r="J415" i="26"/>
  <c r="J416" i="26"/>
  <c r="J417" i="26"/>
  <c r="J418" i="26"/>
  <c r="J419" i="26"/>
  <c r="J420" i="26"/>
  <c r="J421" i="26"/>
  <c r="J422" i="26"/>
  <c r="J423" i="26"/>
  <c r="J424" i="26"/>
  <c r="J425" i="26"/>
  <c r="J426" i="26"/>
  <c r="J427" i="26"/>
  <c r="J428" i="26"/>
  <c r="J429" i="26"/>
  <c r="J430" i="26"/>
  <c r="J431" i="26"/>
  <c r="J432" i="26"/>
  <c r="J433" i="26"/>
  <c r="J434" i="26"/>
  <c r="J435" i="26"/>
  <c r="J436" i="26"/>
  <c r="J437" i="26"/>
  <c r="J438" i="26"/>
  <c r="J439" i="26"/>
  <c r="J440" i="26"/>
  <c r="J441" i="26"/>
  <c r="J442" i="26"/>
  <c r="J443" i="26"/>
  <c r="J444" i="26"/>
  <c r="J445" i="26"/>
  <c r="J446" i="26"/>
  <c r="J447" i="26"/>
  <c r="J448" i="26"/>
  <c r="J449" i="26"/>
  <c r="J450" i="26"/>
  <c r="J451" i="26"/>
  <c r="J452" i="26"/>
  <c r="J453" i="26"/>
  <c r="J454" i="26"/>
  <c r="J455" i="26"/>
  <c r="J456" i="26"/>
  <c r="J457" i="26"/>
  <c r="J458" i="26"/>
  <c r="J459" i="26"/>
  <c r="J460" i="26"/>
  <c r="J461" i="26"/>
  <c r="J462" i="26"/>
  <c r="J463" i="26"/>
  <c r="J464" i="26"/>
  <c r="J465" i="26"/>
  <c r="J466" i="26"/>
  <c r="J467" i="26"/>
  <c r="J468" i="26"/>
  <c r="J469" i="26"/>
  <c r="J470" i="26"/>
  <c r="J471" i="26"/>
  <c r="J472" i="26"/>
  <c r="J473" i="26"/>
  <c r="J474" i="26"/>
  <c r="J475" i="26"/>
  <c r="J476" i="26"/>
  <c r="J477" i="26"/>
  <c r="J478" i="26"/>
  <c r="J479" i="26"/>
  <c r="J480" i="26"/>
  <c r="J481" i="26"/>
  <c r="J482" i="26"/>
  <c r="J483" i="26"/>
  <c r="J484" i="26"/>
  <c r="J485" i="26"/>
  <c r="J486" i="26"/>
  <c r="J487" i="26"/>
  <c r="J488" i="26"/>
  <c r="J489" i="26"/>
  <c r="J490" i="26"/>
  <c r="J491" i="26"/>
  <c r="J492" i="26"/>
  <c r="J493" i="26"/>
  <c r="J494" i="26"/>
  <c r="J495" i="26"/>
  <c r="J496" i="26"/>
  <c r="J497" i="26"/>
  <c r="J498" i="26"/>
  <c r="J499" i="26"/>
  <c r="J500" i="26"/>
  <c r="J501" i="26"/>
  <c r="J502" i="26"/>
  <c r="J503" i="26"/>
  <c r="J504" i="26"/>
  <c r="J505" i="26"/>
  <c r="J506" i="26"/>
  <c r="J507" i="26"/>
  <c r="J508" i="26"/>
  <c r="J509" i="26"/>
  <c r="J510" i="26"/>
  <c r="J511" i="26"/>
  <c r="J512" i="26"/>
  <c r="J513" i="26"/>
  <c r="J514" i="26"/>
  <c r="J515" i="26"/>
  <c r="J516" i="26"/>
  <c r="J517" i="26"/>
  <c r="J518" i="26"/>
  <c r="J519" i="26"/>
  <c r="J520" i="26"/>
  <c r="J521" i="26"/>
  <c r="J522" i="26"/>
  <c r="J523" i="26"/>
  <c r="J524" i="26"/>
  <c r="J525" i="26"/>
  <c r="J526" i="26"/>
  <c r="J527" i="26"/>
  <c r="J528" i="26"/>
  <c r="J529" i="26"/>
  <c r="J530" i="26"/>
  <c r="J531" i="26"/>
  <c r="J532" i="26"/>
  <c r="J533" i="26"/>
  <c r="J534" i="26"/>
  <c r="J535" i="26"/>
  <c r="J536" i="26"/>
  <c r="J537" i="26"/>
  <c r="J538" i="26"/>
  <c r="J539" i="26"/>
  <c r="J540" i="26"/>
  <c r="J541" i="26"/>
  <c r="J542" i="26"/>
  <c r="J543" i="26"/>
  <c r="J544" i="26"/>
  <c r="J545" i="26"/>
  <c r="J546" i="26"/>
  <c r="J547" i="26"/>
  <c r="J548" i="26"/>
  <c r="J549" i="26"/>
  <c r="J550" i="26"/>
  <c r="J551" i="26"/>
  <c r="J552" i="26"/>
  <c r="J553" i="26"/>
  <c r="J554" i="26"/>
  <c r="J555" i="26"/>
  <c r="J556" i="26"/>
  <c r="J557" i="26"/>
  <c r="J558" i="26"/>
  <c r="J559" i="26"/>
  <c r="J560" i="26"/>
  <c r="J561" i="26"/>
  <c r="J562" i="26"/>
  <c r="J563" i="26"/>
  <c r="J564" i="26"/>
  <c r="J565" i="26"/>
  <c r="J566" i="26"/>
  <c r="J567" i="26"/>
  <c r="J568" i="26"/>
  <c r="J569" i="26"/>
  <c r="J570" i="26"/>
  <c r="J571" i="26"/>
  <c r="J572" i="26"/>
  <c r="J573" i="26"/>
  <c r="J574" i="26"/>
  <c r="J575" i="26"/>
  <c r="J576" i="26"/>
  <c r="J577" i="26"/>
  <c r="J578" i="26"/>
  <c r="J579" i="26"/>
  <c r="J580" i="26"/>
  <c r="J581" i="26"/>
  <c r="J582" i="26"/>
  <c r="J583" i="26"/>
  <c r="J584" i="26"/>
  <c r="J585" i="26"/>
  <c r="J586" i="26"/>
  <c r="J587" i="26"/>
  <c r="J588" i="26"/>
  <c r="J589" i="26"/>
  <c r="J590" i="26"/>
  <c r="J591" i="26"/>
  <c r="J592" i="26"/>
  <c r="J593" i="26"/>
  <c r="J594" i="26"/>
  <c r="J595" i="26"/>
  <c r="J596" i="26"/>
  <c r="J597" i="26"/>
  <c r="J598" i="26"/>
  <c r="J599" i="26"/>
  <c r="J600" i="26"/>
  <c r="J601" i="26"/>
  <c r="J602" i="26"/>
  <c r="J603" i="26"/>
  <c r="J604" i="26"/>
  <c r="J605" i="26"/>
  <c r="J606" i="26"/>
  <c r="J607" i="26"/>
  <c r="J608" i="26"/>
  <c r="J609" i="26"/>
  <c r="J610" i="26"/>
  <c r="J611" i="26"/>
  <c r="J612" i="26"/>
  <c r="J613" i="26"/>
  <c r="J614" i="26"/>
  <c r="J615" i="26"/>
  <c r="J616" i="26"/>
  <c r="J617" i="26"/>
  <c r="J618" i="26"/>
  <c r="J619" i="26"/>
  <c r="J620" i="26"/>
  <c r="J621" i="26"/>
  <c r="J622" i="26"/>
  <c r="J623" i="26"/>
  <c r="J624" i="26"/>
  <c r="J625" i="26"/>
  <c r="J626" i="26"/>
  <c r="J627" i="26"/>
  <c r="J628" i="26"/>
  <c r="J629" i="26"/>
  <c r="J630" i="26"/>
  <c r="J631" i="26"/>
  <c r="J632" i="26"/>
  <c r="J633" i="26"/>
  <c r="J634" i="26"/>
  <c r="J635" i="26"/>
  <c r="J636" i="26"/>
  <c r="J637" i="26"/>
  <c r="J638" i="26"/>
  <c r="J639" i="26"/>
  <c r="J640" i="26"/>
  <c r="J641" i="26"/>
  <c r="J642" i="26"/>
  <c r="J643" i="26"/>
  <c r="J644" i="26"/>
  <c r="J645" i="26"/>
  <c r="J646" i="26"/>
  <c r="J647" i="26"/>
  <c r="J648" i="26"/>
  <c r="J649" i="26"/>
  <c r="J650" i="26"/>
  <c r="J651" i="26"/>
  <c r="J652" i="26"/>
  <c r="J653" i="26"/>
  <c r="J654" i="26"/>
  <c r="J655" i="26"/>
  <c r="J656" i="26"/>
  <c r="J657" i="26"/>
  <c r="J658" i="26"/>
  <c r="J659" i="26"/>
  <c r="J660" i="26"/>
  <c r="J661" i="26"/>
  <c r="J662" i="26"/>
  <c r="J663" i="26"/>
  <c r="J664" i="26"/>
  <c r="J665" i="26"/>
  <c r="J666" i="26"/>
  <c r="J667" i="26"/>
  <c r="J668" i="26"/>
  <c r="J669" i="26"/>
  <c r="J670" i="26"/>
  <c r="J671" i="26"/>
  <c r="J672" i="26"/>
  <c r="J673" i="26"/>
  <c r="J674" i="26"/>
  <c r="J675" i="26"/>
  <c r="J676" i="26"/>
  <c r="J677" i="26"/>
  <c r="J678" i="26"/>
  <c r="J679" i="26"/>
  <c r="J680" i="26"/>
  <c r="J681" i="26"/>
  <c r="J682" i="26"/>
  <c r="J683" i="26"/>
  <c r="J684" i="26"/>
  <c r="J685" i="26"/>
  <c r="J686" i="26"/>
  <c r="J687" i="26"/>
  <c r="J688" i="26"/>
  <c r="J689" i="26"/>
  <c r="J690" i="26"/>
  <c r="J691" i="26"/>
  <c r="J692" i="26"/>
  <c r="J693" i="26"/>
  <c r="J694" i="26"/>
  <c r="J695" i="26"/>
  <c r="J696" i="26"/>
  <c r="J697" i="26"/>
  <c r="J698" i="26"/>
  <c r="J699" i="26"/>
  <c r="J700" i="26"/>
  <c r="J701" i="26"/>
  <c r="J702" i="26"/>
  <c r="J703" i="26"/>
  <c r="J704" i="26"/>
  <c r="J705" i="26"/>
  <c r="J706" i="26"/>
  <c r="J707" i="26"/>
  <c r="J708" i="26"/>
  <c r="J709" i="26"/>
  <c r="J710" i="26"/>
  <c r="J711" i="26"/>
  <c r="J712" i="26"/>
  <c r="J713" i="26"/>
  <c r="J714" i="26"/>
  <c r="J715" i="26"/>
  <c r="J716" i="26"/>
  <c r="J717" i="26"/>
  <c r="J718" i="26"/>
  <c r="J719" i="26"/>
  <c r="J720" i="26"/>
  <c r="J721" i="26"/>
  <c r="J722" i="26"/>
  <c r="J723" i="26"/>
  <c r="J724" i="26"/>
  <c r="J725" i="26"/>
  <c r="J726" i="26"/>
  <c r="J727" i="26"/>
  <c r="J728" i="26"/>
  <c r="J729" i="26"/>
  <c r="J730" i="26"/>
  <c r="J731" i="26"/>
  <c r="J732" i="26"/>
  <c r="J733" i="26"/>
  <c r="J734" i="26"/>
  <c r="J735" i="26"/>
  <c r="J736" i="26"/>
  <c r="J737" i="26"/>
  <c r="J738" i="26"/>
  <c r="J739" i="26"/>
  <c r="J740" i="26"/>
  <c r="J741" i="26"/>
  <c r="J742" i="26"/>
  <c r="J743" i="26"/>
  <c r="J744" i="26"/>
  <c r="J745" i="26"/>
  <c r="J746" i="26"/>
  <c r="J747" i="26"/>
  <c r="J748" i="26"/>
  <c r="J749" i="26"/>
  <c r="J750" i="26"/>
  <c r="J751" i="26"/>
  <c r="J752" i="26"/>
  <c r="J753" i="26"/>
  <c r="J754" i="26"/>
  <c r="J755" i="26"/>
  <c r="J756" i="26"/>
  <c r="J757" i="26"/>
  <c r="J758" i="26"/>
  <c r="J759" i="26"/>
  <c r="J760" i="26"/>
  <c r="J761" i="26"/>
  <c r="J762" i="26"/>
  <c r="J763" i="26"/>
  <c r="J764" i="26"/>
  <c r="J765" i="26"/>
  <c r="J766" i="26"/>
  <c r="J767" i="26"/>
  <c r="J768" i="26"/>
  <c r="J769" i="26"/>
  <c r="J770" i="26"/>
  <c r="J771" i="26"/>
  <c r="J772" i="26"/>
  <c r="J773" i="26"/>
  <c r="J774" i="26"/>
  <c r="J775" i="26"/>
  <c r="J776" i="26"/>
  <c r="J777" i="26"/>
  <c r="J778" i="26"/>
  <c r="J779" i="26"/>
  <c r="J780" i="26"/>
  <c r="J781" i="26"/>
  <c r="J782" i="26"/>
  <c r="J783" i="26"/>
  <c r="J784" i="26"/>
  <c r="J785" i="26"/>
  <c r="J786" i="26"/>
  <c r="J787" i="26"/>
  <c r="J788" i="26"/>
  <c r="J789" i="26"/>
  <c r="J790" i="26"/>
  <c r="J791" i="26"/>
  <c r="J792" i="26"/>
  <c r="J793" i="26"/>
  <c r="J794" i="26"/>
  <c r="J795" i="26"/>
  <c r="J796" i="26"/>
  <c r="J797" i="26"/>
  <c r="J798" i="26"/>
  <c r="J799" i="26"/>
  <c r="J800" i="26"/>
  <c r="J801" i="26"/>
  <c r="J802" i="26"/>
  <c r="J803" i="26"/>
  <c r="J804" i="26"/>
  <c r="J805" i="26"/>
  <c r="J806" i="26"/>
  <c r="J807" i="26"/>
  <c r="J808" i="26"/>
  <c r="J809" i="26"/>
  <c r="J810" i="26"/>
  <c r="J811" i="26"/>
  <c r="J812" i="26"/>
  <c r="J813" i="26"/>
  <c r="J814" i="26"/>
  <c r="J815" i="26"/>
  <c r="J816" i="26"/>
  <c r="J817" i="26"/>
  <c r="J818" i="26"/>
  <c r="J819" i="26"/>
  <c r="J820" i="26"/>
  <c r="J821" i="26"/>
  <c r="J822" i="26"/>
  <c r="J823" i="26"/>
  <c r="J824" i="26"/>
  <c r="J825" i="26"/>
  <c r="J826" i="26"/>
  <c r="J827" i="26"/>
  <c r="J828" i="26"/>
  <c r="J829" i="26"/>
  <c r="J830" i="26"/>
  <c r="J831" i="26"/>
  <c r="J832" i="26"/>
  <c r="J833" i="26"/>
  <c r="J834" i="26"/>
  <c r="J835" i="26"/>
  <c r="J836" i="26"/>
  <c r="J837" i="26"/>
  <c r="J838" i="26"/>
  <c r="J839" i="26"/>
  <c r="J840" i="26"/>
  <c r="J841" i="26"/>
  <c r="J842" i="26"/>
  <c r="J843" i="26"/>
  <c r="J844" i="26"/>
  <c r="J845" i="26"/>
  <c r="J846" i="26"/>
  <c r="J847" i="26"/>
  <c r="J848" i="26"/>
  <c r="J849" i="26"/>
  <c r="J850" i="26"/>
  <c r="J851" i="26"/>
  <c r="J852" i="26"/>
  <c r="J853" i="26"/>
  <c r="J854" i="26"/>
  <c r="J855" i="26"/>
  <c r="J856" i="26"/>
  <c r="J857" i="26"/>
  <c r="J858" i="26"/>
  <c r="J859" i="26"/>
  <c r="U61" i="26"/>
  <c r="U62" i="26"/>
  <c r="U63" i="26"/>
  <c r="U64" i="26"/>
  <c r="U65" i="26"/>
  <c r="U66" i="26"/>
  <c r="U67" i="26"/>
  <c r="U68" i="26"/>
  <c r="U69" i="26"/>
  <c r="U70" i="26"/>
  <c r="U71" i="26"/>
  <c r="U72" i="26"/>
  <c r="U73" i="26"/>
  <c r="U74" i="26"/>
  <c r="U75" i="26"/>
  <c r="U76" i="26"/>
  <c r="U77" i="26"/>
  <c r="U78" i="26"/>
  <c r="U79" i="26"/>
  <c r="U80" i="26"/>
  <c r="U81" i="26"/>
  <c r="U82" i="26"/>
  <c r="U83" i="26"/>
  <c r="U84" i="26"/>
  <c r="U85" i="26"/>
  <c r="U86" i="26"/>
  <c r="U87" i="26"/>
  <c r="U88" i="26"/>
  <c r="U89" i="26"/>
  <c r="U90" i="26"/>
  <c r="U91" i="26"/>
  <c r="U92" i="26"/>
  <c r="U93" i="26"/>
  <c r="U94" i="26"/>
  <c r="U95" i="26"/>
  <c r="U96" i="26"/>
  <c r="U97" i="26"/>
  <c r="U98" i="26"/>
  <c r="U99" i="26"/>
  <c r="U100" i="26"/>
  <c r="U101" i="26"/>
  <c r="U102" i="26"/>
  <c r="U103" i="26"/>
  <c r="U104" i="26"/>
  <c r="U105" i="26"/>
  <c r="U106" i="26"/>
  <c r="U107" i="26"/>
  <c r="U108" i="26"/>
  <c r="U109" i="26"/>
  <c r="U110" i="26"/>
  <c r="U111" i="26"/>
  <c r="U112" i="26"/>
  <c r="U113" i="26"/>
  <c r="U114" i="26"/>
  <c r="U115" i="26"/>
  <c r="U116" i="26"/>
  <c r="U117" i="26"/>
  <c r="U118" i="26"/>
  <c r="U119" i="26"/>
  <c r="U120" i="26"/>
  <c r="U121" i="26"/>
  <c r="U122" i="26"/>
  <c r="U123" i="26"/>
  <c r="U124" i="26"/>
  <c r="U125" i="26"/>
  <c r="U126" i="26"/>
  <c r="U127" i="26"/>
  <c r="U128" i="26"/>
  <c r="U129" i="26"/>
  <c r="U130" i="26"/>
  <c r="U131" i="26"/>
  <c r="U132" i="26"/>
  <c r="U133" i="26"/>
  <c r="U134" i="26"/>
  <c r="U135" i="26"/>
  <c r="U136" i="26"/>
  <c r="U137" i="26"/>
  <c r="U138" i="26"/>
  <c r="U139" i="26"/>
  <c r="U140" i="26"/>
  <c r="U141" i="26"/>
  <c r="U142" i="26"/>
  <c r="U143" i="26"/>
  <c r="U144" i="26"/>
  <c r="U145" i="26"/>
  <c r="U146" i="26"/>
  <c r="U147" i="26"/>
  <c r="U148" i="26"/>
  <c r="U149" i="26"/>
  <c r="U150" i="26"/>
  <c r="U151" i="26"/>
  <c r="U152" i="26"/>
  <c r="U153" i="26"/>
  <c r="U154" i="26"/>
  <c r="U155" i="26"/>
  <c r="U156" i="26"/>
  <c r="U157" i="26"/>
  <c r="U158" i="26"/>
  <c r="U159" i="26"/>
  <c r="U160" i="26"/>
  <c r="U161" i="26"/>
  <c r="U162" i="26"/>
  <c r="U163" i="26"/>
  <c r="U164" i="26"/>
  <c r="U165" i="26"/>
  <c r="U166" i="26"/>
  <c r="U167" i="26"/>
  <c r="U168" i="26"/>
  <c r="U169" i="26"/>
  <c r="U170" i="26"/>
  <c r="U171" i="26"/>
  <c r="U172" i="26"/>
  <c r="U173" i="26"/>
  <c r="U174" i="26"/>
  <c r="U175" i="26"/>
  <c r="U176" i="26"/>
  <c r="U177" i="26"/>
  <c r="U178" i="26"/>
  <c r="U179" i="26"/>
  <c r="U180" i="26"/>
  <c r="U181" i="26"/>
  <c r="U182" i="26"/>
  <c r="U183" i="26"/>
  <c r="U184" i="26"/>
  <c r="U185" i="26"/>
  <c r="U186" i="26"/>
  <c r="U187" i="26"/>
  <c r="U188" i="26"/>
  <c r="U189" i="26"/>
  <c r="U190" i="26"/>
  <c r="U191" i="26"/>
  <c r="U192" i="26"/>
  <c r="U193" i="26"/>
  <c r="U194" i="26"/>
  <c r="U195" i="26"/>
  <c r="U196" i="26"/>
  <c r="U197" i="26"/>
  <c r="U198" i="26"/>
  <c r="U199" i="26"/>
  <c r="U200" i="26"/>
  <c r="U201" i="26"/>
  <c r="U202" i="26"/>
  <c r="U203" i="26"/>
  <c r="U204" i="26"/>
  <c r="U205" i="26"/>
  <c r="U206" i="26"/>
  <c r="U207" i="26"/>
  <c r="U208" i="26"/>
  <c r="U209" i="26"/>
  <c r="U210" i="26"/>
  <c r="U211" i="26"/>
  <c r="U212" i="26"/>
  <c r="U213" i="26"/>
  <c r="U214" i="26"/>
  <c r="U215" i="26"/>
  <c r="U216" i="26"/>
  <c r="U217" i="26"/>
  <c r="U218" i="26"/>
  <c r="U219" i="26"/>
  <c r="U220" i="26"/>
  <c r="U221" i="26"/>
  <c r="U222" i="26"/>
  <c r="U223" i="26"/>
  <c r="U224" i="26"/>
  <c r="U225" i="26"/>
  <c r="U226" i="26"/>
  <c r="U227" i="26"/>
  <c r="U228" i="26"/>
  <c r="U229" i="26"/>
  <c r="U230" i="26"/>
  <c r="U231" i="26"/>
  <c r="U232" i="26"/>
  <c r="U233" i="26"/>
  <c r="U234" i="26"/>
  <c r="U235" i="26"/>
  <c r="U236" i="26"/>
  <c r="U237" i="26"/>
  <c r="U238" i="26"/>
  <c r="U239" i="26"/>
  <c r="U240" i="26"/>
  <c r="U241" i="26"/>
  <c r="U242" i="26"/>
  <c r="U243" i="26"/>
  <c r="U244" i="26"/>
  <c r="U245" i="26"/>
  <c r="U246" i="26"/>
  <c r="U247" i="26"/>
  <c r="U248" i="26"/>
  <c r="U249" i="26"/>
  <c r="U250" i="26"/>
  <c r="U251" i="26"/>
  <c r="U252" i="26"/>
  <c r="U253" i="26"/>
  <c r="U254" i="26"/>
  <c r="U255" i="26"/>
  <c r="U256" i="26"/>
  <c r="U257" i="26"/>
  <c r="U258" i="26"/>
  <c r="U259" i="26"/>
  <c r="U260" i="26"/>
  <c r="U261" i="26"/>
  <c r="U262" i="26"/>
  <c r="U263" i="26"/>
  <c r="U264" i="26"/>
  <c r="U265" i="26"/>
  <c r="U266" i="26"/>
  <c r="U267" i="26"/>
  <c r="U268" i="26"/>
  <c r="U269" i="26"/>
  <c r="U270" i="26"/>
  <c r="U271" i="26"/>
  <c r="U272" i="26"/>
  <c r="U273" i="26"/>
  <c r="U274" i="26"/>
  <c r="U275" i="26"/>
  <c r="U276" i="26"/>
  <c r="U277" i="26"/>
  <c r="U278" i="26"/>
  <c r="U279" i="26"/>
  <c r="U280" i="26"/>
  <c r="U281" i="26"/>
  <c r="U282" i="26"/>
  <c r="U283" i="26"/>
  <c r="U284" i="26"/>
  <c r="U285" i="26"/>
  <c r="U286" i="26"/>
  <c r="U287" i="26"/>
  <c r="U288" i="26"/>
  <c r="U289" i="26"/>
  <c r="U290" i="26"/>
  <c r="U291" i="26"/>
  <c r="U292" i="26"/>
  <c r="U293" i="26"/>
  <c r="U294" i="26"/>
  <c r="U295" i="26"/>
  <c r="U296" i="26"/>
  <c r="U297" i="26"/>
  <c r="U298" i="26"/>
  <c r="U299" i="26"/>
  <c r="U300" i="26"/>
  <c r="U301" i="26"/>
  <c r="U302" i="26"/>
  <c r="U303" i="26"/>
  <c r="U304" i="26"/>
  <c r="U305" i="26"/>
  <c r="U306" i="26"/>
  <c r="U307" i="26"/>
  <c r="U308" i="26"/>
  <c r="U309" i="26"/>
  <c r="U310" i="26"/>
  <c r="U311" i="26"/>
  <c r="U312" i="26"/>
  <c r="U313" i="26"/>
  <c r="U314" i="26"/>
  <c r="U315" i="26"/>
  <c r="U316" i="26"/>
  <c r="U317" i="26"/>
  <c r="U318" i="26"/>
  <c r="U319" i="26"/>
  <c r="U320" i="26"/>
  <c r="U321" i="26"/>
  <c r="U322" i="26"/>
  <c r="U323" i="26"/>
  <c r="U324" i="26"/>
  <c r="U325" i="26"/>
  <c r="U326" i="26"/>
  <c r="U327" i="26"/>
  <c r="U328" i="26"/>
  <c r="U329" i="26"/>
  <c r="U330" i="26"/>
  <c r="U331" i="26"/>
  <c r="U332" i="26"/>
  <c r="U333" i="26"/>
  <c r="U334" i="26"/>
  <c r="U335" i="26"/>
  <c r="U336" i="26"/>
  <c r="U337" i="26"/>
  <c r="U338" i="26"/>
  <c r="U339" i="26"/>
  <c r="U340" i="26"/>
  <c r="U341" i="26"/>
  <c r="U342" i="26"/>
  <c r="U343" i="26"/>
  <c r="U344" i="26"/>
  <c r="U345" i="26"/>
  <c r="U346" i="26"/>
  <c r="U347" i="26"/>
  <c r="U348" i="26"/>
  <c r="U349" i="26"/>
  <c r="U350" i="26"/>
  <c r="U351" i="26"/>
  <c r="U352" i="26"/>
  <c r="U353" i="26"/>
  <c r="U354" i="26"/>
  <c r="U355" i="26"/>
  <c r="U356" i="26"/>
  <c r="U357" i="26"/>
  <c r="U358" i="26"/>
  <c r="U359" i="26"/>
  <c r="U360" i="26"/>
  <c r="U361" i="26"/>
  <c r="U362" i="26"/>
  <c r="U363" i="26"/>
  <c r="U364" i="26"/>
  <c r="U365" i="26"/>
  <c r="U366" i="26"/>
  <c r="U367" i="26"/>
  <c r="U368" i="26"/>
  <c r="U369" i="26"/>
  <c r="U370" i="26"/>
  <c r="U371" i="26"/>
  <c r="U372" i="26"/>
  <c r="U373" i="26"/>
  <c r="U374" i="26"/>
  <c r="U375" i="26"/>
  <c r="U376" i="26"/>
  <c r="U377" i="26"/>
  <c r="U378" i="26"/>
  <c r="U379" i="26"/>
  <c r="U380" i="26"/>
  <c r="U381" i="26"/>
  <c r="U382" i="26"/>
  <c r="U383" i="26"/>
  <c r="U384" i="26"/>
  <c r="U385" i="26"/>
  <c r="U386" i="26"/>
  <c r="U387" i="26"/>
  <c r="U388" i="26"/>
  <c r="U389" i="26"/>
  <c r="U390" i="26"/>
  <c r="U391" i="26"/>
  <c r="U392" i="26"/>
  <c r="U393" i="26"/>
  <c r="U394" i="26"/>
  <c r="U395" i="26"/>
  <c r="U396" i="26"/>
  <c r="U397" i="26"/>
  <c r="U398" i="26"/>
  <c r="U399" i="26"/>
  <c r="U400" i="26"/>
  <c r="U401" i="26"/>
  <c r="U402" i="26"/>
  <c r="U403" i="26"/>
  <c r="U404" i="26"/>
  <c r="U405" i="26"/>
  <c r="U406" i="26"/>
  <c r="U407" i="26"/>
  <c r="U408" i="26"/>
  <c r="U409" i="26"/>
  <c r="U410" i="26"/>
  <c r="U411" i="26"/>
  <c r="U412" i="26"/>
  <c r="U413" i="26"/>
  <c r="U414" i="26"/>
  <c r="U415" i="26"/>
  <c r="U416" i="26"/>
  <c r="U417" i="26"/>
  <c r="U418" i="26"/>
  <c r="U419" i="26"/>
  <c r="U420" i="26"/>
  <c r="U421" i="26"/>
  <c r="U422" i="26"/>
  <c r="U423" i="26"/>
  <c r="U424" i="26"/>
  <c r="U425" i="26"/>
  <c r="U426" i="26"/>
  <c r="U427" i="26"/>
  <c r="U428" i="26"/>
  <c r="U429" i="26"/>
  <c r="U430" i="26"/>
  <c r="U431" i="26"/>
  <c r="U432" i="26"/>
  <c r="U433" i="26"/>
  <c r="U434" i="26"/>
  <c r="U435" i="26"/>
  <c r="U436" i="26"/>
  <c r="U437" i="26"/>
  <c r="U438" i="26"/>
  <c r="U439" i="26"/>
  <c r="U440" i="26"/>
  <c r="U441" i="26"/>
  <c r="U442" i="26"/>
  <c r="U443" i="26"/>
  <c r="U444" i="26"/>
  <c r="U445" i="26"/>
  <c r="U446" i="26"/>
  <c r="U447" i="26"/>
  <c r="U448" i="26"/>
  <c r="U449" i="26"/>
  <c r="U450" i="26"/>
  <c r="U451" i="26"/>
  <c r="U452" i="26"/>
  <c r="U453" i="26"/>
  <c r="U454" i="26"/>
  <c r="U455" i="26"/>
  <c r="U456" i="26"/>
  <c r="U457" i="26"/>
  <c r="U458" i="26"/>
  <c r="U459" i="26"/>
  <c r="U460" i="26"/>
  <c r="U461" i="26"/>
  <c r="U462" i="26"/>
  <c r="U463" i="26"/>
  <c r="U464" i="26"/>
  <c r="U465" i="26"/>
  <c r="U466" i="26"/>
  <c r="U467" i="26"/>
  <c r="U468" i="26"/>
  <c r="U469" i="26"/>
  <c r="U470" i="26"/>
  <c r="U471" i="26"/>
  <c r="U472" i="26"/>
  <c r="U473" i="26"/>
  <c r="U474" i="26"/>
  <c r="U475" i="26"/>
  <c r="U476" i="26"/>
  <c r="U477" i="26"/>
  <c r="U478" i="26"/>
  <c r="U479" i="26"/>
  <c r="U480" i="26"/>
  <c r="U481" i="26"/>
  <c r="U482" i="26"/>
  <c r="U483" i="26"/>
  <c r="U484" i="26"/>
  <c r="U485" i="26"/>
  <c r="U486" i="26"/>
  <c r="U487" i="26"/>
  <c r="U488" i="26"/>
  <c r="U489" i="26"/>
  <c r="U490" i="26"/>
  <c r="U491" i="26"/>
  <c r="U492" i="26"/>
  <c r="U493" i="26"/>
  <c r="U494" i="26"/>
  <c r="U495" i="26"/>
  <c r="U496" i="26"/>
  <c r="U497" i="26"/>
  <c r="U498" i="26"/>
  <c r="U499" i="26"/>
  <c r="U500" i="26"/>
  <c r="U501" i="26"/>
  <c r="U502" i="26"/>
  <c r="U503" i="26"/>
  <c r="U504" i="26"/>
  <c r="U505" i="26"/>
  <c r="U506" i="26"/>
  <c r="U507" i="26"/>
  <c r="U508" i="26"/>
  <c r="U509" i="26"/>
  <c r="U510" i="26"/>
  <c r="U511" i="26"/>
  <c r="U512" i="26"/>
  <c r="U513" i="26"/>
  <c r="U514" i="26"/>
  <c r="U515" i="26"/>
  <c r="U516" i="26"/>
  <c r="U517" i="26"/>
  <c r="U518" i="26"/>
  <c r="U519" i="26"/>
  <c r="U520" i="26"/>
  <c r="U521" i="26"/>
  <c r="U522" i="26"/>
  <c r="U523" i="26"/>
  <c r="U524" i="26"/>
  <c r="U525" i="26"/>
  <c r="U526" i="26"/>
  <c r="U527" i="26"/>
  <c r="U528" i="26"/>
  <c r="U529" i="26"/>
  <c r="U530" i="26"/>
  <c r="U531" i="26"/>
  <c r="U532" i="26"/>
  <c r="U533" i="26"/>
  <c r="U534" i="26"/>
  <c r="U535" i="26"/>
  <c r="U536" i="26"/>
  <c r="U537" i="26"/>
  <c r="U538" i="26"/>
  <c r="U539" i="26"/>
  <c r="U540" i="26"/>
  <c r="U541" i="26"/>
  <c r="U542" i="26"/>
  <c r="U543" i="26"/>
  <c r="U544" i="26"/>
  <c r="U545" i="26"/>
  <c r="U546" i="26"/>
  <c r="U547" i="26"/>
  <c r="U548" i="26"/>
  <c r="U549" i="26"/>
  <c r="U550" i="26"/>
  <c r="U551" i="26"/>
  <c r="U552" i="26"/>
  <c r="U553" i="26"/>
  <c r="U554" i="26"/>
  <c r="U555" i="26"/>
  <c r="U556" i="26"/>
  <c r="U557" i="26"/>
  <c r="U558" i="26"/>
  <c r="U559" i="26"/>
  <c r="U560" i="26"/>
  <c r="U561" i="26"/>
  <c r="U562" i="26"/>
  <c r="U563" i="26"/>
  <c r="U564" i="26"/>
  <c r="U565" i="26"/>
  <c r="U566" i="26"/>
  <c r="U567" i="26"/>
  <c r="U568" i="26"/>
  <c r="U569" i="26"/>
  <c r="U570" i="26"/>
  <c r="U571" i="26"/>
  <c r="U572" i="26"/>
  <c r="U573" i="26"/>
  <c r="U574" i="26"/>
  <c r="U575" i="26"/>
  <c r="U576" i="26"/>
  <c r="U577" i="26"/>
  <c r="U578" i="26"/>
  <c r="U579" i="26"/>
  <c r="U580" i="26"/>
  <c r="U581" i="26"/>
  <c r="U582" i="26"/>
  <c r="U583" i="26"/>
  <c r="U584" i="26"/>
  <c r="U585" i="26"/>
  <c r="U586" i="26"/>
  <c r="U587" i="26"/>
  <c r="U588" i="26"/>
  <c r="U589" i="26"/>
  <c r="U590" i="26"/>
  <c r="U591" i="26"/>
  <c r="U592" i="26"/>
  <c r="U593" i="26"/>
  <c r="U594" i="26"/>
  <c r="U595" i="26"/>
  <c r="U596" i="26"/>
  <c r="U597" i="26"/>
  <c r="U598" i="26"/>
  <c r="U599" i="26"/>
  <c r="U600" i="26"/>
  <c r="U601" i="26"/>
  <c r="U602" i="26"/>
  <c r="U603" i="26"/>
  <c r="U604" i="26"/>
  <c r="U605" i="26"/>
  <c r="U606" i="26"/>
  <c r="U607" i="26"/>
  <c r="U608" i="26"/>
  <c r="U609" i="26"/>
  <c r="U610" i="26"/>
  <c r="U611" i="26"/>
  <c r="U612" i="26"/>
  <c r="U613" i="26"/>
  <c r="U614" i="26"/>
  <c r="U615" i="26"/>
  <c r="U616" i="26"/>
  <c r="U617" i="26"/>
  <c r="U618" i="26"/>
  <c r="U619" i="26"/>
  <c r="U620" i="26"/>
  <c r="U621" i="26"/>
  <c r="U622" i="26"/>
  <c r="U623" i="26"/>
  <c r="U624" i="26"/>
  <c r="U625" i="26"/>
  <c r="U626" i="26"/>
  <c r="U627" i="26"/>
  <c r="U628" i="26"/>
  <c r="U629" i="26"/>
  <c r="U630" i="26"/>
  <c r="U631" i="26"/>
  <c r="U632" i="26"/>
  <c r="U633" i="26"/>
  <c r="U634" i="26"/>
  <c r="U635" i="26"/>
  <c r="U636" i="26"/>
  <c r="U637" i="26"/>
  <c r="U638" i="26"/>
  <c r="U639" i="26"/>
  <c r="U640" i="26"/>
  <c r="U641" i="26"/>
  <c r="U642" i="26"/>
  <c r="U643" i="26"/>
  <c r="U644" i="26"/>
  <c r="U645" i="26"/>
  <c r="U646" i="26"/>
  <c r="U647" i="26"/>
  <c r="U648" i="26"/>
  <c r="U649" i="26"/>
  <c r="U650" i="26"/>
  <c r="U651" i="26"/>
  <c r="U652" i="26"/>
  <c r="U653" i="26"/>
  <c r="U654" i="26"/>
  <c r="U655" i="26"/>
  <c r="U656" i="26"/>
  <c r="U657" i="26"/>
  <c r="U658" i="26"/>
  <c r="U659" i="26"/>
  <c r="U660" i="26"/>
  <c r="U661" i="26"/>
  <c r="U662" i="26"/>
  <c r="U663" i="26"/>
  <c r="U664" i="26"/>
  <c r="U665" i="26"/>
  <c r="U666" i="26"/>
  <c r="U667" i="26"/>
  <c r="U668" i="26"/>
  <c r="U669" i="26"/>
  <c r="U670" i="26"/>
  <c r="U671" i="26"/>
  <c r="U672" i="26"/>
  <c r="U673" i="26"/>
  <c r="U674" i="26"/>
  <c r="U675" i="26"/>
  <c r="U676" i="26"/>
  <c r="U677" i="26"/>
  <c r="U678" i="26"/>
  <c r="U679" i="26"/>
  <c r="U680" i="26"/>
  <c r="U681" i="26"/>
  <c r="U682" i="26"/>
  <c r="U683" i="26"/>
  <c r="U684" i="26"/>
  <c r="U685" i="26"/>
  <c r="U686" i="26"/>
  <c r="U687" i="26"/>
  <c r="U688" i="26"/>
  <c r="U689" i="26"/>
  <c r="U690" i="26"/>
  <c r="U691" i="26"/>
  <c r="U692" i="26"/>
  <c r="U693" i="26"/>
  <c r="U694" i="26"/>
  <c r="U695" i="26"/>
  <c r="U696" i="26"/>
  <c r="U697" i="26"/>
  <c r="U698" i="26"/>
  <c r="U699" i="26"/>
  <c r="U700" i="26"/>
  <c r="U701" i="26"/>
  <c r="U702" i="26"/>
  <c r="U703" i="26"/>
  <c r="U704" i="26"/>
  <c r="U705" i="26"/>
  <c r="U706" i="26"/>
  <c r="U707" i="26"/>
  <c r="U708" i="26"/>
  <c r="U709" i="26"/>
  <c r="U710" i="26"/>
  <c r="U711" i="26"/>
  <c r="U712" i="26"/>
  <c r="U713" i="26"/>
  <c r="U714" i="26"/>
  <c r="U715" i="26"/>
  <c r="U716" i="26"/>
  <c r="U717" i="26"/>
  <c r="U718" i="26"/>
  <c r="U719" i="26"/>
  <c r="U720" i="26"/>
  <c r="U721" i="26"/>
  <c r="U722" i="26"/>
  <c r="U723" i="26"/>
  <c r="U724" i="26"/>
  <c r="U725" i="26"/>
  <c r="U726" i="26"/>
  <c r="U727" i="26"/>
  <c r="U728" i="26"/>
  <c r="U729" i="26"/>
  <c r="U730" i="26"/>
  <c r="U731" i="26"/>
  <c r="U732" i="26"/>
  <c r="U733" i="26"/>
  <c r="U734" i="26"/>
  <c r="U735" i="26"/>
  <c r="U736" i="26"/>
  <c r="U737" i="26"/>
  <c r="U738" i="26"/>
  <c r="U739" i="26"/>
  <c r="U740" i="26"/>
  <c r="U741" i="26"/>
  <c r="U742" i="26"/>
  <c r="U743" i="26"/>
  <c r="U744" i="26"/>
  <c r="U745" i="26"/>
  <c r="U746" i="26"/>
  <c r="U747" i="26"/>
  <c r="U748" i="26"/>
  <c r="U749" i="26"/>
  <c r="U750" i="26"/>
  <c r="U751" i="26"/>
  <c r="U752" i="26"/>
  <c r="U753" i="26"/>
  <c r="U754" i="26"/>
  <c r="U755" i="26"/>
  <c r="U756" i="26"/>
  <c r="U757" i="26"/>
  <c r="U758" i="26"/>
  <c r="U759" i="26"/>
  <c r="U760" i="26"/>
  <c r="U761" i="26"/>
  <c r="U762" i="26"/>
  <c r="U763" i="26"/>
  <c r="U764" i="26"/>
  <c r="U765" i="26"/>
  <c r="U766" i="26"/>
  <c r="U767" i="26"/>
  <c r="U768" i="26"/>
  <c r="U769" i="26"/>
  <c r="U770" i="26"/>
  <c r="U771" i="26"/>
  <c r="U772" i="26"/>
  <c r="U773" i="26"/>
  <c r="U774" i="26"/>
  <c r="U775" i="26"/>
  <c r="U776" i="26"/>
  <c r="U777" i="26"/>
  <c r="U778" i="26"/>
  <c r="U779" i="26"/>
  <c r="U780" i="26"/>
  <c r="U781" i="26"/>
  <c r="U782" i="26"/>
  <c r="U783" i="26"/>
  <c r="U784" i="26"/>
  <c r="U785" i="26"/>
  <c r="U786" i="26"/>
  <c r="U787" i="26"/>
  <c r="U788" i="26"/>
  <c r="U789" i="26"/>
  <c r="U790" i="26"/>
  <c r="U791" i="26"/>
  <c r="U792" i="26"/>
  <c r="U793" i="26"/>
  <c r="U794" i="26"/>
  <c r="U795" i="26"/>
  <c r="U796" i="26"/>
  <c r="U797" i="26"/>
  <c r="U798" i="26"/>
  <c r="U799" i="26"/>
  <c r="U800" i="26"/>
  <c r="U801" i="26"/>
  <c r="U802" i="26"/>
  <c r="U803" i="26"/>
  <c r="U804" i="26"/>
  <c r="U805" i="26"/>
  <c r="U806" i="26"/>
  <c r="U807" i="26"/>
  <c r="U808" i="26"/>
  <c r="U809" i="26"/>
  <c r="U810" i="26"/>
  <c r="U811" i="26"/>
  <c r="U812" i="26"/>
  <c r="U813" i="26"/>
  <c r="U814" i="26"/>
  <c r="U815" i="26"/>
  <c r="U816" i="26"/>
  <c r="U817" i="26"/>
  <c r="U818" i="26"/>
  <c r="U819" i="26"/>
  <c r="U820" i="26"/>
  <c r="U821" i="26"/>
  <c r="U822" i="26"/>
  <c r="U823" i="26"/>
  <c r="U824" i="26"/>
  <c r="U825" i="26"/>
  <c r="U826" i="26"/>
  <c r="U827" i="26"/>
  <c r="U828" i="26"/>
  <c r="U829" i="26"/>
  <c r="U830" i="26"/>
  <c r="U831" i="26"/>
  <c r="U832" i="26"/>
  <c r="U833" i="26"/>
  <c r="U834" i="26"/>
  <c r="U835" i="26"/>
  <c r="U836" i="26"/>
  <c r="U837" i="26"/>
  <c r="U838" i="26"/>
  <c r="U839" i="26"/>
  <c r="U840" i="26"/>
  <c r="U841" i="26"/>
  <c r="U842" i="26"/>
  <c r="U843" i="26"/>
  <c r="U844" i="26"/>
  <c r="U845" i="26"/>
  <c r="U846" i="26"/>
  <c r="U847" i="26"/>
  <c r="U848" i="26"/>
  <c r="U849" i="26"/>
  <c r="U850" i="26"/>
  <c r="U851" i="26"/>
  <c r="U852" i="26"/>
  <c r="U853" i="26"/>
  <c r="U854" i="26"/>
  <c r="U855" i="26"/>
  <c r="U856" i="26"/>
  <c r="U857" i="26"/>
  <c r="U858" i="26"/>
  <c r="U859" i="26"/>
  <c r="M68" i="26"/>
  <c r="M69" i="26"/>
  <c r="M70" i="26"/>
  <c r="M71" i="26"/>
  <c r="M72" i="26"/>
  <c r="M73" i="26"/>
  <c r="M74" i="26"/>
  <c r="M75" i="26"/>
  <c r="M76" i="26"/>
  <c r="M77" i="26"/>
  <c r="M78" i="26"/>
  <c r="M79" i="26"/>
  <c r="M80" i="26"/>
  <c r="M81" i="26"/>
  <c r="M82" i="26"/>
  <c r="M83" i="26"/>
  <c r="M84" i="26"/>
  <c r="M85" i="26"/>
  <c r="M86" i="26"/>
  <c r="M87" i="26"/>
  <c r="M88" i="26"/>
  <c r="M89" i="26"/>
  <c r="M90" i="26"/>
  <c r="M91" i="26"/>
  <c r="M92" i="26"/>
  <c r="M93" i="26"/>
  <c r="M94" i="26"/>
  <c r="M95" i="26"/>
  <c r="M96" i="26"/>
  <c r="M97" i="26"/>
  <c r="M98" i="26"/>
  <c r="M99" i="26"/>
  <c r="M100" i="26"/>
  <c r="M101" i="26"/>
  <c r="M102" i="26"/>
  <c r="M103" i="26"/>
  <c r="M104" i="26"/>
  <c r="M105" i="26"/>
  <c r="M106" i="26"/>
  <c r="M107" i="26"/>
  <c r="M108" i="26"/>
  <c r="M109" i="26"/>
  <c r="M110" i="26"/>
  <c r="M111" i="26"/>
  <c r="M112" i="26"/>
  <c r="M113" i="26"/>
  <c r="M114" i="26"/>
  <c r="M115" i="26"/>
  <c r="M116" i="26"/>
  <c r="M117" i="26"/>
  <c r="M118" i="26"/>
  <c r="M119" i="26"/>
  <c r="M120" i="26"/>
  <c r="M121" i="26"/>
  <c r="M122" i="26"/>
  <c r="M123" i="26"/>
  <c r="M124" i="26"/>
  <c r="M125" i="26"/>
  <c r="M126" i="26"/>
  <c r="M127" i="26"/>
  <c r="M128" i="26"/>
  <c r="M129" i="26"/>
  <c r="M130" i="26"/>
  <c r="M131" i="26"/>
  <c r="M132" i="26"/>
  <c r="M133" i="26"/>
  <c r="M134" i="26"/>
  <c r="M135" i="26"/>
  <c r="M136" i="26"/>
  <c r="M137" i="26"/>
  <c r="M138" i="26"/>
  <c r="M139" i="26"/>
  <c r="M140" i="26"/>
  <c r="M141" i="26"/>
  <c r="M142" i="26"/>
  <c r="M143" i="26"/>
  <c r="M144" i="26"/>
  <c r="M145" i="26"/>
  <c r="M146" i="26"/>
  <c r="M147" i="26"/>
  <c r="M148" i="26"/>
  <c r="M149" i="26"/>
  <c r="M150" i="26"/>
  <c r="M151" i="26"/>
  <c r="M152" i="26"/>
  <c r="M153" i="26"/>
  <c r="M154" i="26"/>
  <c r="M155" i="26"/>
  <c r="M156" i="26"/>
  <c r="M157" i="26"/>
  <c r="M158" i="26"/>
  <c r="M159" i="26"/>
  <c r="M160" i="26"/>
  <c r="M161" i="26"/>
  <c r="M162" i="26"/>
  <c r="M163" i="26"/>
  <c r="M164" i="26"/>
  <c r="M165" i="26"/>
  <c r="M166" i="26"/>
  <c r="M167" i="26"/>
  <c r="M168" i="26"/>
  <c r="M169" i="26"/>
  <c r="M170" i="26"/>
  <c r="M171" i="26"/>
  <c r="M172" i="26"/>
  <c r="M173" i="26"/>
  <c r="M174" i="26"/>
  <c r="M175" i="26"/>
  <c r="M176" i="26"/>
  <c r="M177" i="26"/>
  <c r="M178" i="26"/>
  <c r="M179" i="26"/>
  <c r="M180" i="26"/>
  <c r="M181" i="26"/>
  <c r="M182" i="26"/>
  <c r="M183" i="26"/>
  <c r="M184" i="26"/>
  <c r="M185" i="26"/>
  <c r="M186" i="26"/>
  <c r="M187" i="26"/>
  <c r="M188" i="26"/>
  <c r="M189" i="26"/>
  <c r="M190" i="26"/>
  <c r="M191" i="26"/>
  <c r="M192" i="26"/>
  <c r="M193" i="26"/>
  <c r="M194" i="26"/>
  <c r="M195" i="26"/>
  <c r="M196" i="26"/>
  <c r="M197" i="26"/>
  <c r="M198" i="26"/>
  <c r="M199" i="26"/>
  <c r="M200" i="26"/>
  <c r="M201" i="26"/>
  <c r="M202" i="26"/>
  <c r="M203" i="26"/>
  <c r="M204" i="26"/>
  <c r="M205" i="26"/>
  <c r="M206" i="26"/>
  <c r="M207" i="26"/>
  <c r="M208" i="26"/>
  <c r="M209" i="26"/>
  <c r="M210" i="26"/>
  <c r="M211" i="26"/>
  <c r="M212" i="26"/>
  <c r="M213" i="26"/>
  <c r="M214" i="26"/>
  <c r="M215" i="26"/>
  <c r="M216" i="26"/>
  <c r="M217" i="26"/>
  <c r="M218" i="26"/>
  <c r="M219" i="26"/>
  <c r="M220" i="26"/>
  <c r="M221" i="26"/>
  <c r="M222" i="26"/>
  <c r="M223" i="26"/>
  <c r="M224" i="26"/>
  <c r="M225" i="26"/>
  <c r="M226" i="26"/>
  <c r="M227" i="26"/>
  <c r="M228" i="26"/>
  <c r="M229" i="26"/>
  <c r="M230" i="26"/>
  <c r="M231" i="26"/>
  <c r="M232" i="26"/>
  <c r="M233" i="26"/>
  <c r="M234" i="26"/>
  <c r="M235" i="26"/>
  <c r="M236" i="26"/>
  <c r="M237" i="26"/>
  <c r="M238" i="26"/>
  <c r="M239" i="26"/>
  <c r="M240" i="26"/>
  <c r="M241" i="26"/>
  <c r="M242" i="26"/>
  <c r="M243" i="26"/>
  <c r="M244" i="26"/>
  <c r="M245" i="26"/>
  <c r="M246" i="26"/>
  <c r="M247" i="26"/>
  <c r="M248" i="26"/>
  <c r="M249" i="26"/>
  <c r="M250" i="26"/>
  <c r="M251" i="26"/>
  <c r="M252" i="26"/>
  <c r="M253" i="26"/>
  <c r="M254" i="26"/>
  <c r="M255" i="26"/>
  <c r="M256" i="26"/>
  <c r="M257" i="26"/>
  <c r="M258" i="26"/>
  <c r="M259" i="26"/>
  <c r="M260" i="26"/>
  <c r="M261" i="26"/>
  <c r="M262" i="26"/>
  <c r="M263" i="26"/>
  <c r="M264" i="26"/>
  <c r="M265" i="26"/>
  <c r="M266" i="26"/>
  <c r="M267" i="26"/>
  <c r="M268" i="26"/>
  <c r="M269" i="26"/>
  <c r="M270" i="26"/>
  <c r="M271" i="26"/>
  <c r="M272" i="26"/>
  <c r="M273" i="26"/>
  <c r="M274" i="26"/>
  <c r="M275" i="26"/>
  <c r="M276" i="26"/>
  <c r="M277" i="26"/>
  <c r="M278" i="26"/>
  <c r="M279" i="26"/>
  <c r="M280" i="26"/>
  <c r="M281" i="26"/>
  <c r="M282" i="26"/>
  <c r="M283" i="26"/>
  <c r="M284" i="26"/>
  <c r="M285" i="26"/>
  <c r="M286" i="26"/>
  <c r="M287" i="26"/>
  <c r="M288" i="26"/>
  <c r="M289" i="26"/>
  <c r="M290" i="26"/>
  <c r="M291" i="26"/>
  <c r="M292" i="26"/>
  <c r="M293" i="26"/>
  <c r="M294" i="26"/>
  <c r="M295" i="26"/>
  <c r="M296" i="26"/>
  <c r="M297" i="26"/>
  <c r="M298" i="26"/>
  <c r="M299" i="26"/>
  <c r="M300" i="26"/>
  <c r="M301" i="26"/>
  <c r="M302" i="26"/>
  <c r="M303" i="26"/>
  <c r="M304" i="26"/>
  <c r="M305" i="26"/>
  <c r="M306" i="26"/>
  <c r="M307" i="26"/>
  <c r="M308" i="26"/>
  <c r="M309" i="26"/>
  <c r="M310" i="26"/>
  <c r="M311" i="26"/>
  <c r="M312" i="26"/>
  <c r="M313" i="26"/>
  <c r="M314" i="26"/>
  <c r="M315" i="26"/>
  <c r="M316" i="26"/>
  <c r="M317" i="26"/>
  <c r="M318" i="26"/>
  <c r="M319" i="26"/>
  <c r="M320" i="26"/>
  <c r="M321" i="26"/>
  <c r="M322" i="26"/>
  <c r="M323" i="26"/>
  <c r="M324" i="26"/>
  <c r="M325" i="26"/>
  <c r="M326" i="26"/>
  <c r="M327" i="26"/>
  <c r="M328" i="26"/>
  <c r="M329" i="26"/>
  <c r="M330" i="26"/>
  <c r="M331" i="26"/>
  <c r="M332" i="26"/>
  <c r="M333" i="26"/>
  <c r="M334" i="26"/>
  <c r="M335" i="26"/>
  <c r="M336" i="26"/>
  <c r="M337" i="26"/>
  <c r="M338" i="26"/>
  <c r="M339" i="26"/>
  <c r="M340" i="26"/>
  <c r="M341" i="26"/>
  <c r="M342" i="26"/>
  <c r="M343" i="26"/>
  <c r="M344" i="26"/>
  <c r="M345" i="26"/>
  <c r="M346" i="26"/>
  <c r="M347" i="26"/>
  <c r="M348" i="26"/>
  <c r="M349" i="26"/>
  <c r="M350" i="26"/>
  <c r="M351" i="26"/>
  <c r="M352" i="26"/>
  <c r="M353" i="26"/>
  <c r="M354" i="26"/>
  <c r="M355" i="26"/>
  <c r="M356" i="26"/>
  <c r="M357" i="26"/>
  <c r="M358" i="26"/>
  <c r="M359" i="26"/>
  <c r="M360" i="26"/>
  <c r="M361" i="26"/>
  <c r="M362" i="26"/>
  <c r="M363" i="26"/>
  <c r="M364" i="26"/>
  <c r="M365" i="26"/>
  <c r="M366" i="26"/>
  <c r="M367" i="26"/>
  <c r="M368" i="26"/>
  <c r="M369" i="26"/>
  <c r="M370" i="26"/>
  <c r="M371" i="26"/>
  <c r="M372" i="26"/>
  <c r="M373" i="26"/>
  <c r="M374" i="26"/>
  <c r="M375" i="26"/>
  <c r="M376" i="26"/>
  <c r="M377" i="26"/>
  <c r="M378" i="26"/>
  <c r="M379" i="26"/>
  <c r="M380" i="26"/>
  <c r="M381" i="26"/>
  <c r="M382" i="26"/>
  <c r="M383" i="26"/>
  <c r="M384" i="26"/>
  <c r="M385" i="26"/>
  <c r="M386" i="26"/>
  <c r="M387" i="26"/>
  <c r="M388" i="26"/>
  <c r="M389" i="26"/>
  <c r="M390" i="26"/>
  <c r="M391" i="26"/>
  <c r="M392" i="26"/>
  <c r="M393" i="26"/>
  <c r="M394" i="26"/>
  <c r="M395" i="26"/>
  <c r="M396" i="26"/>
  <c r="M397" i="26"/>
  <c r="M398" i="26"/>
  <c r="M399" i="26"/>
  <c r="M400" i="26"/>
  <c r="M401" i="26"/>
  <c r="M402" i="26"/>
  <c r="M403" i="26"/>
  <c r="M404" i="26"/>
  <c r="M405" i="26"/>
  <c r="M406" i="26"/>
  <c r="M407" i="26"/>
  <c r="M408" i="26"/>
  <c r="M409" i="26"/>
  <c r="M410" i="26"/>
  <c r="M411" i="26"/>
  <c r="M412" i="26"/>
  <c r="M413" i="26"/>
  <c r="M414" i="26"/>
  <c r="M415" i="26"/>
  <c r="M416" i="26"/>
  <c r="M417" i="26"/>
  <c r="M418" i="26"/>
  <c r="M419" i="26"/>
  <c r="M420" i="26"/>
  <c r="M421" i="26"/>
  <c r="M422" i="26"/>
  <c r="M423" i="26"/>
  <c r="M424" i="26"/>
  <c r="M425" i="26"/>
  <c r="M426" i="26"/>
  <c r="M427" i="26"/>
  <c r="M428" i="26"/>
  <c r="M429" i="26"/>
  <c r="M430" i="26"/>
  <c r="M431" i="26"/>
  <c r="M432" i="26"/>
  <c r="M433" i="26"/>
  <c r="M434" i="26"/>
  <c r="M435" i="26"/>
  <c r="M436" i="26"/>
  <c r="M437" i="26"/>
  <c r="M438" i="26"/>
  <c r="M439" i="26"/>
  <c r="M440" i="26"/>
  <c r="M441" i="26"/>
  <c r="M442" i="26"/>
  <c r="M443" i="26"/>
  <c r="M444" i="26"/>
  <c r="M445" i="26"/>
  <c r="M446" i="26"/>
  <c r="M447" i="26"/>
  <c r="M448" i="26"/>
  <c r="M449" i="26"/>
  <c r="M450" i="26"/>
  <c r="M451" i="26"/>
  <c r="M452" i="26"/>
  <c r="M453" i="26"/>
  <c r="M454" i="26"/>
  <c r="M455" i="26"/>
  <c r="M456" i="26"/>
  <c r="M457" i="26"/>
  <c r="M458" i="26"/>
  <c r="M459" i="26"/>
  <c r="M460" i="26"/>
  <c r="M461" i="26"/>
  <c r="M462" i="26"/>
  <c r="M463" i="26"/>
  <c r="M464" i="26"/>
  <c r="M465" i="26"/>
  <c r="M466" i="26"/>
  <c r="M467" i="26"/>
  <c r="M468" i="26"/>
  <c r="M469" i="26"/>
  <c r="M470" i="26"/>
  <c r="M471" i="26"/>
  <c r="M472" i="26"/>
  <c r="M473" i="26"/>
  <c r="M474" i="26"/>
  <c r="M475" i="26"/>
  <c r="M476" i="26"/>
  <c r="M477" i="26"/>
  <c r="M478" i="26"/>
  <c r="M479" i="26"/>
  <c r="M480" i="26"/>
  <c r="M481" i="26"/>
  <c r="M482" i="26"/>
  <c r="M483" i="26"/>
  <c r="M484" i="26"/>
  <c r="M485" i="26"/>
  <c r="M486" i="26"/>
  <c r="M487" i="26"/>
  <c r="M488" i="26"/>
  <c r="M489" i="26"/>
  <c r="M490" i="26"/>
  <c r="M491" i="26"/>
  <c r="M492" i="26"/>
  <c r="M493" i="26"/>
  <c r="M494" i="26"/>
  <c r="M495" i="26"/>
  <c r="M496" i="26"/>
  <c r="M497" i="26"/>
  <c r="M498" i="26"/>
  <c r="M499" i="26"/>
  <c r="M500" i="26"/>
  <c r="M501" i="26"/>
  <c r="M502" i="26"/>
  <c r="M503" i="26"/>
  <c r="M504" i="26"/>
  <c r="M505" i="26"/>
  <c r="M506" i="26"/>
  <c r="M507" i="26"/>
  <c r="M508" i="26"/>
  <c r="M509" i="26"/>
  <c r="M510" i="26"/>
  <c r="M511" i="26"/>
  <c r="M512" i="26"/>
  <c r="M513" i="26"/>
  <c r="M514" i="26"/>
  <c r="M515" i="26"/>
  <c r="M516" i="26"/>
  <c r="M517" i="26"/>
  <c r="M518" i="26"/>
  <c r="M519" i="26"/>
  <c r="M520" i="26"/>
  <c r="M521" i="26"/>
  <c r="M522" i="26"/>
  <c r="M523" i="26"/>
  <c r="M524" i="26"/>
  <c r="M525" i="26"/>
  <c r="M526" i="26"/>
  <c r="M527" i="26"/>
  <c r="M528" i="26"/>
  <c r="M529" i="26"/>
  <c r="M530" i="26"/>
  <c r="M531" i="26"/>
  <c r="M532" i="26"/>
  <c r="M533" i="26"/>
  <c r="M534" i="26"/>
  <c r="M535" i="26"/>
  <c r="M536" i="26"/>
  <c r="M537" i="26"/>
  <c r="M538" i="26"/>
  <c r="M539" i="26"/>
  <c r="M540" i="26"/>
  <c r="M541" i="26"/>
  <c r="M542" i="26"/>
  <c r="M543" i="26"/>
  <c r="M544" i="26"/>
  <c r="M545" i="26"/>
  <c r="M546" i="26"/>
  <c r="M547" i="26"/>
  <c r="M548" i="26"/>
  <c r="M549" i="26"/>
  <c r="M550" i="26"/>
  <c r="M551" i="26"/>
  <c r="M552" i="26"/>
  <c r="M553" i="26"/>
  <c r="M554" i="26"/>
  <c r="M555" i="26"/>
  <c r="M556" i="26"/>
  <c r="M557" i="26"/>
  <c r="M558" i="26"/>
  <c r="M559" i="26"/>
  <c r="M560" i="26"/>
  <c r="M561" i="26"/>
  <c r="M562" i="26"/>
  <c r="M563" i="26"/>
  <c r="M564" i="26"/>
  <c r="M565" i="26"/>
  <c r="M566" i="26"/>
  <c r="M567" i="26"/>
  <c r="M568" i="26"/>
  <c r="M569" i="26"/>
  <c r="M570" i="26"/>
  <c r="M571" i="26"/>
  <c r="M572" i="26"/>
  <c r="M573" i="26"/>
  <c r="M574" i="26"/>
  <c r="M575" i="26"/>
  <c r="M576" i="26"/>
  <c r="M577" i="26"/>
  <c r="M578" i="26"/>
  <c r="M579" i="26"/>
  <c r="M580" i="26"/>
  <c r="M581" i="26"/>
  <c r="M582" i="26"/>
  <c r="M583" i="26"/>
  <c r="M584" i="26"/>
  <c r="M585" i="26"/>
  <c r="M586" i="26"/>
  <c r="M587" i="26"/>
  <c r="M588" i="26"/>
  <c r="M589" i="26"/>
  <c r="M590" i="26"/>
  <c r="M591" i="26"/>
  <c r="M592" i="26"/>
  <c r="M593" i="26"/>
  <c r="M594" i="26"/>
  <c r="M595" i="26"/>
  <c r="M596" i="26"/>
  <c r="M597" i="26"/>
  <c r="M598" i="26"/>
  <c r="M599" i="26"/>
  <c r="M600" i="26"/>
  <c r="M601" i="26"/>
  <c r="M602" i="26"/>
  <c r="M603" i="26"/>
  <c r="M604" i="26"/>
  <c r="M605" i="26"/>
  <c r="M606" i="26"/>
  <c r="M607" i="26"/>
  <c r="M608" i="26"/>
  <c r="M609" i="26"/>
  <c r="M610" i="26"/>
  <c r="M611" i="26"/>
  <c r="M612" i="26"/>
  <c r="M613" i="26"/>
  <c r="M614" i="26"/>
  <c r="M615" i="26"/>
  <c r="M616" i="26"/>
  <c r="M617" i="26"/>
  <c r="M618" i="26"/>
  <c r="M619" i="26"/>
  <c r="M620" i="26"/>
  <c r="M621" i="26"/>
  <c r="M622" i="26"/>
  <c r="M623" i="26"/>
  <c r="M624" i="26"/>
  <c r="M625" i="26"/>
  <c r="M626" i="26"/>
  <c r="M627" i="26"/>
  <c r="M628" i="26"/>
  <c r="M629" i="26"/>
  <c r="M630" i="26"/>
  <c r="M631" i="26"/>
  <c r="M632" i="26"/>
  <c r="M633" i="26"/>
  <c r="M634" i="26"/>
  <c r="M635" i="26"/>
  <c r="M636" i="26"/>
  <c r="M637" i="26"/>
  <c r="M638" i="26"/>
  <c r="M639" i="26"/>
  <c r="M640" i="26"/>
  <c r="M641" i="26"/>
  <c r="M642" i="26"/>
  <c r="M643" i="26"/>
  <c r="M644" i="26"/>
  <c r="M645" i="26"/>
  <c r="M646" i="26"/>
  <c r="M647" i="26"/>
  <c r="M648" i="26"/>
  <c r="M649" i="26"/>
  <c r="M650" i="26"/>
  <c r="M651" i="26"/>
  <c r="M652" i="26"/>
  <c r="M653" i="26"/>
  <c r="M654" i="26"/>
  <c r="M655" i="26"/>
  <c r="M656" i="26"/>
  <c r="M657" i="26"/>
  <c r="M658" i="26"/>
  <c r="M659" i="26"/>
  <c r="M660" i="26"/>
  <c r="M661" i="26"/>
  <c r="M662" i="26"/>
  <c r="M663" i="26"/>
  <c r="M664" i="26"/>
  <c r="M665" i="26"/>
  <c r="M666" i="26"/>
  <c r="M667" i="26"/>
  <c r="M668" i="26"/>
  <c r="M669" i="26"/>
  <c r="M670" i="26"/>
  <c r="M671" i="26"/>
  <c r="M672" i="26"/>
  <c r="M673" i="26"/>
  <c r="M674" i="26"/>
  <c r="M675" i="26"/>
  <c r="M676" i="26"/>
  <c r="M677" i="26"/>
  <c r="M678" i="26"/>
  <c r="M679" i="26"/>
  <c r="M680" i="26"/>
  <c r="M681" i="26"/>
  <c r="M682" i="26"/>
  <c r="M683" i="26"/>
  <c r="M684" i="26"/>
  <c r="M685" i="26"/>
  <c r="M686" i="26"/>
  <c r="M687" i="26"/>
  <c r="M688" i="26"/>
  <c r="M689" i="26"/>
  <c r="M690" i="26"/>
  <c r="M691" i="26"/>
  <c r="M692" i="26"/>
  <c r="M693" i="26"/>
  <c r="M694" i="26"/>
  <c r="M695" i="26"/>
  <c r="M696" i="26"/>
  <c r="M697" i="26"/>
  <c r="M698" i="26"/>
  <c r="M699" i="26"/>
  <c r="M700" i="26"/>
  <c r="M701" i="26"/>
  <c r="M702" i="26"/>
  <c r="M703" i="26"/>
  <c r="M704" i="26"/>
  <c r="M705" i="26"/>
  <c r="M706" i="26"/>
  <c r="M707" i="26"/>
  <c r="M708" i="26"/>
  <c r="M709" i="26"/>
  <c r="M710" i="26"/>
  <c r="M711" i="26"/>
  <c r="M712" i="26"/>
  <c r="M713" i="26"/>
  <c r="M714" i="26"/>
  <c r="M715" i="26"/>
  <c r="M716" i="26"/>
  <c r="M717" i="26"/>
  <c r="M718" i="26"/>
  <c r="M719" i="26"/>
  <c r="M720" i="26"/>
  <c r="M721" i="26"/>
  <c r="M722" i="26"/>
  <c r="M723" i="26"/>
  <c r="M724" i="26"/>
  <c r="M725" i="26"/>
  <c r="M726" i="26"/>
  <c r="M727" i="26"/>
  <c r="M728" i="26"/>
  <c r="M729" i="26"/>
  <c r="M730" i="26"/>
  <c r="M731" i="26"/>
  <c r="M732" i="26"/>
  <c r="M733" i="26"/>
  <c r="M734" i="26"/>
  <c r="M735" i="26"/>
  <c r="M736" i="26"/>
  <c r="M737" i="26"/>
  <c r="M738" i="26"/>
  <c r="M739" i="26"/>
  <c r="M740" i="26"/>
  <c r="M741" i="26"/>
  <c r="M742" i="26"/>
  <c r="M743" i="26"/>
  <c r="M744" i="26"/>
  <c r="M745" i="26"/>
  <c r="M746" i="26"/>
  <c r="M747" i="26"/>
  <c r="M748" i="26"/>
  <c r="M749" i="26"/>
  <c r="M750" i="26"/>
  <c r="M751" i="26"/>
  <c r="M752" i="26"/>
  <c r="M753" i="26"/>
  <c r="M754" i="26"/>
  <c r="M755" i="26"/>
  <c r="M756" i="26"/>
  <c r="M757" i="26"/>
  <c r="M758" i="26"/>
  <c r="M759" i="26"/>
  <c r="M760" i="26"/>
  <c r="M761" i="26"/>
  <c r="M762" i="26"/>
  <c r="M763" i="26"/>
  <c r="M764" i="26"/>
  <c r="M765" i="26"/>
  <c r="M766" i="26"/>
  <c r="M767" i="26"/>
  <c r="M768" i="26"/>
  <c r="M769" i="26"/>
  <c r="M770" i="26"/>
  <c r="M771" i="26"/>
  <c r="M772" i="26"/>
  <c r="M773" i="26"/>
  <c r="M774" i="26"/>
  <c r="M775" i="26"/>
  <c r="M776" i="26"/>
  <c r="M777" i="26"/>
  <c r="M778" i="26"/>
  <c r="M779" i="26"/>
  <c r="M780" i="26"/>
  <c r="M781" i="26"/>
  <c r="M782" i="26"/>
  <c r="M783" i="26"/>
  <c r="M784" i="26"/>
  <c r="M785" i="26"/>
  <c r="M786" i="26"/>
  <c r="M787" i="26"/>
  <c r="M788" i="26"/>
  <c r="M789" i="26"/>
  <c r="M790" i="26"/>
  <c r="M791" i="26"/>
  <c r="M792" i="26"/>
  <c r="M793" i="26"/>
  <c r="M794" i="26"/>
  <c r="M795" i="26"/>
  <c r="M796" i="26"/>
  <c r="M797" i="26"/>
  <c r="M798" i="26"/>
  <c r="M799" i="26"/>
  <c r="M800" i="26"/>
  <c r="M801" i="26"/>
  <c r="M802" i="26"/>
  <c r="M803" i="26"/>
  <c r="M804" i="26"/>
  <c r="M805" i="26"/>
  <c r="M806" i="26"/>
  <c r="M807" i="26"/>
  <c r="M808" i="26"/>
  <c r="M809" i="26"/>
  <c r="M810" i="26"/>
  <c r="M811" i="26"/>
  <c r="M812" i="26"/>
  <c r="M813" i="26"/>
  <c r="M814" i="26"/>
  <c r="M815" i="26"/>
  <c r="M816" i="26"/>
  <c r="M817" i="26"/>
  <c r="M818" i="26"/>
  <c r="M819" i="26"/>
  <c r="M820" i="26"/>
  <c r="M821" i="26"/>
  <c r="M822" i="26"/>
  <c r="M823" i="26"/>
  <c r="M824" i="26"/>
  <c r="M825" i="26"/>
  <c r="M826" i="26"/>
  <c r="M827" i="26"/>
  <c r="M828" i="26"/>
  <c r="M829" i="26"/>
  <c r="M830" i="26"/>
  <c r="M831" i="26"/>
  <c r="M832" i="26"/>
  <c r="M833" i="26"/>
  <c r="M834" i="26"/>
  <c r="M835" i="26"/>
  <c r="M836" i="26"/>
  <c r="M837" i="26"/>
  <c r="M838" i="26"/>
  <c r="M839" i="26"/>
  <c r="M840" i="26"/>
  <c r="M841" i="26"/>
  <c r="M842" i="26"/>
  <c r="M843" i="26"/>
  <c r="M844" i="26"/>
  <c r="M845" i="26"/>
  <c r="M846" i="26"/>
  <c r="M847" i="26"/>
  <c r="M848" i="26"/>
  <c r="M849" i="26"/>
  <c r="M850" i="26"/>
  <c r="M851" i="26"/>
  <c r="M852" i="26"/>
  <c r="M853" i="26"/>
  <c r="M854" i="26"/>
  <c r="M855" i="26"/>
  <c r="M856" i="26"/>
  <c r="M857" i="26"/>
  <c r="M858" i="26"/>
  <c r="M859" i="26"/>
  <c r="F41" i="26"/>
  <c r="F42" i="26"/>
  <c r="E42" i="26"/>
  <c r="Z34" i="26"/>
  <c r="W48" i="26"/>
  <c r="W49" i="26"/>
  <c r="W50" i="26"/>
  <c r="W51" i="26"/>
  <c r="W52" i="26"/>
  <c r="W53" i="26"/>
  <c r="W54" i="26"/>
  <c r="W55" i="26"/>
  <c r="W56" i="26"/>
  <c r="W57" i="26"/>
  <c r="W58" i="26"/>
  <c r="W59" i="26"/>
  <c r="W60" i="26"/>
  <c r="W61" i="26"/>
  <c r="W62" i="26"/>
  <c r="W63" i="26"/>
  <c r="W64" i="26"/>
  <c r="W65" i="26"/>
  <c r="W66" i="26"/>
  <c r="W67" i="26"/>
  <c r="W68" i="26"/>
  <c r="W69" i="26"/>
  <c r="W70" i="26"/>
  <c r="W71" i="26"/>
  <c r="W72" i="26"/>
  <c r="W73" i="26"/>
  <c r="W74" i="26"/>
  <c r="W75" i="26"/>
  <c r="W76" i="26"/>
  <c r="W77" i="26"/>
  <c r="W78" i="26"/>
  <c r="W79" i="26"/>
  <c r="W80" i="26"/>
  <c r="W81" i="26"/>
  <c r="W82" i="26"/>
  <c r="W83" i="26"/>
  <c r="W84" i="26"/>
  <c r="W85" i="26"/>
  <c r="W86" i="26"/>
  <c r="W87" i="26"/>
  <c r="W88" i="26"/>
  <c r="W89" i="26"/>
  <c r="W90" i="26"/>
  <c r="W91" i="26"/>
  <c r="W92" i="26"/>
  <c r="W93" i="26"/>
  <c r="W94" i="26"/>
  <c r="W95" i="26"/>
  <c r="W96" i="26"/>
  <c r="W97" i="26"/>
  <c r="W98" i="26"/>
  <c r="W99" i="26"/>
  <c r="W100" i="26"/>
  <c r="W101" i="26"/>
  <c r="W102" i="26"/>
  <c r="W103" i="26"/>
  <c r="W104" i="26"/>
  <c r="W105" i="26"/>
  <c r="W106" i="26"/>
  <c r="W107" i="26"/>
  <c r="W108" i="26"/>
  <c r="W109" i="26"/>
  <c r="W110" i="26"/>
  <c r="W111" i="26"/>
  <c r="W112" i="26"/>
  <c r="W113" i="26"/>
  <c r="W114" i="26"/>
  <c r="W115" i="26"/>
  <c r="W116" i="26"/>
  <c r="W117" i="26"/>
  <c r="W118" i="26"/>
  <c r="W119" i="26"/>
  <c r="W120" i="26"/>
  <c r="W121" i="26"/>
  <c r="W122" i="26"/>
  <c r="W123" i="26"/>
  <c r="W124" i="26"/>
  <c r="W125" i="26"/>
  <c r="W126" i="26"/>
  <c r="W127" i="26"/>
  <c r="W128" i="26"/>
  <c r="W129" i="26"/>
  <c r="W130" i="26"/>
  <c r="W131" i="26"/>
  <c r="W132" i="26"/>
  <c r="W133" i="26"/>
  <c r="W134" i="26"/>
  <c r="W135" i="26"/>
  <c r="W136" i="26"/>
  <c r="W137" i="26"/>
  <c r="W138" i="26"/>
  <c r="W139" i="26"/>
  <c r="W140" i="26"/>
  <c r="W141" i="26"/>
  <c r="W142" i="26"/>
  <c r="W143" i="26"/>
  <c r="W144" i="26"/>
  <c r="W145" i="26"/>
  <c r="W146" i="26"/>
  <c r="W147" i="26"/>
  <c r="W148" i="26"/>
  <c r="W149" i="26"/>
  <c r="W150" i="26"/>
  <c r="W151" i="26"/>
  <c r="W152" i="26"/>
  <c r="W153" i="26"/>
  <c r="W154" i="26"/>
  <c r="W155" i="26"/>
  <c r="W156" i="26"/>
  <c r="W157" i="26"/>
  <c r="W158" i="26"/>
  <c r="W159" i="26"/>
  <c r="W160" i="26"/>
  <c r="W161" i="26"/>
  <c r="W162" i="26"/>
  <c r="W163" i="26"/>
  <c r="W164" i="26"/>
  <c r="W165" i="26"/>
  <c r="W166" i="26"/>
  <c r="W167" i="26"/>
  <c r="W168" i="26"/>
  <c r="W169" i="26"/>
  <c r="W170" i="26"/>
  <c r="W171" i="26"/>
  <c r="W172" i="26"/>
  <c r="W173" i="26"/>
  <c r="W174" i="26"/>
  <c r="W175" i="26"/>
  <c r="W176" i="26"/>
  <c r="W177" i="26"/>
  <c r="W178" i="26"/>
  <c r="W179" i="26"/>
  <c r="W180" i="26"/>
  <c r="W181" i="26"/>
  <c r="W182" i="26"/>
  <c r="W183" i="26"/>
  <c r="W184" i="26"/>
  <c r="W185" i="26"/>
  <c r="W186" i="26"/>
  <c r="W187" i="26"/>
  <c r="W188" i="26"/>
  <c r="W189" i="26"/>
  <c r="W190" i="26"/>
  <c r="W191" i="26"/>
  <c r="W192" i="26"/>
  <c r="W193" i="26"/>
  <c r="W194" i="26"/>
  <c r="W195" i="26"/>
  <c r="W196" i="26"/>
  <c r="W197" i="26"/>
  <c r="W198" i="26"/>
  <c r="W199" i="26"/>
  <c r="W200" i="26"/>
  <c r="W201" i="26"/>
  <c r="W202" i="26"/>
  <c r="W203" i="26"/>
  <c r="W204" i="26"/>
  <c r="W205" i="26"/>
  <c r="W206" i="26"/>
  <c r="W207" i="26"/>
  <c r="W208" i="26"/>
  <c r="W209" i="26"/>
  <c r="W210" i="26"/>
  <c r="W211" i="26"/>
  <c r="W212" i="26"/>
  <c r="W213" i="26"/>
  <c r="W214" i="26"/>
  <c r="W215" i="26"/>
  <c r="W216" i="26"/>
  <c r="W217" i="26"/>
  <c r="W218" i="26"/>
  <c r="W219" i="26"/>
  <c r="W220" i="26"/>
  <c r="W221" i="26"/>
  <c r="W222" i="26"/>
  <c r="W223" i="26"/>
  <c r="W224" i="26"/>
  <c r="W225" i="26"/>
  <c r="W226" i="26"/>
  <c r="W227" i="26"/>
  <c r="W228" i="26"/>
  <c r="W229" i="26"/>
  <c r="W230" i="26"/>
  <c r="W231" i="26"/>
  <c r="W232" i="26"/>
  <c r="W233" i="26"/>
  <c r="W234" i="26"/>
  <c r="W235" i="26"/>
  <c r="W236" i="26"/>
  <c r="W237" i="26"/>
  <c r="W238" i="26"/>
  <c r="W239" i="26"/>
  <c r="W240" i="26"/>
  <c r="W241" i="26"/>
  <c r="W242" i="26"/>
  <c r="W243" i="26"/>
  <c r="W244" i="26"/>
  <c r="W245" i="26"/>
  <c r="W246" i="26"/>
  <c r="W247" i="26"/>
  <c r="W248" i="26"/>
  <c r="W249" i="26"/>
  <c r="W250" i="26"/>
  <c r="W251" i="26"/>
  <c r="W252" i="26"/>
  <c r="W253" i="26"/>
  <c r="W254" i="26"/>
  <c r="W255" i="26"/>
  <c r="W256" i="26"/>
  <c r="W257" i="26"/>
  <c r="W258" i="26"/>
  <c r="W259" i="26"/>
  <c r="W260" i="26"/>
  <c r="W261" i="26"/>
  <c r="W262" i="26"/>
  <c r="W263" i="26"/>
  <c r="W264" i="26"/>
  <c r="W265" i="26"/>
  <c r="W266" i="26"/>
  <c r="W267" i="26"/>
  <c r="W268" i="26"/>
  <c r="W269" i="26"/>
  <c r="W270" i="26"/>
  <c r="W271" i="26"/>
  <c r="W272" i="26"/>
  <c r="W273" i="26"/>
  <c r="W274" i="26"/>
  <c r="W275" i="26"/>
  <c r="W276" i="26"/>
  <c r="W277" i="26"/>
  <c r="W278" i="26"/>
  <c r="W279" i="26"/>
  <c r="W280" i="26"/>
  <c r="W281" i="26"/>
  <c r="W282" i="26"/>
  <c r="W283" i="26"/>
  <c r="W284" i="26"/>
  <c r="W285" i="26"/>
  <c r="W286" i="26"/>
  <c r="W287" i="26"/>
  <c r="W288" i="26"/>
  <c r="W289" i="26"/>
  <c r="W290" i="26"/>
  <c r="W291" i="26"/>
  <c r="W292" i="26"/>
  <c r="W293" i="26"/>
  <c r="W294" i="26"/>
  <c r="W295" i="26"/>
  <c r="W296" i="26"/>
  <c r="W297" i="26"/>
  <c r="W298" i="26"/>
  <c r="W299" i="26"/>
  <c r="W300" i="26"/>
  <c r="W301" i="26"/>
  <c r="W302" i="26"/>
  <c r="W303" i="26"/>
  <c r="W304" i="26"/>
  <c r="W305" i="26"/>
  <c r="W306" i="26"/>
  <c r="W307" i="26"/>
  <c r="W308" i="26"/>
  <c r="W309" i="26"/>
  <c r="W310" i="26"/>
  <c r="W311" i="26"/>
  <c r="W312" i="26"/>
  <c r="W313" i="26"/>
  <c r="W314" i="26"/>
  <c r="W315" i="26"/>
  <c r="W316" i="26"/>
  <c r="W317" i="26"/>
  <c r="W318" i="26"/>
  <c r="W319" i="26"/>
  <c r="W320" i="26"/>
  <c r="W321" i="26"/>
  <c r="W322" i="26"/>
  <c r="W323" i="26"/>
  <c r="W324" i="26"/>
  <c r="W325" i="26"/>
  <c r="W326" i="26"/>
  <c r="W327" i="26"/>
  <c r="W328" i="26"/>
  <c r="W329" i="26"/>
  <c r="W330" i="26"/>
  <c r="W331" i="26"/>
  <c r="W332" i="26"/>
  <c r="W333" i="26"/>
  <c r="W334" i="26"/>
  <c r="W335" i="26"/>
  <c r="W336" i="26"/>
  <c r="W337" i="26"/>
  <c r="W338" i="26"/>
  <c r="W339" i="26"/>
  <c r="W340" i="26"/>
  <c r="W341" i="26"/>
  <c r="W342" i="26"/>
  <c r="W343" i="26"/>
  <c r="W344" i="26"/>
  <c r="W345" i="26"/>
  <c r="W346" i="26"/>
  <c r="W347" i="26"/>
  <c r="W348" i="26"/>
  <c r="W349" i="26"/>
  <c r="W350" i="26"/>
  <c r="W351" i="26"/>
  <c r="W352" i="26"/>
  <c r="W353" i="26"/>
  <c r="W354" i="26"/>
  <c r="W355" i="26"/>
  <c r="W356" i="26"/>
  <c r="W357" i="26"/>
  <c r="W358" i="26"/>
  <c r="W359" i="26"/>
  <c r="W360" i="26"/>
  <c r="W361" i="26"/>
  <c r="W362" i="26"/>
  <c r="W363" i="26"/>
  <c r="W364" i="26"/>
  <c r="W365" i="26"/>
  <c r="W366" i="26"/>
  <c r="W367" i="26"/>
  <c r="W368" i="26"/>
  <c r="W369" i="26"/>
  <c r="W370" i="26"/>
  <c r="W371" i="26"/>
  <c r="W372" i="26"/>
  <c r="W373" i="26"/>
  <c r="W374" i="26"/>
  <c r="W375" i="26"/>
  <c r="W376" i="26"/>
  <c r="W377" i="26"/>
  <c r="W378" i="26"/>
  <c r="W379" i="26"/>
  <c r="W380" i="26"/>
  <c r="W381" i="26"/>
  <c r="W382" i="26"/>
  <c r="W383" i="26"/>
  <c r="W384" i="26"/>
  <c r="W385" i="26"/>
  <c r="W386" i="26"/>
  <c r="W387" i="26"/>
  <c r="W388" i="26"/>
  <c r="W389" i="26"/>
  <c r="W390" i="26"/>
  <c r="W391" i="26"/>
  <c r="W392" i="26"/>
  <c r="W393" i="26"/>
  <c r="W394" i="26"/>
  <c r="W395" i="26"/>
  <c r="W396" i="26"/>
  <c r="W397" i="26"/>
  <c r="W398" i="26"/>
  <c r="W399" i="26"/>
  <c r="W400" i="26"/>
  <c r="W401" i="26"/>
  <c r="W402" i="26"/>
  <c r="W403" i="26"/>
  <c r="W404" i="26"/>
  <c r="W405" i="26"/>
  <c r="W406" i="26"/>
  <c r="W407" i="26"/>
  <c r="W408" i="26"/>
  <c r="W409" i="26"/>
  <c r="W410" i="26"/>
  <c r="W411" i="26"/>
  <c r="W412" i="26"/>
  <c r="W413" i="26"/>
  <c r="W414" i="26"/>
  <c r="W415" i="26"/>
  <c r="W416" i="26"/>
  <c r="W417" i="26"/>
  <c r="W418" i="26"/>
  <c r="W419" i="26"/>
  <c r="W420" i="26"/>
  <c r="W421" i="26"/>
  <c r="W422" i="26"/>
  <c r="W423" i="26"/>
  <c r="W424" i="26"/>
  <c r="W425" i="26"/>
  <c r="W426" i="26"/>
  <c r="W427" i="26"/>
  <c r="W428" i="26"/>
  <c r="W429" i="26"/>
  <c r="W430" i="26"/>
  <c r="W431" i="26"/>
  <c r="W432" i="26"/>
  <c r="W433" i="26"/>
  <c r="W434" i="26"/>
  <c r="W435" i="26"/>
  <c r="W436" i="26"/>
  <c r="W437" i="26"/>
  <c r="W438" i="26"/>
  <c r="W439" i="26"/>
  <c r="W440" i="26"/>
  <c r="W441" i="26"/>
  <c r="W442" i="26"/>
  <c r="W443" i="26"/>
  <c r="W444" i="26"/>
  <c r="W445" i="26"/>
  <c r="W446" i="26"/>
  <c r="W447" i="26"/>
  <c r="W448" i="26"/>
  <c r="W449" i="26"/>
  <c r="W450" i="26"/>
  <c r="W451" i="26"/>
  <c r="W452" i="26"/>
  <c r="W453" i="26"/>
  <c r="W454" i="26"/>
  <c r="W455" i="26"/>
  <c r="W456" i="26"/>
  <c r="W457" i="26"/>
  <c r="W458" i="26"/>
  <c r="W459" i="26"/>
  <c r="W460" i="26"/>
  <c r="W461" i="26"/>
  <c r="W462" i="26"/>
  <c r="W463" i="26"/>
  <c r="W464" i="26"/>
  <c r="W465" i="26"/>
  <c r="W466" i="26"/>
  <c r="W467" i="26"/>
  <c r="W468" i="26"/>
  <c r="W469" i="26"/>
  <c r="W470" i="26"/>
  <c r="W471" i="26"/>
  <c r="W472" i="26"/>
  <c r="W473" i="26"/>
  <c r="W474" i="26"/>
  <c r="W475" i="26"/>
  <c r="W476" i="26"/>
  <c r="W477" i="26"/>
  <c r="W478" i="26"/>
  <c r="W479" i="26"/>
  <c r="W480" i="26"/>
  <c r="W481" i="26"/>
  <c r="W482" i="26"/>
  <c r="W483" i="26"/>
  <c r="W484" i="26"/>
  <c r="W485" i="26"/>
  <c r="W486" i="26"/>
  <c r="W487" i="26"/>
  <c r="W488" i="26"/>
  <c r="W489" i="26"/>
  <c r="W490" i="26"/>
  <c r="W491" i="26"/>
  <c r="W492" i="26"/>
  <c r="W493" i="26"/>
  <c r="W494" i="26"/>
  <c r="W495" i="26"/>
  <c r="W496" i="26"/>
  <c r="W497" i="26"/>
  <c r="W498" i="26"/>
  <c r="W499" i="26"/>
  <c r="W500" i="26"/>
  <c r="W501" i="26"/>
  <c r="W502" i="26"/>
  <c r="W503" i="26"/>
  <c r="W504" i="26"/>
  <c r="W505" i="26"/>
  <c r="W506" i="26"/>
  <c r="W507" i="26"/>
  <c r="W508" i="26"/>
  <c r="W509" i="26"/>
  <c r="W510" i="26"/>
  <c r="W511" i="26"/>
  <c r="W512" i="26"/>
  <c r="W513" i="26"/>
  <c r="W514" i="26"/>
  <c r="W515" i="26"/>
  <c r="W516" i="26"/>
  <c r="W517" i="26"/>
  <c r="W518" i="26"/>
  <c r="W519" i="26"/>
  <c r="W520" i="26"/>
  <c r="W521" i="26"/>
  <c r="W522" i="26"/>
  <c r="W523" i="26"/>
  <c r="W524" i="26"/>
  <c r="W525" i="26"/>
  <c r="W526" i="26"/>
  <c r="W527" i="26"/>
  <c r="W528" i="26"/>
  <c r="W529" i="26"/>
  <c r="W530" i="26"/>
  <c r="W531" i="26"/>
  <c r="W532" i="26"/>
  <c r="W533" i="26"/>
  <c r="W534" i="26"/>
  <c r="W535" i="26"/>
  <c r="W536" i="26"/>
  <c r="W537" i="26"/>
  <c r="W538" i="26"/>
  <c r="W539" i="26"/>
  <c r="W540" i="26"/>
  <c r="W541" i="26"/>
  <c r="W542" i="26"/>
  <c r="W543" i="26"/>
  <c r="W544" i="26"/>
  <c r="W545" i="26"/>
  <c r="W546" i="26"/>
  <c r="W547" i="26"/>
  <c r="W548" i="26"/>
  <c r="W549" i="26"/>
  <c r="W550" i="26"/>
  <c r="W551" i="26"/>
  <c r="W552" i="26"/>
  <c r="W553" i="26"/>
  <c r="W554" i="26"/>
  <c r="W555" i="26"/>
  <c r="W556" i="26"/>
  <c r="W557" i="26"/>
  <c r="W558" i="26"/>
  <c r="W559" i="26"/>
  <c r="W560" i="26"/>
  <c r="W561" i="26"/>
  <c r="W562" i="26"/>
  <c r="W563" i="26"/>
  <c r="W564" i="26"/>
  <c r="W565" i="26"/>
  <c r="W566" i="26"/>
  <c r="W567" i="26"/>
  <c r="W568" i="26"/>
  <c r="W569" i="26"/>
  <c r="W570" i="26"/>
  <c r="W571" i="26"/>
  <c r="W572" i="26"/>
  <c r="W573" i="26"/>
  <c r="W574" i="26"/>
  <c r="W575" i="26"/>
  <c r="W576" i="26"/>
  <c r="W577" i="26"/>
  <c r="W578" i="26"/>
  <c r="W579" i="26"/>
  <c r="W580" i="26"/>
  <c r="W581" i="26"/>
  <c r="W582" i="26"/>
  <c r="W583" i="26"/>
  <c r="W584" i="26"/>
  <c r="W585" i="26"/>
  <c r="W586" i="26"/>
  <c r="W587" i="26"/>
  <c r="W588" i="26"/>
  <c r="W589" i="26"/>
  <c r="W590" i="26"/>
  <c r="W591" i="26"/>
  <c r="W592" i="26"/>
  <c r="W593" i="26"/>
  <c r="W594" i="26"/>
  <c r="W595" i="26"/>
  <c r="W596" i="26"/>
  <c r="W597" i="26"/>
  <c r="W598" i="26"/>
  <c r="W599" i="26"/>
  <c r="W600" i="26"/>
  <c r="W601" i="26"/>
  <c r="W602" i="26"/>
  <c r="W603" i="26"/>
  <c r="W604" i="26"/>
  <c r="W605" i="26"/>
  <c r="W606" i="26"/>
  <c r="W607" i="26"/>
  <c r="W608" i="26"/>
  <c r="W609" i="26"/>
  <c r="W610" i="26"/>
  <c r="W611" i="26"/>
  <c r="W612" i="26"/>
  <c r="W613" i="26"/>
  <c r="W614" i="26"/>
  <c r="W615" i="26"/>
  <c r="W616" i="26"/>
  <c r="W617" i="26"/>
  <c r="W618" i="26"/>
  <c r="W619" i="26"/>
  <c r="W620" i="26"/>
  <c r="W621" i="26"/>
  <c r="W622" i="26"/>
  <c r="W623" i="26"/>
  <c r="W624" i="26"/>
  <c r="W625" i="26"/>
  <c r="W626" i="26"/>
  <c r="W627" i="26"/>
  <c r="W628" i="26"/>
  <c r="W629" i="26"/>
  <c r="W630" i="26"/>
  <c r="W631" i="26"/>
  <c r="W632" i="26"/>
  <c r="W633" i="26"/>
  <c r="W634" i="26"/>
  <c r="W635" i="26"/>
  <c r="W636" i="26"/>
  <c r="W637" i="26"/>
  <c r="W638" i="26"/>
  <c r="W639" i="26"/>
  <c r="W640" i="26"/>
  <c r="W641" i="26"/>
  <c r="W642" i="26"/>
  <c r="W643" i="26"/>
  <c r="W644" i="26"/>
  <c r="W645" i="26"/>
  <c r="W646" i="26"/>
  <c r="W647" i="26"/>
  <c r="W648" i="26"/>
  <c r="W649" i="26"/>
  <c r="W650" i="26"/>
  <c r="W651" i="26"/>
  <c r="W652" i="26"/>
  <c r="W653" i="26"/>
  <c r="W654" i="26"/>
  <c r="W655" i="26"/>
  <c r="W656" i="26"/>
  <c r="W657" i="26"/>
  <c r="W658" i="26"/>
  <c r="W659" i="26"/>
  <c r="W660" i="26"/>
  <c r="W661" i="26"/>
  <c r="W662" i="26"/>
  <c r="W663" i="26"/>
  <c r="W664" i="26"/>
  <c r="W665" i="26"/>
  <c r="W666" i="26"/>
  <c r="W667" i="26"/>
  <c r="W668" i="26"/>
  <c r="W669" i="26"/>
  <c r="W670" i="26"/>
  <c r="W671" i="26"/>
  <c r="W672" i="26"/>
  <c r="W673" i="26"/>
  <c r="W674" i="26"/>
  <c r="W675" i="26"/>
  <c r="W676" i="26"/>
  <c r="W677" i="26"/>
  <c r="W678" i="26"/>
  <c r="W679" i="26"/>
  <c r="W680" i="26"/>
  <c r="W681" i="26"/>
  <c r="W682" i="26"/>
  <c r="W683" i="26"/>
  <c r="W684" i="26"/>
  <c r="W685" i="26"/>
  <c r="W686" i="26"/>
  <c r="W687" i="26"/>
  <c r="W688" i="26"/>
  <c r="W689" i="26"/>
  <c r="W690" i="26"/>
  <c r="W691" i="26"/>
  <c r="W692" i="26"/>
  <c r="W693" i="26"/>
  <c r="W694" i="26"/>
  <c r="W695" i="26"/>
  <c r="W696" i="26"/>
  <c r="W697" i="26"/>
  <c r="W698" i="26"/>
  <c r="W699" i="26"/>
  <c r="W700" i="26"/>
  <c r="W701" i="26"/>
  <c r="W702" i="26"/>
  <c r="W703" i="26"/>
  <c r="W704" i="26"/>
  <c r="W705" i="26"/>
  <c r="W706" i="26"/>
  <c r="W707" i="26"/>
  <c r="W708" i="26"/>
  <c r="W709" i="26"/>
  <c r="W710" i="26"/>
  <c r="W711" i="26"/>
  <c r="W712" i="26"/>
  <c r="W713" i="26"/>
  <c r="W714" i="26"/>
  <c r="W715" i="26"/>
  <c r="W716" i="26"/>
  <c r="W717" i="26"/>
  <c r="W718" i="26"/>
  <c r="W719" i="26"/>
  <c r="W720" i="26"/>
  <c r="W721" i="26"/>
  <c r="W722" i="26"/>
  <c r="W723" i="26"/>
  <c r="W724" i="26"/>
  <c r="W725" i="26"/>
  <c r="W726" i="26"/>
  <c r="W727" i="26"/>
  <c r="W728" i="26"/>
  <c r="W729" i="26"/>
  <c r="W730" i="26"/>
  <c r="W731" i="26"/>
  <c r="W732" i="26"/>
  <c r="W733" i="26"/>
  <c r="W734" i="26"/>
  <c r="W735" i="26"/>
  <c r="W736" i="26"/>
  <c r="W737" i="26"/>
  <c r="W738" i="26"/>
  <c r="W739" i="26"/>
  <c r="W740" i="26"/>
  <c r="W741" i="26"/>
  <c r="W742" i="26"/>
  <c r="W743" i="26"/>
  <c r="W744" i="26"/>
  <c r="W745" i="26"/>
  <c r="W746" i="26"/>
  <c r="W747" i="26"/>
  <c r="W748" i="26"/>
  <c r="W749" i="26"/>
  <c r="W750" i="26"/>
  <c r="W751" i="26"/>
  <c r="W752" i="26"/>
  <c r="W753" i="26"/>
  <c r="W754" i="26"/>
  <c r="W755" i="26"/>
  <c r="W756" i="26"/>
  <c r="W757" i="26"/>
  <c r="W758" i="26"/>
  <c r="W759" i="26"/>
  <c r="W760" i="26"/>
  <c r="W761" i="26"/>
  <c r="W762" i="26"/>
  <c r="W763" i="26"/>
  <c r="W764" i="26"/>
  <c r="W765" i="26"/>
  <c r="W766" i="26"/>
  <c r="W767" i="26"/>
  <c r="W768" i="26"/>
  <c r="W769" i="26"/>
  <c r="W770" i="26"/>
  <c r="W771" i="26"/>
  <c r="W772" i="26"/>
  <c r="W773" i="26"/>
  <c r="W774" i="26"/>
  <c r="W775" i="26"/>
  <c r="W776" i="26"/>
  <c r="W777" i="26"/>
  <c r="W778" i="26"/>
  <c r="W779" i="26"/>
  <c r="W780" i="26"/>
  <c r="W781" i="26"/>
  <c r="W782" i="26"/>
  <c r="W783" i="26"/>
  <c r="W784" i="26"/>
  <c r="W785" i="26"/>
  <c r="W786" i="26"/>
  <c r="W787" i="26"/>
  <c r="W788" i="26"/>
  <c r="W789" i="26"/>
  <c r="W790" i="26"/>
  <c r="W791" i="26"/>
  <c r="W792" i="26"/>
  <c r="W793" i="26"/>
  <c r="W794" i="26"/>
  <c r="W795" i="26"/>
  <c r="W796" i="26"/>
  <c r="W797" i="26"/>
  <c r="W798" i="26"/>
  <c r="W799" i="26"/>
  <c r="W800" i="26"/>
  <c r="W801" i="26"/>
  <c r="W802" i="26"/>
  <c r="W803" i="26"/>
  <c r="W804" i="26"/>
  <c r="W805" i="26"/>
  <c r="W806" i="26"/>
  <c r="W807" i="26"/>
  <c r="W808" i="26"/>
  <c r="W809" i="26"/>
  <c r="W810" i="26"/>
  <c r="W811" i="26"/>
  <c r="W812" i="26"/>
  <c r="W813" i="26"/>
  <c r="W814" i="26"/>
  <c r="W815" i="26"/>
  <c r="W816" i="26"/>
  <c r="W817" i="26"/>
  <c r="W818" i="26"/>
  <c r="W819" i="26"/>
  <c r="W820" i="26"/>
  <c r="W821" i="26"/>
  <c r="W822" i="26"/>
  <c r="W823" i="26"/>
  <c r="W824" i="26"/>
  <c r="W825" i="26"/>
  <c r="W826" i="26"/>
  <c r="W827" i="26"/>
  <c r="W828" i="26"/>
  <c r="W829" i="26"/>
  <c r="W830" i="26"/>
  <c r="W831" i="26"/>
  <c r="W832" i="26"/>
  <c r="W833" i="26"/>
  <c r="W834" i="26"/>
  <c r="W835" i="26"/>
  <c r="W836" i="26"/>
  <c r="W837" i="26"/>
  <c r="W838" i="26"/>
  <c r="W839" i="26"/>
  <c r="W840" i="26"/>
  <c r="W841" i="26"/>
  <c r="W842" i="26"/>
  <c r="W843" i="26"/>
  <c r="W844" i="26"/>
  <c r="W845" i="26"/>
  <c r="W846" i="26"/>
  <c r="W847" i="26"/>
  <c r="W848" i="26"/>
  <c r="W849" i="26"/>
  <c r="W850" i="26"/>
  <c r="W851" i="26"/>
  <c r="W852" i="26"/>
  <c r="W853" i="26"/>
  <c r="W854" i="26"/>
  <c r="W855" i="26"/>
  <c r="W856" i="26"/>
  <c r="W857" i="26"/>
  <c r="W858" i="26"/>
  <c r="W859" i="26"/>
  <c r="R34" i="26"/>
  <c r="L40" i="26"/>
  <c r="K52" i="26"/>
  <c r="K53" i="26"/>
  <c r="K54" i="26"/>
  <c r="K55" i="26"/>
  <c r="K56" i="26"/>
  <c r="K57" i="26"/>
  <c r="K58" i="26"/>
  <c r="K59" i="26"/>
  <c r="K60" i="26"/>
  <c r="K61" i="26"/>
  <c r="K62" i="26"/>
  <c r="K63" i="26"/>
  <c r="K64" i="26"/>
  <c r="K65" i="26"/>
  <c r="K66" i="26"/>
  <c r="K67" i="26"/>
  <c r="K68" i="26"/>
  <c r="K69" i="26"/>
  <c r="K70" i="26"/>
  <c r="K71" i="26"/>
  <c r="K72" i="26"/>
  <c r="K73" i="26"/>
  <c r="K74" i="26"/>
  <c r="K75" i="26"/>
  <c r="K76" i="26"/>
  <c r="K77" i="26"/>
  <c r="K78" i="26"/>
  <c r="K79" i="26"/>
  <c r="K80" i="26"/>
  <c r="K81" i="26"/>
  <c r="K82" i="26"/>
  <c r="K83" i="26"/>
  <c r="K84" i="26"/>
  <c r="K85" i="26"/>
  <c r="K86" i="26"/>
  <c r="K87" i="26"/>
  <c r="K88" i="26"/>
  <c r="K89" i="26"/>
  <c r="K90" i="26"/>
  <c r="K91" i="26"/>
  <c r="K92" i="26"/>
  <c r="K93" i="26"/>
  <c r="K94" i="26"/>
  <c r="K95" i="26"/>
  <c r="K96" i="26"/>
  <c r="K97" i="26"/>
  <c r="K98" i="26"/>
  <c r="K99" i="26"/>
  <c r="K100" i="26"/>
  <c r="K101" i="26"/>
  <c r="K102" i="26"/>
  <c r="K103" i="26"/>
  <c r="K104" i="26"/>
  <c r="K105" i="26"/>
  <c r="K106" i="26"/>
  <c r="K107" i="26"/>
  <c r="K108" i="26"/>
  <c r="K109" i="26"/>
  <c r="K110" i="26"/>
  <c r="K111" i="26"/>
  <c r="K112" i="26"/>
  <c r="K113" i="26"/>
  <c r="K114" i="26"/>
  <c r="K115" i="26"/>
  <c r="K116" i="26"/>
  <c r="K117" i="26"/>
  <c r="K118" i="26"/>
  <c r="K119" i="26"/>
  <c r="K120" i="26"/>
  <c r="K121" i="26"/>
  <c r="K122" i="26"/>
  <c r="K123" i="26"/>
  <c r="K124" i="26"/>
  <c r="K125" i="26"/>
  <c r="K126" i="26"/>
  <c r="K127" i="26"/>
  <c r="K128" i="26"/>
  <c r="K129" i="26"/>
  <c r="K130" i="26"/>
  <c r="K131" i="26"/>
  <c r="K132" i="26"/>
  <c r="K133" i="26"/>
  <c r="K134" i="26"/>
  <c r="K135" i="26"/>
  <c r="K136" i="26"/>
  <c r="K137" i="26"/>
  <c r="K138" i="26"/>
  <c r="K139" i="26"/>
  <c r="K140" i="26"/>
  <c r="K141" i="26"/>
  <c r="K142" i="26"/>
  <c r="K143" i="26"/>
  <c r="K144" i="26"/>
  <c r="K145" i="26"/>
  <c r="K146" i="26"/>
  <c r="K147" i="26"/>
  <c r="K148" i="26"/>
  <c r="K149" i="26"/>
  <c r="K150" i="26"/>
  <c r="K151" i="26"/>
  <c r="K152" i="26"/>
  <c r="K153" i="26"/>
  <c r="K154" i="26"/>
  <c r="K155" i="26"/>
  <c r="K156" i="26"/>
  <c r="K157" i="26"/>
  <c r="K158" i="26"/>
  <c r="K159" i="26"/>
  <c r="K160" i="26"/>
  <c r="K161" i="26"/>
  <c r="K162" i="26"/>
  <c r="K163" i="26"/>
  <c r="K164" i="26"/>
  <c r="K165" i="26"/>
  <c r="K166" i="26"/>
  <c r="K167" i="26"/>
  <c r="K168" i="26"/>
  <c r="K169" i="26"/>
  <c r="K170" i="26"/>
  <c r="K171" i="26"/>
  <c r="K172" i="26"/>
  <c r="K173" i="26"/>
  <c r="K174" i="26"/>
  <c r="K175" i="26"/>
  <c r="K176" i="26"/>
  <c r="K177" i="26"/>
  <c r="K178" i="26"/>
  <c r="K179" i="26"/>
  <c r="K180" i="26"/>
  <c r="K181" i="26"/>
  <c r="K182" i="26"/>
  <c r="K183" i="26"/>
  <c r="K184" i="26"/>
  <c r="K185" i="26"/>
  <c r="K186" i="26"/>
  <c r="K187" i="26"/>
  <c r="K188" i="26"/>
  <c r="K189" i="26"/>
  <c r="K190" i="26"/>
  <c r="K191" i="26"/>
  <c r="K192" i="26"/>
  <c r="K193" i="26"/>
  <c r="K194" i="26"/>
  <c r="K195" i="26"/>
  <c r="K196" i="26"/>
  <c r="K197" i="26"/>
  <c r="K198" i="26"/>
  <c r="K199" i="26"/>
  <c r="K200" i="26"/>
  <c r="K201" i="26"/>
  <c r="K202" i="26"/>
  <c r="K203" i="26"/>
  <c r="K204" i="26"/>
  <c r="K205" i="26"/>
  <c r="K206" i="26"/>
  <c r="K207" i="26"/>
  <c r="K208" i="26"/>
  <c r="K209" i="26"/>
  <c r="K210" i="26"/>
  <c r="K211" i="26"/>
  <c r="K212" i="26"/>
  <c r="K213" i="26"/>
  <c r="K214" i="26"/>
  <c r="K215" i="26"/>
  <c r="K216" i="26"/>
  <c r="K217" i="26"/>
  <c r="K218" i="26"/>
  <c r="K219" i="26"/>
  <c r="K220" i="26"/>
  <c r="K221" i="26"/>
  <c r="K222" i="26"/>
  <c r="K223" i="26"/>
  <c r="K224" i="26"/>
  <c r="K225" i="26"/>
  <c r="K226" i="26"/>
  <c r="K227" i="26"/>
  <c r="K228" i="26"/>
  <c r="K229" i="26"/>
  <c r="K230" i="26"/>
  <c r="K231" i="26"/>
  <c r="K232" i="26"/>
  <c r="K233" i="26"/>
  <c r="K234" i="26"/>
  <c r="K235" i="26"/>
  <c r="K236" i="26"/>
  <c r="K237" i="26"/>
  <c r="K238" i="26"/>
  <c r="K239" i="26"/>
  <c r="K240" i="26"/>
  <c r="K241" i="26"/>
  <c r="K242" i="26"/>
  <c r="K243" i="26"/>
  <c r="K244" i="26"/>
  <c r="K245" i="26"/>
  <c r="K246" i="26"/>
  <c r="K247" i="26"/>
  <c r="K248" i="26"/>
  <c r="K249" i="26"/>
  <c r="K250" i="26"/>
  <c r="K251" i="26"/>
  <c r="K252" i="26"/>
  <c r="K253" i="26"/>
  <c r="K254" i="26"/>
  <c r="K255" i="26"/>
  <c r="K256" i="26"/>
  <c r="K257" i="26"/>
  <c r="K258" i="26"/>
  <c r="K259" i="26"/>
  <c r="K260" i="26"/>
  <c r="K261" i="26"/>
  <c r="K262" i="26"/>
  <c r="K263" i="26"/>
  <c r="K264" i="26"/>
  <c r="K265" i="26"/>
  <c r="K266" i="26"/>
  <c r="K267" i="26"/>
  <c r="K268" i="26"/>
  <c r="K269" i="26"/>
  <c r="K270" i="26"/>
  <c r="K271" i="26"/>
  <c r="K272" i="26"/>
  <c r="K273" i="26"/>
  <c r="K274" i="26"/>
  <c r="K275" i="26"/>
  <c r="K276" i="26"/>
  <c r="K277" i="26"/>
  <c r="K278" i="26"/>
  <c r="K279" i="26"/>
  <c r="K280" i="26"/>
  <c r="K281" i="26"/>
  <c r="K282" i="26"/>
  <c r="K283" i="26"/>
  <c r="K284" i="26"/>
  <c r="K285" i="26"/>
  <c r="K286" i="26"/>
  <c r="K287" i="26"/>
  <c r="K288" i="26"/>
  <c r="K289" i="26"/>
  <c r="K290" i="26"/>
  <c r="K291" i="26"/>
  <c r="K292" i="26"/>
  <c r="K293" i="26"/>
  <c r="K294" i="26"/>
  <c r="K295" i="26"/>
  <c r="K296" i="26"/>
  <c r="K297" i="26"/>
  <c r="K298" i="26"/>
  <c r="K299" i="26"/>
  <c r="K300" i="26"/>
  <c r="K301" i="26"/>
  <c r="K302" i="26"/>
  <c r="K303" i="26"/>
  <c r="K304" i="26"/>
  <c r="K305" i="26"/>
  <c r="K306" i="26"/>
  <c r="K307" i="26"/>
  <c r="K308" i="26"/>
  <c r="K309" i="26"/>
  <c r="K310" i="26"/>
  <c r="K311" i="26"/>
  <c r="K312" i="26"/>
  <c r="K313" i="26"/>
  <c r="K314" i="26"/>
  <c r="K315" i="26"/>
  <c r="K316" i="26"/>
  <c r="K317" i="26"/>
  <c r="K318" i="26"/>
  <c r="K319" i="26"/>
  <c r="K320" i="26"/>
  <c r="K321" i="26"/>
  <c r="K322" i="26"/>
  <c r="K323" i="26"/>
  <c r="K324" i="26"/>
  <c r="K325" i="26"/>
  <c r="K326" i="26"/>
  <c r="K327" i="26"/>
  <c r="K328" i="26"/>
  <c r="K329" i="26"/>
  <c r="K330" i="26"/>
  <c r="K331" i="26"/>
  <c r="K332" i="26"/>
  <c r="K333" i="26"/>
  <c r="K334" i="26"/>
  <c r="K335" i="26"/>
  <c r="K336" i="26"/>
  <c r="K337" i="26"/>
  <c r="K338" i="26"/>
  <c r="K339" i="26"/>
  <c r="K340" i="26"/>
  <c r="K341" i="26"/>
  <c r="K342" i="26"/>
  <c r="K343" i="26"/>
  <c r="K344" i="26"/>
  <c r="K345" i="26"/>
  <c r="K346" i="26"/>
  <c r="K347" i="26"/>
  <c r="K348" i="26"/>
  <c r="K349" i="26"/>
  <c r="K350" i="26"/>
  <c r="K351" i="26"/>
  <c r="K352" i="26"/>
  <c r="K353" i="26"/>
  <c r="K354" i="26"/>
  <c r="K355" i="26"/>
  <c r="K356" i="26"/>
  <c r="K357" i="26"/>
  <c r="K358" i="26"/>
  <c r="K359" i="26"/>
  <c r="K360" i="26"/>
  <c r="K361" i="26"/>
  <c r="K362" i="26"/>
  <c r="K363" i="26"/>
  <c r="K364" i="26"/>
  <c r="K365" i="26"/>
  <c r="K366" i="26"/>
  <c r="K367" i="26"/>
  <c r="K368" i="26"/>
  <c r="K369" i="26"/>
  <c r="K370" i="26"/>
  <c r="K371" i="26"/>
  <c r="K372" i="26"/>
  <c r="K373" i="26"/>
  <c r="K374" i="26"/>
  <c r="K375" i="26"/>
  <c r="K376" i="26"/>
  <c r="K377" i="26"/>
  <c r="K378" i="26"/>
  <c r="K379" i="26"/>
  <c r="K380" i="26"/>
  <c r="K381" i="26"/>
  <c r="K382" i="26"/>
  <c r="K383" i="26"/>
  <c r="K384" i="26"/>
  <c r="K385" i="26"/>
  <c r="K386" i="26"/>
  <c r="K387" i="26"/>
  <c r="K388" i="26"/>
  <c r="K389" i="26"/>
  <c r="K390" i="26"/>
  <c r="K391" i="26"/>
  <c r="K392" i="26"/>
  <c r="K393" i="26"/>
  <c r="K394" i="26"/>
  <c r="K395" i="26"/>
  <c r="K396" i="26"/>
  <c r="K397" i="26"/>
  <c r="K398" i="26"/>
  <c r="K399" i="26"/>
  <c r="K400" i="26"/>
  <c r="K401" i="26"/>
  <c r="K402" i="26"/>
  <c r="K403" i="26"/>
  <c r="K404" i="26"/>
  <c r="K405" i="26"/>
  <c r="K406" i="26"/>
  <c r="K407" i="26"/>
  <c r="K408" i="26"/>
  <c r="K409" i="26"/>
  <c r="K410" i="26"/>
  <c r="K411" i="26"/>
  <c r="K412" i="26"/>
  <c r="K413" i="26"/>
  <c r="K414" i="26"/>
  <c r="K415" i="26"/>
  <c r="K416" i="26"/>
  <c r="K417" i="26"/>
  <c r="K418" i="26"/>
  <c r="K419" i="26"/>
  <c r="K420" i="26"/>
  <c r="K421" i="26"/>
  <c r="K422" i="26"/>
  <c r="K423" i="26"/>
  <c r="K424" i="26"/>
  <c r="K425" i="26"/>
  <c r="K426" i="26"/>
  <c r="K427" i="26"/>
  <c r="K428" i="26"/>
  <c r="K429" i="26"/>
  <c r="K430" i="26"/>
  <c r="K431" i="26"/>
  <c r="K432" i="26"/>
  <c r="K433" i="26"/>
  <c r="K434" i="26"/>
  <c r="K435" i="26"/>
  <c r="K436" i="26"/>
  <c r="K437" i="26"/>
  <c r="K438" i="26"/>
  <c r="K439" i="26"/>
  <c r="K440" i="26"/>
  <c r="K441" i="26"/>
  <c r="K442" i="26"/>
  <c r="K443" i="26"/>
  <c r="K444" i="26"/>
  <c r="K445" i="26"/>
  <c r="K446" i="26"/>
  <c r="K447" i="26"/>
  <c r="K448" i="26"/>
  <c r="K449" i="26"/>
  <c r="K450" i="26"/>
  <c r="K451" i="26"/>
  <c r="K452" i="26"/>
  <c r="K453" i="26"/>
  <c r="K454" i="26"/>
  <c r="K455" i="26"/>
  <c r="K456" i="26"/>
  <c r="K457" i="26"/>
  <c r="K458" i="26"/>
  <c r="K459" i="26"/>
  <c r="K460" i="26"/>
  <c r="K461" i="26"/>
  <c r="K462" i="26"/>
  <c r="K463" i="26"/>
  <c r="K464" i="26"/>
  <c r="K465" i="26"/>
  <c r="K466" i="26"/>
  <c r="K467" i="26"/>
  <c r="K468" i="26"/>
  <c r="K469" i="26"/>
  <c r="K470" i="26"/>
  <c r="K471" i="26"/>
  <c r="K472" i="26"/>
  <c r="K473" i="26"/>
  <c r="K474" i="26"/>
  <c r="K475" i="26"/>
  <c r="K476" i="26"/>
  <c r="K477" i="26"/>
  <c r="K478" i="26"/>
  <c r="K479" i="26"/>
  <c r="K480" i="26"/>
  <c r="K481" i="26"/>
  <c r="K482" i="26"/>
  <c r="K483" i="26"/>
  <c r="K484" i="26"/>
  <c r="K485" i="26"/>
  <c r="K486" i="26"/>
  <c r="K487" i="26"/>
  <c r="K488" i="26"/>
  <c r="K489" i="26"/>
  <c r="K490" i="26"/>
  <c r="K491" i="26"/>
  <c r="K492" i="26"/>
  <c r="K493" i="26"/>
  <c r="K494" i="26"/>
  <c r="K495" i="26"/>
  <c r="K496" i="26"/>
  <c r="K497" i="26"/>
  <c r="K498" i="26"/>
  <c r="K499" i="26"/>
  <c r="K500" i="26"/>
  <c r="K501" i="26"/>
  <c r="K502" i="26"/>
  <c r="K503" i="26"/>
  <c r="K504" i="26"/>
  <c r="K505" i="26"/>
  <c r="K506" i="26"/>
  <c r="K507" i="26"/>
  <c r="K508" i="26"/>
  <c r="K509" i="26"/>
  <c r="K510" i="26"/>
  <c r="K511" i="26"/>
  <c r="K512" i="26"/>
  <c r="K513" i="26"/>
  <c r="K514" i="26"/>
  <c r="K515" i="26"/>
  <c r="K516" i="26"/>
  <c r="K517" i="26"/>
  <c r="K518" i="26"/>
  <c r="K519" i="26"/>
  <c r="K520" i="26"/>
  <c r="K521" i="26"/>
  <c r="K522" i="26"/>
  <c r="K523" i="26"/>
  <c r="K524" i="26"/>
  <c r="K525" i="26"/>
  <c r="K526" i="26"/>
  <c r="K527" i="26"/>
  <c r="K528" i="26"/>
  <c r="K529" i="26"/>
  <c r="K530" i="26"/>
  <c r="K531" i="26"/>
  <c r="K532" i="26"/>
  <c r="K533" i="26"/>
  <c r="K534" i="26"/>
  <c r="K535" i="26"/>
  <c r="K536" i="26"/>
  <c r="K537" i="26"/>
  <c r="K538" i="26"/>
  <c r="K539" i="26"/>
  <c r="K540" i="26"/>
  <c r="K541" i="26"/>
  <c r="K542" i="26"/>
  <c r="K543" i="26"/>
  <c r="K544" i="26"/>
  <c r="K545" i="26"/>
  <c r="K546" i="26"/>
  <c r="K547" i="26"/>
  <c r="K548" i="26"/>
  <c r="K549" i="26"/>
  <c r="K550" i="26"/>
  <c r="K551" i="26"/>
  <c r="K552" i="26"/>
  <c r="K553" i="26"/>
  <c r="K554" i="26"/>
  <c r="K555" i="26"/>
  <c r="K556" i="26"/>
  <c r="K557" i="26"/>
  <c r="K558" i="26"/>
  <c r="K559" i="26"/>
  <c r="K560" i="26"/>
  <c r="K561" i="26"/>
  <c r="K562" i="26"/>
  <c r="K563" i="26"/>
  <c r="K564" i="26"/>
  <c r="K565" i="26"/>
  <c r="K566" i="26"/>
  <c r="K567" i="26"/>
  <c r="K568" i="26"/>
  <c r="K569" i="26"/>
  <c r="K570" i="26"/>
  <c r="K571" i="26"/>
  <c r="K572" i="26"/>
  <c r="K573" i="26"/>
  <c r="K574" i="26"/>
  <c r="K575" i="26"/>
  <c r="K576" i="26"/>
  <c r="K577" i="26"/>
  <c r="K578" i="26"/>
  <c r="K579" i="26"/>
  <c r="K580" i="26"/>
  <c r="K581" i="26"/>
  <c r="K582" i="26"/>
  <c r="K583" i="26"/>
  <c r="K584" i="26"/>
  <c r="K585" i="26"/>
  <c r="K586" i="26"/>
  <c r="K587" i="26"/>
  <c r="K588" i="26"/>
  <c r="K589" i="26"/>
  <c r="K590" i="26"/>
  <c r="K591" i="26"/>
  <c r="K592" i="26"/>
  <c r="K593" i="26"/>
  <c r="K594" i="26"/>
  <c r="K595" i="26"/>
  <c r="K596" i="26"/>
  <c r="K597" i="26"/>
  <c r="K598" i="26"/>
  <c r="K599" i="26"/>
  <c r="K600" i="26"/>
  <c r="K601" i="26"/>
  <c r="K602" i="26"/>
  <c r="K603" i="26"/>
  <c r="K604" i="26"/>
  <c r="K605" i="26"/>
  <c r="K606" i="26"/>
  <c r="K607" i="26"/>
  <c r="K608" i="26"/>
  <c r="K609" i="26"/>
  <c r="K610" i="26"/>
  <c r="K611" i="26"/>
  <c r="K612" i="26"/>
  <c r="K613" i="26"/>
  <c r="K614" i="26"/>
  <c r="K615" i="26"/>
  <c r="K616" i="26"/>
  <c r="K617" i="26"/>
  <c r="K618" i="26"/>
  <c r="K619" i="26"/>
  <c r="K620" i="26"/>
  <c r="K621" i="26"/>
  <c r="K622" i="26"/>
  <c r="K623" i="26"/>
  <c r="K624" i="26"/>
  <c r="K625" i="26"/>
  <c r="K626" i="26"/>
  <c r="K627" i="26"/>
  <c r="K628" i="26"/>
  <c r="K629" i="26"/>
  <c r="K630" i="26"/>
  <c r="K631" i="26"/>
  <c r="K632" i="26"/>
  <c r="K633" i="26"/>
  <c r="K634" i="26"/>
  <c r="K635" i="26"/>
  <c r="K636" i="26"/>
  <c r="K637" i="26"/>
  <c r="K638" i="26"/>
  <c r="K639" i="26"/>
  <c r="K640" i="26"/>
  <c r="K641" i="26"/>
  <c r="K642" i="26"/>
  <c r="K643" i="26"/>
  <c r="K644" i="26"/>
  <c r="K645" i="26"/>
  <c r="K646" i="26"/>
  <c r="K647" i="26"/>
  <c r="K648" i="26"/>
  <c r="K649" i="26"/>
  <c r="K650" i="26"/>
  <c r="K651" i="26"/>
  <c r="K652" i="26"/>
  <c r="K653" i="26"/>
  <c r="K654" i="26"/>
  <c r="K655" i="26"/>
  <c r="K656" i="26"/>
  <c r="K657" i="26"/>
  <c r="K658" i="26"/>
  <c r="K659" i="26"/>
  <c r="K660" i="26"/>
  <c r="K661" i="26"/>
  <c r="K662" i="26"/>
  <c r="K663" i="26"/>
  <c r="K664" i="26"/>
  <c r="K665" i="26"/>
  <c r="K666" i="26"/>
  <c r="K667" i="26"/>
  <c r="K668" i="26"/>
  <c r="K669" i="26"/>
  <c r="K670" i="26"/>
  <c r="K671" i="26"/>
  <c r="K672" i="26"/>
  <c r="K673" i="26"/>
  <c r="K674" i="26"/>
  <c r="K675" i="26"/>
  <c r="K676" i="26"/>
  <c r="K677" i="26"/>
  <c r="K678" i="26"/>
  <c r="K679" i="26"/>
  <c r="K680" i="26"/>
  <c r="K681" i="26"/>
  <c r="K682" i="26"/>
  <c r="K683" i="26"/>
  <c r="K684" i="26"/>
  <c r="K685" i="26"/>
  <c r="K686" i="26"/>
  <c r="K687" i="26"/>
  <c r="K688" i="26"/>
  <c r="K689" i="26"/>
  <c r="K690" i="26"/>
  <c r="K691" i="26"/>
  <c r="K692" i="26"/>
  <c r="K693" i="26"/>
  <c r="K694" i="26"/>
  <c r="K695" i="26"/>
  <c r="K696" i="26"/>
  <c r="K697" i="26"/>
  <c r="K698" i="26"/>
  <c r="K699" i="26"/>
  <c r="K700" i="26"/>
  <c r="K701" i="26"/>
  <c r="K702" i="26"/>
  <c r="K703" i="26"/>
  <c r="K704" i="26"/>
  <c r="K705" i="26"/>
  <c r="K706" i="26"/>
  <c r="K707" i="26"/>
  <c r="K708" i="26"/>
  <c r="K709" i="26"/>
  <c r="K710" i="26"/>
  <c r="K711" i="26"/>
  <c r="K712" i="26"/>
  <c r="K713" i="26"/>
  <c r="K714" i="26"/>
  <c r="K715" i="26"/>
  <c r="K716" i="26"/>
  <c r="K717" i="26"/>
  <c r="K718" i="26"/>
  <c r="K719" i="26"/>
  <c r="K720" i="26"/>
  <c r="K721" i="26"/>
  <c r="K722" i="26"/>
  <c r="K723" i="26"/>
  <c r="K724" i="26"/>
  <c r="K725" i="26"/>
  <c r="K726" i="26"/>
  <c r="K727" i="26"/>
  <c r="K728" i="26"/>
  <c r="K729" i="26"/>
  <c r="K730" i="26"/>
  <c r="K731" i="26"/>
  <c r="K732" i="26"/>
  <c r="K733" i="26"/>
  <c r="K734" i="26"/>
  <c r="K735" i="26"/>
  <c r="K736" i="26"/>
  <c r="K737" i="26"/>
  <c r="K738" i="26"/>
  <c r="K739" i="26"/>
  <c r="K740" i="26"/>
  <c r="K741" i="26"/>
  <c r="K742" i="26"/>
  <c r="K743" i="26"/>
  <c r="K744" i="26"/>
  <c r="K745" i="26"/>
  <c r="K746" i="26"/>
  <c r="K747" i="26"/>
  <c r="K748" i="26"/>
  <c r="K749" i="26"/>
  <c r="K750" i="26"/>
  <c r="K751" i="26"/>
  <c r="K752" i="26"/>
  <c r="K753" i="26"/>
  <c r="K754" i="26"/>
  <c r="K755" i="26"/>
  <c r="K756" i="26"/>
  <c r="K757" i="26"/>
  <c r="K758" i="26"/>
  <c r="K759" i="26"/>
  <c r="K760" i="26"/>
  <c r="K761" i="26"/>
  <c r="K762" i="26"/>
  <c r="K763" i="26"/>
  <c r="K764" i="26"/>
  <c r="K765" i="26"/>
  <c r="K766" i="26"/>
  <c r="K767" i="26"/>
  <c r="K768" i="26"/>
  <c r="K769" i="26"/>
  <c r="K770" i="26"/>
  <c r="K771" i="26"/>
  <c r="K772" i="26"/>
  <c r="K773" i="26"/>
  <c r="K774" i="26"/>
  <c r="K775" i="26"/>
  <c r="K776" i="26"/>
  <c r="K777" i="26"/>
  <c r="K778" i="26"/>
  <c r="K779" i="26"/>
  <c r="K780" i="26"/>
  <c r="K781" i="26"/>
  <c r="K782" i="26"/>
  <c r="K783" i="26"/>
  <c r="K784" i="26"/>
  <c r="K785" i="26"/>
  <c r="K786" i="26"/>
  <c r="K787" i="26"/>
  <c r="K788" i="26"/>
  <c r="K789" i="26"/>
  <c r="K790" i="26"/>
  <c r="K791" i="26"/>
  <c r="K792" i="26"/>
  <c r="K793" i="26"/>
  <c r="K794" i="26"/>
  <c r="K795" i="26"/>
  <c r="K796" i="26"/>
  <c r="K797" i="26"/>
  <c r="K798" i="26"/>
  <c r="K799" i="26"/>
  <c r="K800" i="26"/>
  <c r="K801" i="26"/>
  <c r="K802" i="26"/>
  <c r="K803" i="26"/>
  <c r="K804" i="26"/>
  <c r="K805" i="26"/>
  <c r="K806" i="26"/>
  <c r="K807" i="26"/>
  <c r="K808" i="26"/>
  <c r="K809" i="26"/>
  <c r="K810" i="26"/>
  <c r="K811" i="26"/>
  <c r="K812" i="26"/>
  <c r="K813" i="26"/>
  <c r="K814" i="26"/>
  <c r="K815" i="26"/>
  <c r="K816" i="26"/>
  <c r="K817" i="26"/>
  <c r="K818" i="26"/>
  <c r="K819" i="26"/>
  <c r="K820" i="26"/>
  <c r="K821" i="26"/>
  <c r="K822" i="26"/>
  <c r="K823" i="26"/>
  <c r="K824" i="26"/>
  <c r="K825" i="26"/>
  <c r="K826" i="26"/>
  <c r="K827" i="26"/>
  <c r="K828" i="26"/>
  <c r="K829" i="26"/>
  <c r="K830" i="26"/>
  <c r="K831" i="26"/>
  <c r="K832" i="26"/>
  <c r="K833" i="26"/>
  <c r="K834" i="26"/>
  <c r="K835" i="26"/>
  <c r="K836" i="26"/>
  <c r="K837" i="26"/>
  <c r="K838" i="26"/>
  <c r="K839" i="26"/>
  <c r="K840" i="26"/>
  <c r="K841" i="26"/>
  <c r="K842" i="26"/>
  <c r="K843" i="26"/>
  <c r="K844" i="26"/>
  <c r="K845" i="26"/>
  <c r="K846" i="26"/>
  <c r="K847" i="26"/>
  <c r="K848" i="26"/>
  <c r="K849" i="26"/>
  <c r="K850" i="26"/>
  <c r="K851" i="26"/>
  <c r="K852" i="26"/>
  <c r="K853" i="26"/>
  <c r="K854" i="26"/>
  <c r="K855" i="26"/>
  <c r="K856" i="26"/>
  <c r="K857" i="26"/>
  <c r="K858" i="26"/>
  <c r="K859" i="26"/>
  <c r="O30" i="26"/>
  <c r="P31" i="26"/>
  <c r="F43" i="26"/>
  <c r="F44" i="26"/>
  <c r="F45" i="26"/>
  <c r="F46" i="26"/>
  <c r="F47" i="26"/>
  <c r="F48" i="26"/>
  <c r="F49" i="26"/>
  <c r="F50" i="26"/>
  <c r="F51" i="26"/>
  <c r="F52" i="26"/>
  <c r="F53" i="26"/>
  <c r="F54" i="26"/>
  <c r="F55" i="26"/>
  <c r="F56" i="26"/>
  <c r="F57" i="26"/>
  <c r="F58" i="26"/>
  <c r="F59" i="26"/>
  <c r="F60" i="26"/>
  <c r="F61" i="26"/>
  <c r="F62" i="26"/>
  <c r="F63" i="26"/>
  <c r="F64" i="26"/>
  <c r="F65" i="26"/>
  <c r="F66" i="26"/>
  <c r="F67" i="26"/>
  <c r="F68" i="26"/>
  <c r="F69" i="26"/>
  <c r="F70" i="26"/>
  <c r="F71" i="26"/>
  <c r="F72" i="26"/>
  <c r="F73" i="26"/>
  <c r="F74" i="26"/>
  <c r="F75" i="26"/>
  <c r="F76" i="26"/>
  <c r="F77" i="26"/>
  <c r="F78" i="26"/>
  <c r="F79" i="26"/>
  <c r="F80" i="26"/>
  <c r="F81" i="26"/>
  <c r="F82" i="26"/>
  <c r="F83" i="26"/>
  <c r="F84" i="26"/>
  <c r="F85" i="26"/>
  <c r="F86" i="26"/>
  <c r="F87" i="26"/>
  <c r="F88" i="26"/>
  <c r="F89" i="26"/>
  <c r="F90" i="26"/>
  <c r="F91" i="26"/>
  <c r="F92" i="26"/>
  <c r="F93" i="26"/>
  <c r="F94" i="26"/>
  <c r="F95" i="26"/>
  <c r="F96" i="26"/>
  <c r="F97" i="26"/>
  <c r="F98" i="26"/>
  <c r="F99" i="26"/>
  <c r="F100" i="26"/>
  <c r="F101" i="26"/>
  <c r="F102" i="26"/>
  <c r="F103" i="26"/>
  <c r="F104" i="26"/>
  <c r="F105" i="26"/>
  <c r="F106" i="26"/>
  <c r="F107" i="26"/>
  <c r="F108" i="26"/>
  <c r="F109" i="26"/>
  <c r="F110" i="26"/>
  <c r="F111" i="26"/>
  <c r="F112" i="26"/>
  <c r="F113" i="26"/>
  <c r="F114" i="26"/>
  <c r="F115" i="26"/>
  <c r="F116" i="26"/>
  <c r="F117" i="26"/>
  <c r="F118" i="26"/>
  <c r="F119" i="26"/>
  <c r="F120" i="26"/>
  <c r="F121" i="26"/>
  <c r="F122" i="26"/>
  <c r="F123" i="26"/>
  <c r="F124" i="26"/>
  <c r="F125" i="26"/>
  <c r="F126" i="26"/>
  <c r="F127" i="26"/>
  <c r="F128" i="26"/>
  <c r="F129" i="26"/>
  <c r="F130" i="26"/>
  <c r="F131" i="26"/>
  <c r="F132" i="26"/>
  <c r="F133" i="26"/>
  <c r="F134" i="26"/>
  <c r="F135" i="26"/>
  <c r="F136" i="26"/>
  <c r="F137" i="26"/>
  <c r="F138" i="26"/>
  <c r="F139" i="26"/>
  <c r="F140" i="26"/>
  <c r="F141" i="26"/>
  <c r="F142" i="26"/>
  <c r="F143" i="26"/>
  <c r="F144" i="26"/>
  <c r="F145" i="26"/>
  <c r="F146" i="26"/>
  <c r="F147" i="26"/>
  <c r="F148" i="26"/>
  <c r="F149" i="26"/>
  <c r="F150" i="26"/>
  <c r="F151" i="26"/>
  <c r="F152" i="26"/>
  <c r="F153" i="26"/>
  <c r="F154" i="26"/>
  <c r="F155" i="26"/>
  <c r="F156" i="26"/>
  <c r="F157" i="26"/>
  <c r="F158" i="26"/>
  <c r="F159" i="26"/>
  <c r="F160" i="26"/>
  <c r="F161" i="26"/>
  <c r="F162" i="26"/>
  <c r="F163" i="26"/>
  <c r="F164" i="26"/>
  <c r="F165" i="26"/>
  <c r="F166" i="26"/>
  <c r="F167" i="26"/>
  <c r="F168" i="26"/>
  <c r="F169" i="26"/>
  <c r="F170" i="26"/>
  <c r="F171" i="26"/>
  <c r="F172" i="26"/>
  <c r="F173" i="26"/>
  <c r="F174" i="26"/>
  <c r="F175" i="26"/>
  <c r="F176" i="26"/>
  <c r="F177" i="26"/>
  <c r="F178" i="26"/>
  <c r="F179" i="26"/>
  <c r="F180" i="26"/>
  <c r="F181" i="26"/>
  <c r="F182" i="26"/>
  <c r="F183" i="26"/>
  <c r="F184" i="26"/>
  <c r="F185" i="26"/>
  <c r="F186" i="26"/>
  <c r="F187" i="26"/>
  <c r="F188" i="26"/>
  <c r="F189" i="26"/>
  <c r="F190" i="26"/>
  <c r="F191" i="26"/>
  <c r="F192" i="26"/>
  <c r="F193" i="26"/>
  <c r="F194" i="26"/>
  <c r="F195" i="26"/>
  <c r="F196" i="26"/>
  <c r="F197" i="26"/>
  <c r="F198" i="26"/>
  <c r="F199" i="26"/>
  <c r="F200" i="26"/>
  <c r="F201" i="26"/>
  <c r="F202" i="26"/>
  <c r="F203" i="26"/>
  <c r="F204" i="26"/>
  <c r="F205" i="26"/>
  <c r="F206" i="26"/>
  <c r="F207" i="26"/>
  <c r="F208" i="26"/>
  <c r="F209" i="26"/>
  <c r="F210" i="26"/>
  <c r="F211" i="26"/>
  <c r="F212" i="26"/>
  <c r="F213" i="26"/>
  <c r="F214" i="26"/>
  <c r="F215" i="26"/>
  <c r="F216" i="26"/>
  <c r="F217" i="26"/>
  <c r="F218" i="26"/>
  <c r="F219" i="26"/>
  <c r="F220" i="26"/>
  <c r="F221" i="26"/>
  <c r="F222" i="26"/>
  <c r="F223" i="26"/>
  <c r="F224" i="26"/>
  <c r="F225" i="26"/>
  <c r="F226" i="26"/>
  <c r="F227" i="26"/>
  <c r="F228" i="26"/>
  <c r="F229" i="26"/>
  <c r="F230" i="26"/>
  <c r="F231" i="26"/>
  <c r="F232" i="26"/>
  <c r="F233" i="26"/>
  <c r="F234" i="26"/>
  <c r="F235" i="26"/>
  <c r="F236" i="26"/>
  <c r="F237" i="26"/>
  <c r="F238" i="26"/>
  <c r="F239" i="26"/>
  <c r="F240" i="26"/>
  <c r="F241" i="26"/>
  <c r="F242" i="26"/>
  <c r="F243" i="26"/>
  <c r="F244" i="26"/>
  <c r="F245" i="26"/>
  <c r="F246" i="26"/>
  <c r="F247" i="26"/>
  <c r="F248" i="26"/>
  <c r="F249" i="26"/>
  <c r="F250" i="26"/>
  <c r="F251" i="26"/>
  <c r="F252" i="26"/>
  <c r="F253" i="26"/>
  <c r="F254" i="26"/>
  <c r="F255" i="26"/>
  <c r="F256" i="26"/>
  <c r="F257" i="26"/>
  <c r="F258" i="26"/>
  <c r="F259" i="26"/>
  <c r="F260" i="26"/>
  <c r="F261" i="26"/>
  <c r="F262" i="26"/>
  <c r="F263" i="26"/>
  <c r="F264" i="26"/>
  <c r="F265" i="26"/>
  <c r="F266" i="26"/>
  <c r="F267" i="26"/>
  <c r="F268" i="26"/>
  <c r="F269" i="26"/>
  <c r="F270" i="26"/>
  <c r="F271" i="26"/>
  <c r="F272" i="26"/>
  <c r="F273" i="26"/>
  <c r="F274" i="26"/>
  <c r="F275" i="26"/>
  <c r="F276" i="26"/>
  <c r="F277" i="26"/>
  <c r="F278" i="26"/>
  <c r="F279" i="26"/>
  <c r="F280" i="26"/>
  <c r="F281" i="26"/>
  <c r="F282" i="26"/>
  <c r="F283" i="26"/>
  <c r="F284" i="26"/>
  <c r="F285" i="26"/>
  <c r="F286" i="26"/>
  <c r="F287" i="26"/>
  <c r="F288" i="26"/>
  <c r="F289" i="26"/>
  <c r="F290" i="26"/>
  <c r="F291" i="26"/>
  <c r="F292" i="26"/>
  <c r="F293" i="26"/>
  <c r="F294" i="26"/>
  <c r="F295" i="26"/>
  <c r="F296" i="26"/>
  <c r="F297" i="26"/>
  <c r="F298" i="26"/>
  <c r="F299" i="26"/>
  <c r="F300" i="26"/>
  <c r="F301" i="26"/>
  <c r="F302" i="26"/>
  <c r="F303" i="26"/>
  <c r="F304" i="26"/>
  <c r="F305" i="26"/>
  <c r="F306" i="26"/>
  <c r="F307" i="26"/>
  <c r="F308" i="26"/>
  <c r="F309" i="26"/>
  <c r="F310" i="26"/>
  <c r="F311" i="26"/>
  <c r="F312" i="26"/>
  <c r="F313" i="26"/>
  <c r="F314" i="26"/>
  <c r="F315" i="26"/>
  <c r="F316" i="26"/>
  <c r="F317" i="26"/>
  <c r="F318" i="26"/>
  <c r="F319" i="26"/>
  <c r="F320" i="26"/>
  <c r="F321" i="26"/>
  <c r="F322" i="26"/>
  <c r="F323" i="26"/>
  <c r="F324" i="26"/>
  <c r="F325" i="26"/>
  <c r="F326" i="26"/>
  <c r="F327" i="26"/>
  <c r="F328" i="26"/>
  <c r="F329" i="26"/>
  <c r="F330" i="26"/>
  <c r="F331" i="26"/>
  <c r="F332" i="26"/>
  <c r="F333" i="26"/>
  <c r="F334" i="26"/>
  <c r="F335" i="26"/>
  <c r="F336" i="26"/>
  <c r="F337" i="26"/>
  <c r="F338" i="26"/>
  <c r="F339" i="26"/>
  <c r="F340" i="26"/>
  <c r="F341" i="26"/>
  <c r="F342" i="26"/>
  <c r="F343" i="26"/>
  <c r="F344" i="26"/>
  <c r="F345" i="26"/>
  <c r="F346" i="26"/>
  <c r="F347" i="26"/>
  <c r="F348" i="26"/>
  <c r="F349" i="26"/>
  <c r="F350" i="26"/>
  <c r="F351" i="26"/>
  <c r="F352" i="26"/>
  <c r="F353" i="26"/>
  <c r="F354" i="26"/>
  <c r="F355" i="26"/>
  <c r="F356" i="26"/>
  <c r="F357" i="26"/>
  <c r="F358" i="26"/>
  <c r="F359" i="26"/>
  <c r="F360" i="26"/>
  <c r="F361" i="26"/>
  <c r="F362" i="26"/>
  <c r="F363" i="26"/>
  <c r="F364" i="26"/>
  <c r="F365" i="26"/>
  <c r="F366" i="26"/>
  <c r="F367" i="26"/>
  <c r="F368" i="26"/>
  <c r="F369" i="26"/>
  <c r="F370" i="26"/>
  <c r="F371" i="26"/>
  <c r="F372" i="26"/>
  <c r="F373" i="26"/>
  <c r="F374" i="26"/>
  <c r="F375" i="26"/>
  <c r="F376" i="26"/>
  <c r="F377" i="26"/>
  <c r="F378" i="26"/>
  <c r="F379" i="26"/>
  <c r="F380" i="26"/>
  <c r="F381" i="26"/>
  <c r="F382" i="26"/>
  <c r="F383" i="26"/>
  <c r="F384" i="26"/>
  <c r="F385" i="26"/>
  <c r="F386" i="26"/>
  <c r="F387" i="26"/>
  <c r="F388" i="26"/>
  <c r="F389" i="26"/>
  <c r="F390" i="26"/>
  <c r="F391" i="26"/>
  <c r="F392" i="26"/>
  <c r="F393" i="26"/>
  <c r="F394" i="26"/>
  <c r="F395" i="26"/>
  <c r="F396" i="26"/>
  <c r="F397" i="26"/>
  <c r="F398" i="26"/>
  <c r="F399" i="26"/>
  <c r="F400" i="26"/>
  <c r="F401" i="26"/>
  <c r="F402" i="26"/>
  <c r="F403" i="26"/>
  <c r="F404" i="26"/>
  <c r="F405" i="26"/>
  <c r="F406" i="26"/>
  <c r="F407" i="26"/>
  <c r="F408" i="26"/>
  <c r="F409" i="26"/>
  <c r="F410" i="26"/>
  <c r="F411" i="26"/>
  <c r="F412" i="26"/>
  <c r="F413" i="26"/>
  <c r="F414" i="26"/>
  <c r="F415" i="26"/>
  <c r="F416" i="26"/>
  <c r="F417" i="26"/>
  <c r="F418" i="26"/>
  <c r="F419" i="26"/>
  <c r="F420" i="26"/>
  <c r="F421" i="26"/>
  <c r="F422" i="26"/>
  <c r="F423" i="26"/>
  <c r="F424" i="26"/>
  <c r="F425" i="26"/>
  <c r="F426" i="26"/>
  <c r="F427" i="26"/>
  <c r="F428" i="26"/>
  <c r="F429" i="26"/>
  <c r="F430" i="26"/>
  <c r="F431" i="26"/>
  <c r="F432" i="26"/>
  <c r="F433" i="26"/>
  <c r="F434" i="26"/>
  <c r="F435" i="26"/>
  <c r="F436" i="26"/>
  <c r="F437" i="26"/>
  <c r="F438" i="26"/>
  <c r="F439" i="26"/>
  <c r="F440" i="26"/>
  <c r="F441" i="26"/>
  <c r="F442" i="26"/>
  <c r="F443" i="26"/>
  <c r="F444" i="26"/>
  <c r="F445" i="26"/>
  <c r="F446" i="26"/>
  <c r="F447" i="26"/>
  <c r="F448" i="26"/>
  <c r="F449" i="26"/>
  <c r="F450" i="26"/>
  <c r="F451" i="26"/>
  <c r="F452" i="26"/>
  <c r="F453" i="26"/>
  <c r="F454" i="26"/>
  <c r="F455" i="26"/>
  <c r="F456" i="26"/>
  <c r="F457" i="26"/>
  <c r="F458" i="26"/>
  <c r="F459" i="26"/>
  <c r="F460" i="26"/>
  <c r="F461" i="26"/>
  <c r="F462" i="26"/>
  <c r="F463" i="26"/>
  <c r="F464" i="26"/>
  <c r="F465" i="26"/>
  <c r="F466" i="26"/>
  <c r="F467" i="26"/>
  <c r="F468" i="26"/>
  <c r="F469" i="26"/>
  <c r="F470" i="26"/>
  <c r="F471" i="26"/>
  <c r="F472" i="26"/>
  <c r="F473" i="26"/>
  <c r="F474" i="26"/>
  <c r="F475" i="26"/>
  <c r="F476" i="26"/>
  <c r="F477" i="26"/>
  <c r="F478" i="26"/>
  <c r="F479" i="26"/>
  <c r="F480" i="26"/>
  <c r="F481" i="26"/>
  <c r="F482" i="26"/>
  <c r="F483" i="26"/>
  <c r="F484" i="26"/>
  <c r="F485" i="26"/>
  <c r="F486" i="26"/>
  <c r="F487" i="26"/>
  <c r="F488" i="26"/>
  <c r="F489" i="26"/>
  <c r="F490" i="26"/>
  <c r="F491" i="26"/>
  <c r="F492" i="26"/>
  <c r="F493" i="26"/>
  <c r="F494" i="26"/>
  <c r="F495" i="26"/>
  <c r="F496" i="26"/>
  <c r="F497" i="26"/>
  <c r="F498" i="26"/>
  <c r="F499" i="26"/>
  <c r="F500" i="26"/>
  <c r="F501" i="26"/>
  <c r="F502" i="26"/>
  <c r="F503" i="26"/>
  <c r="F504" i="26"/>
  <c r="F505" i="26"/>
  <c r="F506" i="26"/>
  <c r="F507" i="26"/>
  <c r="F508" i="26"/>
  <c r="F509" i="26"/>
  <c r="F510" i="26"/>
  <c r="F511" i="26"/>
  <c r="F512" i="26"/>
  <c r="F513" i="26"/>
  <c r="F514" i="26"/>
  <c r="F515" i="26"/>
  <c r="F516" i="26"/>
  <c r="F517" i="26"/>
  <c r="F518" i="26"/>
  <c r="F519" i="26"/>
  <c r="F520" i="26"/>
  <c r="F521" i="26"/>
  <c r="F522" i="26"/>
  <c r="F523" i="26"/>
  <c r="F524" i="26"/>
  <c r="F525" i="26"/>
  <c r="F526" i="26"/>
  <c r="F527" i="26"/>
  <c r="F528" i="26"/>
  <c r="F529" i="26"/>
  <c r="F530" i="26"/>
  <c r="F531" i="26"/>
  <c r="F532" i="26"/>
  <c r="F533" i="26"/>
  <c r="F534" i="26"/>
  <c r="F535" i="26"/>
  <c r="F536" i="26"/>
  <c r="F537" i="26"/>
  <c r="F538" i="26"/>
  <c r="F539" i="26"/>
  <c r="F540" i="26"/>
  <c r="F541" i="26"/>
  <c r="F542" i="26"/>
  <c r="F543" i="26"/>
  <c r="F544" i="26"/>
  <c r="F545" i="26"/>
  <c r="F546" i="26"/>
  <c r="F547" i="26"/>
  <c r="F548" i="26"/>
  <c r="F549" i="26"/>
  <c r="F550" i="26"/>
  <c r="F551" i="26"/>
  <c r="F552" i="26"/>
  <c r="F553" i="26"/>
  <c r="F554" i="26"/>
  <c r="F555" i="26"/>
  <c r="F556" i="26"/>
  <c r="F557" i="26"/>
  <c r="F558" i="26"/>
  <c r="F559" i="26"/>
  <c r="F560" i="26"/>
  <c r="F561" i="26"/>
  <c r="F562" i="26"/>
  <c r="F563" i="26"/>
  <c r="F564" i="26"/>
  <c r="F565" i="26"/>
  <c r="F566" i="26"/>
  <c r="F567" i="26"/>
  <c r="F568" i="26"/>
  <c r="F569" i="26"/>
  <c r="F570" i="26"/>
  <c r="F571" i="26"/>
  <c r="F572" i="26"/>
  <c r="F573" i="26"/>
  <c r="F574" i="26"/>
  <c r="F575" i="26"/>
  <c r="F576" i="26"/>
  <c r="F577" i="26"/>
  <c r="F578" i="26"/>
  <c r="F579" i="26"/>
  <c r="F580" i="26"/>
  <c r="F581" i="26"/>
  <c r="F582" i="26"/>
  <c r="F583" i="26"/>
  <c r="F584" i="26"/>
  <c r="F585" i="26"/>
  <c r="F586" i="26"/>
  <c r="F587" i="26"/>
  <c r="F588" i="26"/>
  <c r="F589" i="26"/>
  <c r="F590" i="26"/>
  <c r="F591" i="26"/>
  <c r="F592" i="26"/>
  <c r="F593" i="26"/>
  <c r="F594" i="26"/>
  <c r="F595" i="26"/>
  <c r="F596" i="26"/>
  <c r="F597" i="26"/>
  <c r="F598" i="26"/>
  <c r="F599" i="26"/>
  <c r="F600" i="26"/>
  <c r="F601" i="26"/>
  <c r="F602" i="26"/>
  <c r="F603" i="26"/>
  <c r="F604" i="26"/>
  <c r="F605" i="26"/>
  <c r="F606" i="26"/>
  <c r="F607" i="26"/>
  <c r="F608" i="26"/>
  <c r="F609" i="26"/>
  <c r="F610" i="26"/>
  <c r="F611" i="26"/>
  <c r="F612" i="26"/>
  <c r="F613" i="26"/>
  <c r="F614" i="26"/>
  <c r="F615" i="26"/>
  <c r="F616" i="26"/>
  <c r="F617" i="26"/>
  <c r="F618" i="26"/>
  <c r="F619" i="26"/>
  <c r="F620" i="26"/>
  <c r="F621" i="26"/>
  <c r="F622" i="26"/>
  <c r="F623" i="26"/>
  <c r="F624" i="26"/>
  <c r="F625" i="26"/>
  <c r="F626" i="26"/>
  <c r="F627" i="26"/>
  <c r="F628" i="26"/>
  <c r="F629" i="26"/>
  <c r="F630" i="26"/>
  <c r="F631" i="26"/>
  <c r="F632" i="26"/>
  <c r="F633" i="26"/>
  <c r="F634" i="26"/>
  <c r="F635" i="26"/>
  <c r="F636" i="26"/>
  <c r="F637" i="26"/>
  <c r="F638" i="26"/>
  <c r="F639" i="26"/>
  <c r="F640" i="26"/>
  <c r="F641" i="26"/>
  <c r="F642" i="26"/>
  <c r="F643" i="26"/>
  <c r="F644" i="26"/>
  <c r="F645" i="26"/>
  <c r="F646" i="26"/>
  <c r="F647" i="26"/>
  <c r="F648" i="26"/>
  <c r="F649" i="26"/>
  <c r="F650" i="26"/>
  <c r="F651" i="26"/>
  <c r="F652" i="26"/>
  <c r="F653" i="26"/>
  <c r="F654" i="26"/>
  <c r="F655" i="26"/>
  <c r="F656" i="26"/>
  <c r="F657" i="26"/>
  <c r="F658" i="26"/>
  <c r="F659" i="26"/>
  <c r="F660" i="26"/>
  <c r="F661" i="26"/>
  <c r="F662" i="26"/>
  <c r="F663" i="26"/>
  <c r="F664" i="26"/>
  <c r="F665" i="26"/>
  <c r="F666" i="26"/>
  <c r="F667" i="26"/>
  <c r="F668" i="26"/>
  <c r="F669" i="26"/>
  <c r="F670" i="26"/>
  <c r="F671" i="26"/>
  <c r="F672" i="26"/>
  <c r="F673" i="26"/>
  <c r="F674" i="26"/>
  <c r="F675" i="26"/>
  <c r="F676" i="26"/>
  <c r="F677" i="26"/>
  <c r="F678" i="26"/>
  <c r="F679" i="26"/>
  <c r="F680" i="26"/>
  <c r="F681" i="26"/>
  <c r="F682" i="26"/>
  <c r="F683" i="26"/>
  <c r="F684" i="26"/>
  <c r="F685" i="26"/>
  <c r="F686" i="26"/>
  <c r="F687" i="26"/>
  <c r="F688" i="26"/>
  <c r="F689" i="26"/>
  <c r="F690" i="26"/>
  <c r="F691" i="26"/>
  <c r="F692" i="26"/>
  <c r="F693" i="26"/>
  <c r="F694" i="26"/>
  <c r="F695" i="26"/>
  <c r="F696" i="26"/>
  <c r="F697" i="26"/>
  <c r="F698" i="26"/>
  <c r="F699" i="26"/>
  <c r="F700" i="26"/>
  <c r="F701" i="26"/>
  <c r="F702" i="26"/>
  <c r="F703" i="26"/>
  <c r="F704" i="26"/>
  <c r="F705" i="26"/>
  <c r="F706" i="26"/>
  <c r="F707" i="26"/>
  <c r="F708" i="26"/>
  <c r="F709" i="26"/>
  <c r="F710" i="26"/>
  <c r="F711" i="26"/>
  <c r="F712" i="26"/>
  <c r="F713" i="26"/>
  <c r="F714" i="26"/>
  <c r="F715" i="26"/>
  <c r="F716" i="26"/>
  <c r="F717" i="26"/>
  <c r="F718" i="26"/>
  <c r="F719" i="26"/>
  <c r="F720" i="26"/>
  <c r="F721" i="26"/>
  <c r="F722" i="26"/>
  <c r="F723" i="26"/>
  <c r="F724" i="26"/>
  <c r="F725" i="26"/>
  <c r="F726" i="26"/>
  <c r="F727" i="26"/>
  <c r="F728" i="26"/>
  <c r="F729" i="26"/>
  <c r="F730" i="26"/>
  <c r="F731" i="26"/>
  <c r="F732" i="26"/>
  <c r="F733" i="26"/>
  <c r="F734" i="26"/>
  <c r="F735" i="26"/>
  <c r="F736" i="26"/>
  <c r="F737" i="26"/>
  <c r="F738" i="26"/>
  <c r="F739" i="26"/>
  <c r="F740" i="26"/>
  <c r="F741" i="26"/>
  <c r="F742" i="26"/>
  <c r="F743" i="26"/>
  <c r="F744" i="26"/>
  <c r="F745" i="26"/>
  <c r="F746" i="26"/>
  <c r="F747" i="26"/>
  <c r="F748" i="26"/>
  <c r="F749" i="26"/>
  <c r="F750" i="26"/>
  <c r="F751" i="26"/>
  <c r="F752" i="26"/>
  <c r="F753" i="26"/>
  <c r="F754" i="26"/>
  <c r="F755" i="26"/>
  <c r="F756" i="26"/>
  <c r="F757" i="26"/>
  <c r="F758" i="26"/>
  <c r="F759" i="26"/>
  <c r="F760" i="26"/>
  <c r="F761" i="26"/>
  <c r="F762" i="26"/>
  <c r="F763" i="26"/>
  <c r="F764" i="26"/>
  <c r="F765" i="26"/>
  <c r="F766" i="26"/>
  <c r="F767" i="26"/>
  <c r="F768" i="26"/>
  <c r="F769" i="26"/>
  <c r="F770" i="26"/>
  <c r="F771" i="26"/>
  <c r="F772" i="26"/>
  <c r="F773" i="26"/>
  <c r="F774" i="26"/>
  <c r="F775" i="26"/>
  <c r="F776" i="26"/>
  <c r="F777" i="26"/>
  <c r="F778" i="26"/>
  <c r="F779" i="26"/>
  <c r="F780" i="26"/>
  <c r="F781" i="26"/>
  <c r="F782" i="26"/>
  <c r="F783" i="26"/>
  <c r="F784" i="26"/>
  <c r="F785" i="26"/>
  <c r="F786" i="26"/>
  <c r="F787" i="26"/>
  <c r="F788" i="26"/>
  <c r="F789" i="26"/>
  <c r="F790" i="26"/>
  <c r="F791" i="26"/>
  <c r="F792" i="26"/>
  <c r="F793" i="26"/>
  <c r="F794" i="26"/>
  <c r="F795" i="26"/>
  <c r="F796" i="26"/>
  <c r="F797" i="26"/>
  <c r="F798" i="26"/>
  <c r="F799" i="26"/>
  <c r="F800" i="26"/>
  <c r="F801" i="26"/>
  <c r="F802" i="26"/>
  <c r="F803" i="26"/>
  <c r="F804" i="26"/>
  <c r="F805" i="26"/>
  <c r="F806" i="26"/>
  <c r="F807" i="26"/>
  <c r="F808" i="26"/>
  <c r="F809" i="26"/>
  <c r="F810" i="26"/>
  <c r="F811" i="26"/>
  <c r="F812" i="26"/>
  <c r="F813" i="26"/>
  <c r="F814" i="26"/>
  <c r="F815" i="26"/>
  <c r="F816" i="26"/>
  <c r="F817" i="26"/>
  <c r="F818" i="26"/>
  <c r="F819" i="26"/>
  <c r="F820" i="26"/>
  <c r="F821" i="26"/>
  <c r="F822" i="26"/>
  <c r="F823" i="26"/>
  <c r="F824" i="26"/>
  <c r="F825" i="26"/>
  <c r="F826" i="26"/>
  <c r="F827" i="26"/>
  <c r="F828" i="26"/>
  <c r="F829" i="26"/>
  <c r="F830" i="26"/>
  <c r="F831" i="26"/>
  <c r="F832" i="26"/>
  <c r="F833" i="26"/>
  <c r="F834" i="26"/>
  <c r="F835" i="26"/>
  <c r="F836" i="26"/>
  <c r="F837" i="26"/>
  <c r="F838" i="26"/>
  <c r="F839" i="26"/>
  <c r="F840" i="26"/>
  <c r="F841" i="26"/>
  <c r="F842" i="26"/>
  <c r="F843" i="26"/>
  <c r="F844" i="26"/>
  <c r="F845" i="26"/>
  <c r="F846" i="26"/>
  <c r="F847" i="26"/>
  <c r="F848" i="26"/>
  <c r="F849" i="26"/>
  <c r="F850" i="26"/>
  <c r="F851" i="26"/>
  <c r="F852" i="26"/>
  <c r="F853" i="26"/>
  <c r="F854" i="26"/>
  <c r="F855" i="26"/>
  <c r="F856" i="26"/>
  <c r="F857" i="26"/>
  <c r="F858" i="26"/>
  <c r="F859" i="26"/>
  <c r="E43" i="26"/>
  <c r="E44" i="26"/>
  <c r="E45" i="26"/>
  <c r="Z35" i="26"/>
  <c r="Z36" i="26"/>
  <c r="Z37" i="26"/>
  <c r="Z38" i="26"/>
  <c r="Z39" i="26"/>
  <c r="Z40" i="26"/>
  <c r="Z41" i="26"/>
  <c r="Z42" i="26"/>
  <c r="Z43" i="26"/>
  <c r="Z44" i="26"/>
  <c r="Z45" i="26"/>
  <c r="Z46" i="26"/>
  <c r="Z47" i="26"/>
  <c r="Z48" i="26"/>
  <c r="Z49" i="26"/>
  <c r="Z50" i="26"/>
  <c r="Z51" i="26"/>
  <c r="Z52" i="26"/>
  <c r="Z53" i="26"/>
  <c r="Z54" i="26"/>
  <c r="Z55" i="26"/>
  <c r="Z56" i="26"/>
  <c r="Z57" i="26"/>
  <c r="Z58" i="26"/>
  <c r="Z59" i="26"/>
  <c r="Z60" i="26"/>
  <c r="Z61" i="26"/>
  <c r="Z62" i="26"/>
  <c r="Z63" i="26"/>
  <c r="Z64" i="26"/>
  <c r="Z65" i="26"/>
  <c r="Z66" i="26"/>
  <c r="Z67" i="26"/>
  <c r="Z68" i="26"/>
  <c r="Z69" i="26"/>
  <c r="Z70" i="26"/>
  <c r="Z71" i="26"/>
  <c r="Z72" i="26"/>
  <c r="Z73" i="26"/>
  <c r="Z74" i="26"/>
  <c r="Z75" i="26"/>
  <c r="Z76" i="26"/>
  <c r="Z77" i="26"/>
  <c r="Z78" i="26"/>
  <c r="Z79" i="26"/>
  <c r="Z80" i="26"/>
  <c r="Z81" i="26"/>
  <c r="Z82" i="26"/>
  <c r="Z83" i="26"/>
  <c r="Z84" i="26"/>
  <c r="Z85" i="26"/>
  <c r="Z86" i="26"/>
  <c r="Z87" i="26"/>
  <c r="Z88" i="26"/>
  <c r="Z89" i="26"/>
  <c r="Z90" i="26"/>
  <c r="Z91" i="26"/>
  <c r="Z92" i="26"/>
  <c r="Z93" i="26"/>
  <c r="Z94" i="26"/>
  <c r="Z95" i="26"/>
  <c r="Z96" i="26"/>
  <c r="Z97" i="26"/>
  <c r="Z98" i="26"/>
  <c r="Z99" i="26"/>
  <c r="Z100" i="26"/>
  <c r="Z101" i="26"/>
  <c r="Z102" i="26"/>
  <c r="Z103" i="26"/>
  <c r="Z104" i="26"/>
  <c r="Z105" i="26"/>
  <c r="Z106" i="26"/>
  <c r="Z107" i="26"/>
  <c r="Z108" i="26"/>
  <c r="Z109" i="26"/>
  <c r="Z110" i="26"/>
  <c r="Z111" i="26"/>
  <c r="Z112" i="26"/>
  <c r="Z113" i="26"/>
  <c r="Z114" i="26"/>
  <c r="Z115" i="26"/>
  <c r="Z116" i="26"/>
  <c r="Z117" i="26"/>
  <c r="Z118" i="26"/>
  <c r="Z119" i="26"/>
  <c r="Z120" i="26"/>
  <c r="Z121" i="26"/>
  <c r="Z122" i="26"/>
  <c r="Z123" i="26"/>
  <c r="Z124" i="26"/>
  <c r="Z125" i="26"/>
  <c r="Z126" i="26"/>
  <c r="Z127" i="26"/>
  <c r="Z128" i="26"/>
  <c r="Z129" i="26"/>
  <c r="Z130" i="26"/>
  <c r="Z131" i="26"/>
  <c r="Z132" i="26"/>
  <c r="Z133" i="26"/>
  <c r="Z134" i="26"/>
  <c r="Z135" i="26"/>
  <c r="Z136" i="26"/>
  <c r="Z137" i="26"/>
  <c r="Z138" i="26"/>
  <c r="Z139" i="26"/>
  <c r="Z140" i="26"/>
  <c r="Z141" i="26"/>
  <c r="Z142" i="26"/>
  <c r="Z143" i="26"/>
  <c r="Z144" i="26"/>
  <c r="Z145" i="26"/>
  <c r="Z146" i="26"/>
  <c r="Z147" i="26"/>
  <c r="Z148" i="26"/>
  <c r="Z149" i="26"/>
  <c r="Z150" i="26"/>
  <c r="Z151" i="26"/>
  <c r="Z152" i="26"/>
  <c r="Z153" i="26"/>
  <c r="Z154" i="26"/>
  <c r="Z155" i="26"/>
  <c r="Z156" i="26"/>
  <c r="Z157" i="26"/>
  <c r="Z158" i="26"/>
  <c r="Z159" i="26"/>
  <c r="Z160" i="26"/>
  <c r="Z161" i="26"/>
  <c r="Z162" i="26"/>
  <c r="Z163" i="26"/>
  <c r="Z164" i="26"/>
  <c r="Z165" i="26"/>
  <c r="Z166" i="26"/>
  <c r="Z167" i="26"/>
  <c r="Z168" i="26"/>
  <c r="Z169" i="26"/>
  <c r="Z170" i="26"/>
  <c r="Z171" i="26"/>
  <c r="Z172" i="26"/>
  <c r="Z173" i="26"/>
  <c r="Z174" i="26"/>
  <c r="Z175" i="26"/>
  <c r="Z176" i="26"/>
  <c r="Z177" i="26"/>
  <c r="Z178" i="26"/>
  <c r="Z179" i="26"/>
  <c r="Z180" i="26"/>
  <c r="Z181" i="26"/>
  <c r="Z182" i="26"/>
  <c r="Z183" i="26"/>
  <c r="Z184" i="26"/>
  <c r="Z185" i="26"/>
  <c r="Z186" i="26"/>
  <c r="Z187" i="26"/>
  <c r="Z188" i="26"/>
  <c r="Z189" i="26"/>
  <c r="Z190" i="26"/>
  <c r="Z191" i="26"/>
  <c r="Z192" i="26"/>
  <c r="Z193" i="26"/>
  <c r="Z194" i="26"/>
  <c r="Z195" i="26"/>
  <c r="Z196" i="26"/>
  <c r="Z197" i="26"/>
  <c r="Z198" i="26"/>
  <c r="Z199" i="26"/>
  <c r="Z200" i="26"/>
  <c r="Z201" i="26"/>
  <c r="Z202" i="26"/>
  <c r="Z203" i="26"/>
  <c r="Z204" i="26"/>
  <c r="Z205" i="26"/>
  <c r="Z206" i="26"/>
  <c r="Z207" i="26"/>
  <c r="Z208" i="26"/>
  <c r="Z209" i="26"/>
  <c r="Z210" i="26"/>
  <c r="Z211" i="26"/>
  <c r="Z212" i="26"/>
  <c r="Z213" i="26"/>
  <c r="Z214" i="26"/>
  <c r="Z215" i="26"/>
  <c r="Z216" i="26"/>
  <c r="Z217" i="26"/>
  <c r="Z218" i="26"/>
  <c r="Z219" i="26"/>
  <c r="Z220" i="26"/>
  <c r="Z221" i="26"/>
  <c r="Z222" i="26"/>
  <c r="Z223" i="26"/>
  <c r="Z224" i="26"/>
  <c r="Z225" i="26"/>
  <c r="Z226" i="26"/>
  <c r="Z227" i="26"/>
  <c r="Z228" i="26"/>
  <c r="Z229" i="26"/>
  <c r="Z230" i="26"/>
  <c r="Z231" i="26"/>
  <c r="Z232" i="26"/>
  <c r="Z233" i="26"/>
  <c r="Z234" i="26"/>
  <c r="Z235" i="26"/>
  <c r="Z236" i="26"/>
  <c r="Z237" i="26"/>
  <c r="Z238" i="26"/>
  <c r="Z239" i="26"/>
  <c r="Z240" i="26"/>
  <c r="Z241" i="26"/>
  <c r="Z242" i="26"/>
  <c r="Z243" i="26"/>
  <c r="Z244" i="26"/>
  <c r="Z245" i="26"/>
  <c r="Z246" i="26"/>
  <c r="Z247" i="26"/>
  <c r="Z248" i="26"/>
  <c r="Z249" i="26"/>
  <c r="Z250" i="26"/>
  <c r="Z251" i="26"/>
  <c r="Z252" i="26"/>
  <c r="Z253" i="26"/>
  <c r="Z254" i="26"/>
  <c r="Z255" i="26"/>
  <c r="Z256" i="26"/>
  <c r="Z257" i="26"/>
  <c r="Z258" i="26"/>
  <c r="Z259" i="26"/>
  <c r="Z260" i="26"/>
  <c r="Z261" i="26"/>
  <c r="Z262" i="26"/>
  <c r="Z263" i="26"/>
  <c r="Z264" i="26"/>
  <c r="Z265" i="26"/>
  <c r="Z266" i="26"/>
  <c r="Z267" i="26"/>
  <c r="Z268" i="26"/>
  <c r="Z269" i="26"/>
  <c r="Z270" i="26"/>
  <c r="Z271" i="26"/>
  <c r="Z272" i="26"/>
  <c r="Z273" i="26"/>
  <c r="Z274" i="26"/>
  <c r="Z275" i="26"/>
  <c r="Z276" i="26"/>
  <c r="Z277" i="26"/>
  <c r="Z278" i="26"/>
  <c r="Z279" i="26"/>
  <c r="Z280" i="26"/>
  <c r="Z281" i="26"/>
  <c r="Z282" i="26"/>
  <c r="Z283" i="26"/>
  <c r="Z284" i="26"/>
  <c r="Z285" i="26"/>
  <c r="Z286" i="26"/>
  <c r="Z287" i="26"/>
  <c r="Z288" i="26"/>
  <c r="Z289" i="26"/>
  <c r="Z290" i="26"/>
  <c r="Z291" i="26"/>
  <c r="Z292" i="26"/>
  <c r="Z293" i="26"/>
  <c r="Z294" i="26"/>
  <c r="Z295" i="26"/>
  <c r="Z296" i="26"/>
  <c r="Z297" i="26"/>
  <c r="Z298" i="26"/>
  <c r="Z299" i="26"/>
  <c r="Z300" i="26"/>
  <c r="Z301" i="26"/>
  <c r="Z302" i="26"/>
  <c r="Z303" i="26"/>
  <c r="Z304" i="26"/>
  <c r="Z305" i="26"/>
  <c r="Z306" i="26"/>
  <c r="Z307" i="26"/>
  <c r="Z308" i="26"/>
  <c r="Z309" i="26"/>
  <c r="Z310" i="26"/>
  <c r="Z311" i="26"/>
  <c r="Z312" i="26"/>
  <c r="Z313" i="26"/>
  <c r="Z314" i="26"/>
  <c r="Z315" i="26"/>
  <c r="Z316" i="26"/>
  <c r="Z317" i="26"/>
  <c r="Z318" i="26"/>
  <c r="Z319" i="26"/>
  <c r="Z320" i="26"/>
  <c r="Z321" i="26"/>
  <c r="Z322" i="26"/>
  <c r="Z323" i="26"/>
  <c r="Z324" i="26"/>
  <c r="Z325" i="26"/>
  <c r="Z326" i="26"/>
  <c r="Z327" i="26"/>
  <c r="Z328" i="26"/>
  <c r="Z329" i="26"/>
  <c r="Z330" i="26"/>
  <c r="Z331" i="26"/>
  <c r="Z332" i="26"/>
  <c r="Z333" i="26"/>
  <c r="Z334" i="26"/>
  <c r="Z335" i="26"/>
  <c r="Z336" i="26"/>
  <c r="Z337" i="26"/>
  <c r="Z338" i="26"/>
  <c r="Z339" i="26"/>
  <c r="Z340" i="26"/>
  <c r="Z341" i="26"/>
  <c r="Z342" i="26"/>
  <c r="Z343" i="26"/>
  <c r="Z344" i="26"/>
  <c r="Z345" i="26"/>
  <c r="Z346" i="26"/>
  <c r="Z347" i="26"/>
  <c r="Z348" i="26"/>
  <c r="Z349" i="26"/>
  <c r="Z350" i="26"/>
  <c r="Z351" i="26"/>
  <c r="Z352" i="26"/>
  <c r="Z353" i="26"/>
  <c r="Z354" i="26"/>
  <c r="Z355" i="26"/>
  <c r="Z356" i="26"/>
  <c r="Z357" i="26"/>
  <c r="Z358" i="26"/>
  <c r="Z359" i="26"/>
  <c r="Z360" i="26"/>
  <c r="Z361" i="26"/>
  <c r="Z362" i="26"/>
  <c r="Z363" i="26"/>
  <c r="Z364" i="26"/>
  <c r="Z365" i="26"/>
  <c r="Z366" i="26"/>
  <c r="Z367" i="26"/>
  <c r="Z368" i="26"/>
  <c r="Z369" i="26"/>
  <c r="Z370" i="26"/>
  <c r="Z371" i="26"/>
  <c r="Z372" i="26"/>
  <c r="Z373" i="26"/>
  <c r="Z374" i="26"/>
  <c r="Z375" i="26"/>
  <c r="Z376" i="26"/>
  <c r="Z377" i="26"/>
  <c r="Z378" i="26"/>
  <c r="Z379" i="26"/>
  <c r="Z380" i="26"/>
  <c r="Z381" i="26"/>
  <c r="Z382" i="26"/>
  <c r="Z383" i="26"/>
  <c r="Z384" i="26"/>
  <c r="Z385" i="26"/>
  <c r="Z386" i="26"/>
  <c r="Z387" i="26"/>
  <c r="Z388" i="26"/>
  <c r="Z389" i="26"/>
  <c r="Z390" i="26"/>
  <c r="Z391" i="26"/>
  <c r="Z392" i="26"/>
  <c r="Z393" i="26"/>
  <c r="Z394" i="26"/>
  <c r="Z395" i="26"/>
  <c r="Z396" i="26"/>
  <c r="Z397" i="26"/>
  <c r="Z398" i="26"/>
  <c r="Z399" i="26"/>
  <c r="Z400" i="26"/>
  <c r="Z401" i="26"/>
  <c r="Z402" i="26"/>
  <c r="Z403" i="26"/>
  <c r="Z404" i="26"/>
  <c r="Z405" i="26"/>
  <c r="Z406" i="26"/>
  <c r="Z407" i="26"/>
  <c r="Z408" i="26"/>
  <c r="Z409" i="26"/>
  <c r="Z410" i="26"/>
  <c r="Z411" i="26"/>
  <c r="Z412" i="26"/>
  <c r="Z413" i="26"/>
  <c r="Z414" i="26"/>
  <c r="Z415" i="26"/>
  <c r="Z416" i="26"/>
  <c r="Z417" i="26"/>
  <c r="Z418" i="26"/>
  <c r="Z419" i="26"/>
  <c r="Z420" i="26"/>
  <c r="Z421" i="26"/>
  <c r="Z422" i="26"/>
  <c r="Z423" i="26"/>
  <c r="Z424" i="26"/>
  <c r="Z425" i="26"/>
  <c r="Z426" i="26"/>
  <c r="Z427" i="26"/>
  <c r="Z428" i="26"/>
  <c r="Z429" i="26"/>
  <c r="Z430" i="26"/>
  <c r="Z431" i="26"/>
  <c r="Z432" i="26"/>
  <c r="Z433" i="26"/>
  <c r="Z434" i="26"/>
  <c r="Z435" i="26"/>
  <c r="Z436" i="26"/>
  <c r="Z437" i="26"/>
  <c r="Z438" i="26"/>
  <c r="Z439" i="26"/>
  <c r="Z440" i="26"/>
  <c r="Z441" i="26"/>
  <c r="Z442" i="26"/>
  <c r="Z443" i="26"/>
  <c r="Z444" i="26"/>
  <c r="Z445" i="26"/>
  <c r="Z446" i="26"/>
  <c r="Z447" i="26"/>
  <c r="Z448" i="26"/>
  <c r="Z449" i="26"/>
  <c r="Z450" i="26"/>
  <c r="Z451" i="26"/>
  <c r="Z452" i="26"/>
  <c r="Z453" i="26"/>
  <c r="Z454" i="26"/>
  <c r="Z455" i="26"/>
  <c r="Z456" i="26"/>
  <c r="Z457" i="26"/>
  <c r="Z458" i="26"/>
  <c r="Z459" i="26"/>
  <c r="Z460" i="26"/>
  <c r="Z461" i="26"/>
  <c r="Z462" i="26"/>
  <c r="Z463" i="26"/>
  <c r="Z464" i="26"/>
  <c r="Z465" i="26"/>
  <c r="Z466" i="26"/>
  <c r="Z467" i="26"/>
  <c r="Z468" i="26"/>
  <c r="Z469" i="26"/>
  <c r="Z470" i="26"/>
  <c r="Z471" i="26"/>
  <c r="Z472" i="26"/>
  <c r="Z473" i="26"/>
  <c r="Z474" i="26"/>
  <c r="Z475" i="26"/>
  <c r="Z476" i="26"/>
  <c r="Z477" i="26"/>
  <c r="Z478" i="26"/>
  <c r="Z479" i="26"/>
  <c r="Z480" i="26"/>
  <c r="Z481" i="26"/>
  <c r="Z482" i="26"/>
  <c r="Z483" i="26"/>
  <c r="Z484" i="26"/>
  <c r="Z485" i="26"/>
  <c r="Z486" i="26"/>
  <c r="Z487" i="26"/>
  <c r="Z488" i="26"/>
  <c r="Z489" i="26"/>
  <c r="Z490" i="26"/>
  <c r="Z491" i="26"/>
  <c r="Z492" i="26"/>
  <c r="Z493" i="26"/>
  <c r="Z494" i="26"/>
  <c r="Z495" i="26"/>
  <c r="Z496" i="26"/>
  <c r="Z497" i="26"/>
  <c r="Z498" i="26"/>
  <c r="Z499" i="26"/>
  <c r="Z500" i="26"/>
  <c r="Z501" i="26"/>
  <c r="Z502" i="26"/>
  <c r="Z503" i="26"/>
  <c r="Z504" i="26"/>
  <c r="Z505" i="26"/>
  <c r="Z506" i="26"/>
  <c r="Z507" i="26"/>
  <c r="Z508" i="26"/>
  <c r="Z509" i="26"/>
  <c r="Z510" i="26"/>
  <c r="Z511" i="26"/>
  <c r="Z512" i="26"/>
  <c r="Z513" i="26"/>
  <c r="Z514" i="26"/>
  <c r="Z515" i="26"/>
  <c r="Z516" i="26"/>
  <c r="Z517" i="26"/>
  <c r="Z518" i="26"/>
  <c r="Z519" i="26"/>
  <c r="Z520" i="26"/>
  <c r="Z521" i="26"/>
  <c r="Z522" i="26"/>
  <c r="Z523" i="26"/>
  <c r="Z524" i="26"/>
  <c r="Z525" i="26"/>
  <c r="Z526" i="26"/>
  <c r="Z527" i="26"/>
  <c r="Z528" i="26"/>
  <c r="Z529" i="26"/>
  <c r="Z530" i="26"/>
  <c r="Z531" i="26"/>
  <c r="Z532" i="26"/>
  <c r="Z533" i="26"/>
  <c r="Z534" i="26"/>
  <c r="Z535" i="26"/>
  <c r="Z536" i="26"/>
  <c r="Z537" i="26"/>
  <c r="Z538" i="26"/>
  <c r="Z539" i="26"/>
  <c r="Z540" i="26"/>
  <c r="Z541" i="26"/>
  <c r="Z542" i="26"/>
  <c r="Z543" i="26"/>
  <c r="Z544" i="26"/>
  <c r="Z545" i="26"/>
  <c r="Z546" i="26"/>
  <c r="Z547" i="26"/>
  <c r="Z548" i="26"/>
  <c r="Z549" i="26"/>
  <c r="Z550" i="26"/>
  <c r="Z551" i="26"/>
  <c r="Z552" i="26"/>
  <c r="Z553" i="26"/>
  <c r="Z554" i="26"/>
  <c r="Z555" i="26"/>
  <c r="Z556" i="26"/>
  <c r="Z557" i="26"/>
  <c r="Z558" i="26"/>
  <c r="Z559" i="26"/>
  <c r="Z560" i="26"/>
  <c r="Z561" i="26"/>
  <c r="Z562" i="26"/>
  <c r="Z563" i="26"/>
  <c r="Z564" i="26"/>
  <c r="Z565" i="26"/>
  <c r="Z566" i="26"/>
  <c r="Z567" i="26"/>
  <c r="Z568" i="26"/>
  <c r="Z569" i="26"/>
  <c r="Z570" i="26"/>
  <c r="Z571" i="26"/>
  <c r="Z572" i="26"/>
  <c r="Z573" i="26"/>
  <c r="Z574" i="26"/>
  <c r="Z575" i="26"/>
  <c r="Z576" i="26"/>
  <c r="Z577" i="26"/>
  <c r="Z578" i="26"/>
  <c r="Z579" i="26"/>
  <c r="Z580" i="26"/>
  <c r="Z581" i="26"/>
  <c r="Z582" i="26"/>
  <c r="Z583" i="26"/>
  <c r="Z584" i="26"/>
  <c r="Z585" i="26"/>
  <c r="Z586" i="26"/>
  <c r="Z587" i="26"/>
  <c r="Z588" i="26"/>
  <c r="Z589" i="26"/>
  <c r="Z590" i="26"/>
  <c r="Z591" i="26"/>
  <c r="Z592" i="26"/>
  <c r="Z593" i="26"/>
  <c r="Z594" i="26"/>
  <c r="Z595" i="26"/>
  <c r="Z596" i="26"/>
  <c r="Z597" i="26"/>
  <c r="Z598" i="26"/>
  <c r="Z599" i="26"/>
  <c r="Z600" i="26"/>
  <c r="Z601" i="26"/>
  <c r="Z602" i="26"/>
  <c r="Z603" i="26"/>
  <c r="Z604" i="26"/>
  <c r="Z605" i="26"/>
  <c r="Z606" i="26"/>
  <c r="Z607" i="26"/>
  <c r="Z608" i="26"/>
  <c r="Z609" i="26"/>
  <c r="Z610" i="26"/>
  <c r="Z611" i="26"/>
  <c r="Z612" i="26"/>
  <c r="Z613" i="26"/>
  <c r="Z614" i="26"/>
  <c r="Z615" i="26"/>
  <c r="Z616" i="26"/>
  <c r="Z617" i="26"/>
  <c r="Z618" i="26"/>
  <c r="Z619" i="26"/>
  <c r="Z620" i="26"/>
  <c r="Z621" i="26"/>
  <c r="Z622" i="26"/>
  <c r="Z623" i="26"/>
  <c r="Z624" i="26"/>
  <c r="Z625" i="26"/>
  <c r="Z626" i="26"/>
  <c r="Z627" i="26"/>
  <c r="Z628" i="26"/>
  <c r="Z629" i="26"/>
  <c r="Z630" i="26"/>
  <c r="Z631" i="26"/>
  <c r="Z632" i="26"/>
  <c r="Z633" i="26"/>
  <c r="Z634" i="26"/>
  <c r="Z635" i="26"/>
  <c r="Z636" i="26"/>
  <c r="Z637" i="26"/>
  <c r="Z638" i="26"/>
  <c r="Z639" i="26"/>
  <c r="Z640" i="26"/>
  <c r="Z641" i="26"/>
  <c r="Z642" i="26"/>
  <c r="Z643" i="26"/>
  <c r="Z644" i="26"/>
  <c r="Z645" i="26"/>
  <c r="Z646" i="26"/>
  <c r="Z647" i="26"/>
  <c r="Z648" i="26"/>
  <c r="Z649" i="26"/>
  <c r="Z650" i="26"/>
  <c r="Z651" i="26"/>
  <c r="Z652" i="26"/>
  <c r="Z653" i="26"/>
  <c r="Z654" i="26"/>
  <c r="Z655" i="26"/>
  <c r="Z656" i="26"/>
  <c r="Z657" i="26"/>
  <c r="Z658" i="26"/>
  <c r="Z659" i="26"/>
  <c r="Z660" i="26"/>
  <c r="Z661" i="26"/>
  <c r="Z662" i="26"/>
  <c r="Z663" i="26"/>
  <c r="Z664" i="26"/>
  <c r="Z665" i="26"/>
  <c r="Z666" i="26"/>
  <c r="Z667" i="26"/>
  <c r="Z668" i="26"/>
  <c r="Z669" i="26"/>
  <c r="Z670" i="26"/>
  <c r="Z671" i="26"/>
  <c r="Z672" i="26"/>
  <c r="Z673" i="26"/>
  <c r="Z674" i="26"/>
  <c r="Z675" i="26"/>
  <c r="Z676" i="26"/>
  <c r="Z677" i="26"/>
  <c r="Z678" i="26"/>
  <c r="Z679" i="26"/>
  <c r="Z680" i="26"/>
  <c r="Z681" i="26"/>
  <c r="Z682" i="26"/>
  <c r="Z683" i="26"/>
  <c r="Z684" i="26"/>
  <c r="Z685" i="26"/>
  <c r="Z686" i="26"/>
  <c r="Z687" i="26"/>
  <c r="Z688" i="26"/>
  <c r="Z689" i="26"/>
  <c r="Z690" i="26"/>
  <c r="Z691" i="26"/>
  <c r="Z692" i="26"/>
  <c r="Z693" i="26"/>
  <c r="Z694" i="26"/>
  <c r="Z695" i="26"/>
  <c r="Z696" i="26"/>
  <c r="Z697" i="26"/>
  <c r="Z698" i="26"/>
  <c r="Z699" i="26"/>
  <c r="Z700" i="26"/>
  <c r="Z701" i="26"/>
  <c r="Z702" i="26"/>
  <c r="Z703" i="26"/>
  <c r="Z704" i="26"/>
  <c r="Z705" i="26"/>
  <c r="Z706" i="26"/>
  <c r="Z707" i="26"/>
  <c r="Z708" i="26"/>
  <c r="Z709" i="26"/>
  <c r="Z710" i="26"/>
  <c r="Z711" i="26"/>
  <c r="Z712" i="26"/>
  <c r="Z713" i="26"/>
  <c r="Z714" i="26"/>
  <c r="Z715" i="26"/>
  <c r="Z716" i="26"/>
  <c r="Z717" i="26"/>
  <c r="Z718" i="26"/>
  <c r="Z719" i="26"/>
  <c r="Z720" i="26"/>
  <c r="Z721" i="26"/>
  <c r="Z722" i="26"/>
  <c r="Z723" i="26"/>
  <c r="Z724" i="26"/>
  <c r="Z725" i="26"/>
  <c r="Z726" i="26"/>
  <c r="Z727" i="26"/>
  <c r="Z728" i="26"/>
  <c r="Z729" i="26"/>
  <c r="Z730" i="26"/>
  <c r="Z731" i="26"/>
  <c r="Z732" i="26"/>
  <c r="Z733" i="26"/>
  <c r="Z734" i="26"/>
  <c r="Z735" i="26"/>
  <c r="Z736" i="26"/>
  <c r="Z737" i="26"/>
  <c r="Z738" i="26"/>
  <c r="Z739" i="26"/>
  <c r="Z740" i="26"/>
  <c r="Z741" i="26"/>
  <c r="Z742" i="26"/>
  <c r="Z743" i="26"/>
  <c r="Z744" i="26"/>
  <c r="Z745" i="26"/>
  <c r="Z746" i="26"/>
  <c r="Z747" i="26"/>
  <c r="Z748" i="26"/>
  <c r="Z749" i="26"/>
  <c r="Z750" i="26"/>
  <c r="Z751" i="26"/>
  <c r="Z752" i="26"/>
  <c r="Z753" i="26"/>
  <c r="Z754" i="26"/>
  <c r="Z755" i="26"/>
  <c r="Z756" i="26"/>
  <c r="Z757" i="26"/>
  <c r="Z758" i="26"/>
  <c r="Z759" i="26"/>
  <c r="Z760" i="26"/>
  <c r="Z761" i="26"/>
  <c r="Z762" i="26"/>
  <c r="Z763" i="26"/>
  <c r="Z764" i="26"/>
  <c r="Z765" i="26"/>
  <c r="Z766" i="26"/>
  <c r="Z767" i="26"/>
  <c r="Z768" i="26"/>
  <c r="Z769" i="26"/>
  <c r="Z770" i="26"/>
  <c r="Z771" i="26"/>
  <c r="Z772" i="26"/>
  <c r="Z773" i="26"/>
  <c r="Z774" i="26"/>
  <c r="Z775" i="26"/>
  <c r="Z776" i="26"/>
  <c r="Z777" i="26"/>
  <c r="Z778" i="26"/>
  <c r="Z779" i="26"/>
  <c r="Z780" i="26"/>
  <c r="Z781" i="26"/>
  <c r="Z782" i="26"/>
  <c r="Z783" i="26"/>
  <c r="Z784" i="26"/>
  <c r="Z785" i="26"/>
  <c r="Z786" i="26"/>
  <c r="Z787" i="26"/>
  <c r="Z788" i="26"/>
  <c r="Z789" i="26"/>
  <c r="Z790" i="26"/>
  <c r="Z791" i="26"/>
  <c r="Z792" i="26"/>
  <c r="Z793" i="26"/>
  <c r="Z794" i="26"/>
  <c r="Z795" i="26"/>
  <c r="Z796" i="26"/>
  <c r="Z797" i="26"/>
  <c r="Z798" i="26"/>
  <c r="Z799" i="26"/>
  <c r="Z800" i="26"/>
  <c r="Z801" i="26"/>
  <c r="Z802" i="26"/>
  <c r="Z803" i="26"/>
  <c r="Z804" i="26"/>
  <c r="Z805" i="26"/>
  <c r="Z806" i="26"/>
  <c r="Z807" i="26"/>
  <c r="Z808" i="26"/>
  <c r="Z809" i="26"/>
  <c r="Z810" i="26"/>
  <c r="Z811" i="26"/>
  <c r="Z812" i="26"/>
  <c r="Z813" i="26"/>
  <c r="Z814" i="26"/>
  <c r="Z815" i="26"/>
  <c r="Z816" i="26"/>
  <c r="Z817" i="26"/>
  <c r="Z818" i="26"/>
  <c r="Z819" i="26"/>
  <c r="Z820" i="26"/>
  <c r="Z821" i="26"/>
  <c r="Z822" i="26"/>
  <c r="Z823" i="26"/>
  <c r="Z824" i="26"/>
  <c r="Z825" i="26"/>
  <c r="Z826" i="26"/>
  <c r="Z827" i="26"/>
  <c r="Z828" i="26"/>
  <c r="Z829" i="26"/>
  <c r="Z830" i="26"/>
  <c r="Z831" i="26"/>
  <c r="Z832" i="26"/>
  <c r="Z833" i="26"/>
  <c r="Z834" i="26"/>
  <c r="Z835" i="26"/>
  <c r="Z836" i="26"/>
  <c r="Z837" i="26"/>
  <c r="Z838" i="26"/>
  <c r="Z839" i="26"/>
  <c r="Z840" i="26"/>
  <c r="Z841" i="26"/>
  <c r="Z842" i="26"/>
  <c r="Z843" i="26"/>
  <c r="Z844" i="26"/>
  <c r="Z845" i="26"/>
  <c r="Z846" i="26"/>
  <c r="Z847" i="26"/>
  <c r="Z848" i="26"/>
  <c r="Z849" i="26"/>
  <c r="Z850" i="26"/>
  <c r="Z851" i="26"/>
  <c r="Z852" i="26"/>
  <c r="Z853" i="26"/>
  <c r="Z854" i="26"/>
  <c r="Z855" i="26"/>
  <c r="Z856" i="26"/>
  <c r="Z857" i="26"/>
  <c r="Z858" i="26"/>
  <c r="Z859"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R114" i="26"/>
  <c r="R115" i="26"/>
  <c r="R116" i="26"/>
  <c r="R117" i="26"/>
  <c r="R118" i="26"/>
  <c r="R119" i="26"/>
  <c r="R120" i="26"/>
  <c r="R121" i="26"/>
  <c r="R122" i="26"/>
  <c r="R123" i="26"/>
  <c r="R124" i="26"/>
  <c r="R125" i="26"/>
  <c r="R126" i="26"/>
  <c r="R127" i="26"/>
  <c r="R128" i="26"/>
  <c r="R129" i="26"/>
  <c r="R130" i="26"/>
  <c r="R131" i="26"/>
  <c r="R132" i="26"/>
  <c r="R133" i="26"/>
  <c r="R134" i="26"/>
  <c r="R135" i="26"/>
  <c r="R136" i="26"/>
  <c r="R137" i="26"/>
  <c r="R138" i="26"/>
  <c r="R139" i="26"/>
  <c r="R140" i="26"/>
  <c r="R141" i="26"/>
  <c r="R142" i="26"/>
  <c r="R143" i="26"/>
  <c r="R144" i="26"/>
  <c r="R145" i="26"/>
  <c r="R146" i="26"/>
  <c r="R147" i="26"/>
  <c r="R148" i="26"/>
  <c r="R149" i="26"/>
  <c r="R150" i="26"/>
  <c r="R151" i="26"/>
  <c r="R152" i="26"/>
  <c r="R153" i="26"/>
  <c r="R154" i="26"/>
  <c r="R155" i="26"/>
  <c r="R156" i="26"/>
  <c r="R157" i="26"/>
  <c r="R158" i="26"/>
  <c r="R159" i="26"/>
  <c r="R160" i="26"/>
  <c r="R161" i="26"/>
  <c r="R162" i="26"/>
  <c r="R163" i="26"/>
  <c r="R164" i="26"/>
  <c r="R165" i="26"/>
  <c r="R166" i="26"/>
  <c r="R167" i="26"/>
  <c r="R168" i="26"/>
  <c r="R169" i="26"/>
  <c r="R170" i="26"/>
  <c r="R171" i="26"/>
  <c r="R172" i="26"/>
  <c r="R173" i="26"/>
  <c r="R174" i="26"/>
  <c r="R175" i="26"/>
  <c r="R176" i="26"/>
  <c r="R177" i="26"/>
  <c r="R178" i="26"/>
  <c r="R179" i="26"/>
  <c r="R180" i="26"/>
  <c r="R181" i="26"/>
  <c r="R182" i="26"/>
  <c r="R183" i="26"/>
  <c r="R184" i="26"/>
  <c r="R185" i="26"/>
  <c r="R186" i="26"/>
  <c r="R187" i="26"/>
  <c r="R188" i="26"/>
  <c r="R189" i="26"/>
  <c r="R190" i="26"/>
  <c r="R191" i="26"/>
  <c r="R192" i="26"/>
  <c r="R193" i="26"/>
  <c r="R194" i="26"/>
  <c r="R195" i="26"/>
  <c r="R196" i="26"/>
  <c r="R197" i="26"/>
  <c r="R198" i="26"/>
  <c r="R199" i="26"/>
  <c r="R200" i="26"/>
  <c r="R201" i="26"/>
  <c r="R202" i="26"/>
  <c r="R203" i="26"/>
  <c r="R204" i="26"/>
  <c r="R205" i="26"/>
  <c r="R206" i="26"/>
  <c r="R207" i="26"/>
  <c r="R208" i="26"/>
  <c r="R209" i="26"/>
  <c r="R210" i="26"/>
  <c r="R211" i="26"/>
  <c r="R212" i="26"/>
  <c r="R213" i="26"/>
  <c r="R214" i="26"/>
  <c r="R215" i="26"/>
  <c r="R216" i="26"/>
  <c r="R217" i="26"/>
  <c r="R218" i="26"/>
  <c r="R219" i="26"/>
  <c r="R220" i="26"/>
  <c r="R221" i="26"/>
  <c r="R222" i="26"/>
  <c r="R223" i="26"/>
  <c r="R224" i="26"/>
  <c r="R225" i="26"/>
  <c r="R226" i="26"/>
  <c r="R227" i="26"/>
  <c r="R228" i="26"/>
  <c r="R229" i="26"/>
  <c r="R230" i="26"/>
  <c r="R231" i="26"/>
  <c r="R232" i="26"/>
  <c r="R233" i="26"/>
  <c r="R234" i="26"/>
  <c r="R235" i="26"/>
  <c r="R236" i="26"/>
  <c r="R237" i="26"/>
  <c r="R238" i="26"/>
  <c r="R239" i="26"/>
  <c r="R240" i="26"/>
  <c r="R241" i="26"/>
  <c r="R242" i="26"/>
  <c r="R243" i="26"/>
  <c r="R244" i="26"/>
  <c r="R245" i="26"/>
  <c r="R246" i="26"/>
  <c r="R247" i="26"/>
  <c r="R248" i="26"/>
  <c r="R249" i="26"/>
  <c r="R250" i="26"/>
  <c r="R251" i="26"/>
  <c r="R252" i="26"/>
  <c r="R253" i="26"/>
  <c r="R254" i="26"/>
  <c r="R255" i="26"/>
  <c r="R256" i="26"/>
  <c r="R257" i="26"/>
  <c r="R258" i="26"/>
  <c r="R259" i="26"/>
  <c r="R260" i="26"/>
  <c r="R261" i="26"/>
  <c r="R262" i="26"/>
  <c r="R263" i="26"/>
  <c r="R264" i="26"/>
  <c r="R265" i="26"/>
  <c r="R266" i="26"/>
  <c r="R267" i="26"/>
  <c r="R268" i="26"/>
  <c r="R269" i="26"/>
  <c r="R270" i="26"/>
  <c r="R271" i="26"/>
  <c r="R272" i="26"/>
  <c r="R273" i="26"/>
  <c r="R274" i="26"/>
  <c r="R275" i="26"/>
  <c r="R276" i="26"/>
  <c r="R277" i="26"/>
  <c r="R278" i="26"/>
  <c r="R279" i="26"/>
  <c r="R280" i="26"/>
  <c r="R281" i="26"/>
  <c r="R282" i="26"/>
  <c r="R283" i="26"/>
  <c r="R284" i="26"/>
  <c r="R285" i="26"/>
  <c r="R286" i="26"/>
  <c r="R287" i="26"/>
  <c r="R288" i="26"/>
  <c r="R289" i="26"/>
  <c r="R290" i="26"/>
  <c r="R291" i="26"/>
  <c r="R292" i="26"/>
  <c r="R293" i="26"/>
  <c r="R294" i="26"/>
  <c r="R295" i="26"/>
  <c r="R296" i="26"/>
  <c r="R297" i="26"/>
  <c r="R298" i="26"/>
  <c r="R299" i="26"/>
  <c r="R300" i="26"/>
  <c r="R301" i="26"/>
  <c r="R302" i="26"/>
  <c r="R303" i="26"/>
  <c r="R304" i="26"/>
  <c r="R305" i="26"/>
  <c r="R306" i="26"/>
  <c r="R307" i="26"/>
  <c r="R308" i="26"/>
  <c r="R309" i="26"/>
  <c r="R310" i="26"/>
  <c r="R311" i="26"/>
  <c r="R312" i="26"/>
  <c r="R313" i="26"/>
  <c r="R314" i="26"/>
  <c r="R315" i="26"/>
  <c r="R316" i="26"/>
  <c r="R317" i="26"/>
  <c r="R318" i="26"/>
  <c r="R319" i="26"/>
  <c r="R320" i="26"/>
  <c r="R321" i="26"/>
  <c r="R322" i="26"/>
  <c r="R323" i="26"/>
  <c r="R324" i="26"/>
  <c r="R325" i="26"/>
  <c r="R326" i="26"/>
  <c r="R327" i="26"/>
  <c r="R328" i="26"/>
  <c r="R329" i="26"/>
  <c r="R330" i="26"/>
  <c r="R331" i="26"/>
  <c r="R332" i="26"/>
  <c r="R333" i="26"/>
  <c r="R334" i="26"/>
  <c r="R335" i="26"/>
  <c r="R336" i="26"/>
  <c r="R337" i="26"/>
  <c r="R338" i="26"/>
  <c r="R339" i="26"/>
  <c r="R340" i="26"/>
  <c r="R341" i="26"/>
  <c r="R342" i="26"/>
  <c r="R343" i="26"/>
  <c r="R344" i="26"/>
  <c r="R345" i="26"/>
  <c r="R346" i="26"/>
  <c r="R347" i="26"/>
  <c r="R348" i="26"/>
  <c r="R349" i="26"/>
  <c r="R350" i="26"/>
  <c r="R351" i="26"/>
  <c r="R352" i="26"/>
  <c r="R353" i="26"/>
  <c r="R354" i="26"/>
  <c r="R355" i="26"/>
  <c r="R356" i="26"/>
  <c r="R357" i="26"/>
  <c r="R358" i="26"/>
  <c r="R359" i="26"/>
  <c r="R360" i="26"/>
  <c r="R361" i="26"/>
  <c r="R362" i="26"/>
  <c r="R363" i="26"/>
  <c r="R364" i="26"/>
  <c r="R365" i="26"/>
  <c r="R366" i="26"/>
  <c r="R367" i="26"/>
  <c r="R368" i="26"/>
  <c r="R369" i="26"/>
  <c r="R370" i="26"/>
  <c r="R371" i="26"/>
  <c r="R372" i="26"/>
  <c r="R373" i="26"/>
  <c r="R374" i="26"/>
  <c r="R375" i="26"/>
  <c r="R376" i="26"/>
  <c r="R377" i="26"/>
  <c r="R378" i="26"/>
  <c r="R379" i="26"/>
  <c r="R380" i="26"/>
  <c r="R381" i="26"/>
  <c r="R382" i="26"/>
  <c r="R383" i="26"/>
  <c r="R384" i="26"/>
  <c r="R385" i="26"/>
  <c r="R386" i="26"/>
  <c r="R387" i="26"/>
  <c r="R388" i="26"/>
  <c r="R389" i="26"/>
  <c r="R390" i="26"/>
  <c r="R391" i="26"/>
  <c r="R392" i="26"/>
  <c r="R393" i="26"/>
  <c r="R394" i="26"/>
  <c r="R395" i="26"/>
  <c r="R396" i="26"/>
  <c r="R397" i="26"/>
  <c r="R398" i="26"/>
  <c r="R399" i="26"/>
  <c r="R400" i="26"/>
  <c r="R401" i="26"/>
  <c r="R402" i="26"/>
  <c r="R403" i="26"/>
  <c r="R404" i="26"/>
  <c r="R405" i="26"/>
  <c r="R406" i="26"/>
  <c r="R407" i="26"/>
  <c r="R408" i="26"/>
  <c r="R409" i="26"/>
  <c r="R410" i="26"/>
  <c r="R411" i="26"/>
  <c r="R412" i="26"/>
  <c r="R413" i="26"/>
  <c r="R414" i="26"/>
  <c r="R415" i="26"/>
  <c r="R416" i="26"/>
  <c r="R417" i="26"/>
  <c r="R418" i="26"/>
  <c r="R419" i="26"/>
  <c r="R420" i="26"/>
  <c r="R421" i="26"/>
  <c r="R422" i="26"/>
  <c r="R423" i="26"/>
  <c r="R424" i="26"/>
  <c r="R425" i="26"/>
  <c r="R426" i="26"/>
  <c r="R427" i="26"/>
  <c r="R428" i="26"/>
  <c r="R429" i="26"/>
  <c r="R430" i="26"/>
  <c r="R431" i="26"/>
  <c r="R432" i="26"/>
  <c r="R433" i="26"/>
  <c r="R434" i="26"/>
  <c r="R435" i="26"/>
  <c r="R436" i="26"/>
  <c r="R437" i="26"/>
  <c r="R438" i="26"/>
  <c r="R439" i="26"/>
  <c r="R440" i="26"/>
  <c r="R441" i="26"/>
  <c r="R442" i="26"/>
  <c r="R443" i="26"/>
  <c r="R444" i="26"/>
  <c r="R445" i="26"/>
  <c r="R446" i="26"/>
  <c r="R447" i="26"/>
  <c r="R448" i="26"/>
  <c r="R449" i="26"/>
  <c r="R450" i="26"/>
  <c r="R451" i="26"/>
  <c r="R452" i="26"/>
  <c r="R453" i="26"/>
  <c r="R454" i="26"/>
  <c r="R455" i="26"/>
  <c r="R456" i="26"/>
  <c r="R457" i="26"/>
  <c r="R458" i="26"/>
  <c r="R459" i="26"/>
  <c r="R460" i="26"/>
  <c r="R461" i="26"/>
  <c r="R462" i="26"/>
  <c r="R463" i="26"/>
  <c r="R464" i="26"/>
  <c r="R465" i="26"/>
  <c r="R466" i="26"/>
  <c r="R467" i="26"/>
  <c r="R468" i="26"/>
  <c r="R469" i="26"/>
  <c r="R470" i="26"/>
  <c r="R471" i="26"/>
  <c r="R472" i="26"/>
  <c r="R473" i="26"/>
  <c r="R474" i="26"/>
  <c r="R475" i="26"/>
  <c r="R476" i="26"/>
  <c r="R477" i="26"/>
  <c r="R478" i="26"/>
  <c r="R479" i="26"/>
  <c r="R480" i="26"/>
  <c r="R481" i="26"/>
  <c r="R482" i="26"/>
  <c r="R483" i="26"/>
  <c r="R484" i="26"/>
  <c r="R485" i="26"/>
  <c r="R486" i="26"/>
  <c r="R487" i="26"/>
  <c r="R488" i="26"/>
  <c r="R489" i="26"/>
  <c r="R490" i="26"/>
  <c r="R491" i="26"/>
  <c r="R492" i="26"/>
  <c r="R493" i="26"/>
  <c r="R494" i="26"/>
  <c r="R495" i="26"/>
  <c r="R496" i="26"/>
  <c r="R497" i="26"/>
  <c r="R498" i="26"/>
  <c r="R499" i="26"/>
  <c r="R500" i="26"/>
  <c r="R501" i="26"/>
  <c r="R502" i="26"/>
  <c r="R503" i="26"/>
  <c r="R504" i="26"/>
  <c r="R505" i="26"/>
  <c r="R506" i="26"/>
  <c r="R507" i="26"/>
  <c r="R508" i="26"/>
  <c r="R509" i="26"/>
  <c r="R510" i="26"/>
  <c r="R511" i="26"/>
  <c r="R512" i="26"/>
  <c r="R513" i="26"/>
  <c r="R514" i="26"/>
  <c r="R515" i="26"/>
  <c r="R516" i="26"/>
  <c r="R517" i="26"/>
  <c r="R518" i="26"/>
  <c r="R519" i="26"/>
  <c r="R520" i="26"/>
  <c r="R521" i="26"/>
  <c r="R522" i="26"/>
  <c r="R523" i="26"/>
  <c r="R524" i="26"/>
  <c r="R525" i="26"/>
  <c r="R526" i="26"/>
  <c r="R527" i="26"/>
  <c r="R528" i="26"/>
  <c r="R529" i="26"/>
  <c r="R530" i="26"/>
  <c r="R531" i="26"/>
  <c r="R532" i="26"/>
  <c r="R533" i="26"/>
  <c r="R534" i="26"/>
  <c r="R535" i="26"/>
  <c r="R536" i="26"/>
  <c r="R537" i="26"/>
  <c r="R538" i="26"/>
  <c r="R539" i="26"/>
  <c r="R540" i="26"/>
  <c r="R541" i="26"/>
  <c r="R542" i="26"/>
  <c r="R543" i="26"/>
  <c r="R544" i="26"/>
  <c r="R545" i="26"/>
  <c r="R546" i="26"/>
  <c r="R547" i="26"/>
  <c r="R548" i="26"/>
  <c r="R549" i="26"/>
  <c r="R550" i="26"/>
  <c r="R551" i="26"/>
  <c r="R552" i="26"/>
  <c r="R553" i="26"/>
  <c r="R554" i="26"/>
  <c r="R555" i="26"/>
  <c r="R556" i="26"/>
  <c r="R557" i="26"/>
  <c r="R558" i="26"/>
  <c r="R559" i="26"/>
  <c r="R560" i="26"/>
  <c r="R561" i="26"/>
  <c r="R562" i="26"/>
  <c r="R563" i="26"/>
  <c r="R564" i="26"/>
  <c r="R565" i="26"/>
  <c r="R566" i="26"/>
  <c r="R567" i="26"/>
  <c r="R568" i="26"/>
  <c r="R569" i="26"/>
  <c r="R570" i="26"/>
  <c r="R571" i="26"/>
  <c r="R572" i="26"/>
  <c r="R573" i="26"/>
  <c r="R574" i="26"/>
  <c r="R575" i="26"/>
  <c r="R576" i="26"/>
  <c r="R577" i="26"/>
  <c r="R578" i="26"/>
  <c r="R579" i="26"/>
  <c r="R580" i="26"/>
  <c r="R581" i="26"/>
  <c r="R582" i="26"/>
  <c r="R583" i="26"/>
  <c r="R584" i="26"/>
  <c r="R585" i="26"/>
  <c r="R586" i="26"/>
  <c r="R587" i="26"/>
  <c r="R588" i="26"/>
  <c r="R589" i="26"/>
  <c r="R590" i="26"/>
  <c r="R591" i="26"/>
  <c r="R592" i="26"/>
  <c r="R593" i="26"/>
  <c r="R594" i="26"/>
  <c r="R595" i="26"/>
  <c r="R596" i="26"/>
  <c r="R597" i="26"/>
  <c r="R598" i="26"/>
  <c r="R599" i="26"/>
  <c r="R600" i="26"/>
  <c r="R601" i="26"/>
  <c r="R602" i="26"/>
  <c r="R603" i="26"/>
  <c r="R604" i="26"/>
  <c r="R605" i="26"/>
  <c r="R606" i="26"/>
  <c r="R607" i="26"/>
  <c r="R608" i="26"/>
  <c r="R609" i="26"/>
  <c r="R610" i="26"/>
  <c r="R611" i="26"/>
  <c r="R612" i="26"/>
  <c r="R613" i="26"/>
  <c r="R614" i="26"/>
  <c r="R615" i="26"/>
  <c r="R616" i="26"/>
  <c r="R617" i="26"/>
  <c r="R618" i="26"/>
  <c r="R619" i="26"/>
  <c r="R620" i="26"/>
  <c r="R621" i="26"/>
  <c r="R622" i="26"/>
  <c r="R623" i="26"/>
  <c r="R624" i="26"/>
  <c r="R625" i="26"/>
  <c r="R626" i="26"/>
  <c r="R627" i="26"/>
  <c r="R628" i="26"/>
  <c r="R629" i="26"/>
  <c r="R630" i="26"/>
  <c r="R631" i="26"/>
  <c r="R632" i="26"/>
  <c r="R633" i="26"/>
  <c r="R634" i="26"/>
  <c r="R635" i="26"/>
  <c r="R636" i="26"/>
  <c r="R637" i="26"/>
  <c r="R638" i="26"/>
  <c r="R639" i="26"/>
  <c r="R640" i="26"/>
  <c r="R641" i="26"/>
  <c r="R642" i="26"/>
  <c r="R643" i="26"/>
  <c r="R644" i="26"/>
  <c r="R645" i="26"/>
  <c r="R646" i="26"/>
  <c r="R647" i="26"/>
  <c r="R648" i="26"/>
  <c r="R649" i="26"/>
  <c r="R650" i="26"/>
  <c r="R651" i="26"/>
  <c r="R652" i="26"/>
  <c r="R653" i="26"/>
  <c r="R654" i="26"/>
  <c r="R655" i="26"/>
  <c r="R656" i="26"/>
  <c r="R657" i="26"/>
  <c r="R658" i="26"/>
  <c r="R659" i="26"/>
  <c r="R660" i="26"/>
  <c r="R661" i="26"/>
  <c r="R662" i="26"/>
  <c r="R663" i="26"/>
  <c r="R664" i="26"/>
  <c r="R665" i="26"/>
  <c r="R666" i="26"/>
  <c r="R667" i="26"/>
  <c r="R668" i="26"/>
  <c r="R669" i="26"/>
  <c r="R670" i="26"/>
  <c r="R671" i="26"/>
  <c r="R672" i="26"/>
  <c r="R673" i="26"/>
  <c r="R674" i="26"/>
  <c r="R675" i="26"/>
  <c r="R676" i="26"/>
  <c r="R677" i="26"/>
  <c r="R678" i="26"/>
  <c r="R679" i="26"/>
  <c r="R680" i="26"/>
  <c r="R681" i="26"/>
  <c r="R682" i="26"/>
  <c r="R683" i="26"/>
  <c r="R684" i="26"/>
  <c r="R685" i="26"/>
  <c r="R686" i="26"/>
  <c r="R687" i="26"/>
  <c r="R688" i="26"/>
  <c r="R689" i="26"/>
  <c r="R690" i="26"/>
  <c r="R691" i="26"/>
  <c r="R692" i="26"/>
  <c r="R693" i="26"/>
  <c r="R694" i="26"/>
  <c r="R695" i="26"/>
  <c r="R696" i="26"/>
  <c r="R697" i="26"/>
  <c r="R698" i="26"/>
  <c r="R699" i="26"/>
  <c r="R700" i="26"/>
  <c r="R701" i="26"/>
  <c r="R702" i="26"/>
  <c r="R703" i="26"/>
  <c r="R704" i="26"/>
  <c r="R705" i="26"/>
  <c r="R706" i="26"/>
  <c r="R707" i="26"/>
  <c r="R708" i="26"/>
  <c r="R709" i="26"/>
  <c r="R710" i="26"/>
  <c r="R711" i="26"/>
  <c r="R712" i="26"/>
  <c r="R713" i="26"/>
  <c r="R714" i="26"/>
  <c r="R715" i="26"/>
  <c r="R716" i="26"/>
  <c r="R717" i="26"/>
  <c r="R718" i="26"/>
  <c r="R719" i="26"/>
  <c r="R720" i="26"/>
  <c r="R721" i="26"/>
  <c r="R722" i="26"/>
  <c r="R723" i="26"/>
  <c r="R724" i="26"/>
  <c r="R725" i="26"/>
  <c r="R726" i="26"/>
  <c r="R727" i="26"/>
  <c r="R728" i="26"/>
  <c r="R729" i="26"/>
  <c r="R730" i="26"/>
  <c r="R731" i="26"/>
  <c r="R732" i="26"/>
  <c r="R733" i="26"/>
  <c r="R734" i="26"/>
  <c r="R735" i="26"/>
  <c r="R736" i="26"/>
  <c r="R737" i="26"/>
  <c r="R738" i="26"/>
  <c r="R739" i="26"/>
  <c r="R740" i="26"/>
  <c r="R741" i="26"/>
  <c r="R742" i="26"/>
  <c r="R743" i="26"/>
  <c r="R744" i="26"/>
  <c r="R745" i="26"/>
  <c r="R746" i="26"/>
  <c r="R747" i="26"/>
  <c r="R748" i="26"/>
  <c r="R749" i="26"/>
  <c r="R750" i="26"/>
  <c r="R751" i="26"/>
  <c r="R752" i="26"/>
  <c r="R753" i="26"/>
  <c r="R754" i="26"/>
  <c r="R755" i="26"/>
  <c r="R756" i="26"/>
  <c r="R757" i="26"/>
  <c r="R758" i="26"/>
  <c r="R759" i="26"/>
  <c r="R760" i="26"/>
  <c r="R761" i="26"/>
  <c r="R762" i="26"/>
  <c r="R763" i="26"/>
  <c r="R764" i="26"/>
  <c r="R765" i="26"/>
  <c r="R766" i="26"/>
  <c r="R767" i="26"/>
  <c r="R768" i="26"/>
  <c r="R769" i="26"/>
  <c r="R770" i="26"/>
  <c r="R771" i="26"/>
  <c r="R772" i="26"/>
  <c r="R773" i="26"/>
  <c r="R774" i="26"/>
  <c r="R775" i="26"/>
  <c r="R776" i="26"/>
  <c r="R777" i="26"/>
  <c r="R778" i="26"/>
  <c r="R779" i="26"/>
  <c r="R780" i="26"/>
  <c r="R781" i="26"/>
  <c r="R782" i="26"/>
  <c r="R783" i="26"/>
  <c r="R784" i="26"/>
  <c r="R785" i="26"/>
  <c r="R786" i="26"/>
  <c r="R787" i="26"/>
  <c r="R788" i="26"/>
  <c r="R789" i="26"/>
  <c r="R790" i="26"/>
  <c r="R791" i="26"/>
  <c r="R792" i="26"/>
  <c r="R793" i="26"/>
  <c r="R794" i="26"/>
  <c r="R795" i="26"/>
  <c r="R796" i="26"/>
  <c r="R797" i="26"/>
  <c r="R798" i="26"/>
  <c r="R799" i="26"/>
  <c r="R800" i="26"/>
  <c r="R801" i="26"/>
  <c r="R802" i="26"/>
  <c r="R803" i="26"/>
  <c r="R804" i="26"/>
  <c r="R805" i="26"/>
  <c r="R806" i="26"/>
  <c r="R807" i="26"/>
  <c r="R808" i="26"/>
  <c r="R809" i="26"/>
  <c r="R810" i="26"/>
  <c r="R811" i="26"/>
  <c r="R812" i="26"/>
  <c r="R813" i="26"/>
  <c r="R814" i="26"/>
  <c r="R815" i="26"/>
  <c r="R816" i="26"/>
  <c r="R817" i="26"/>
  <c r="R818" i="26"/>
  <c r="R819" i="26"/>
  <c r="R820" i="26"/>
  <c r="R821" i="26"/>
  <c r="R822" i="26"/>
  <c r="R823" i="26"/>
  <c r="R824" i="26"/>
  <c r="R825" i="26"/>
  <c r="R826" i="26"/>
  <c r="R827" i="26"/>
  <c r="R828" i="26"/>
  <c r="R829" i="26"/>
  <c r="R830" i="26"/>
  <c r="R831" i="26"/>
  <c r="R832" i="26"/>
  <c r="R833" i="26"/>
  <c r="R834" i="26"/>
  <c r="R835" i="26"/>
  <c r="R836" i="26"/>
  <c r="R837" i="26"/>
  <c r="R838" i="26"/>
  <c r="R839" i="26"/>
  <c r="R840" i="26"/>
  <c r="R841" i="26"/>
  <c r="R842" i="26"/>
  <c r="R843" i="26"/>
  <c r="R844" i="26"/>
  <c r="R845" i="26"/>
  <c r="R846" i="26"/>
  <c r="R847" i="26"/>
  <c r="R848" i="26"/>
  <c r="R849" i="26"/>
  <c r="R850" i="26"/>
  <c r="R851" i="26"/>
  <c r="R852" i="26"/>
  <c r="R853" i="26"/>
  <c r="R854" i="26"/>
  <c r="R855" i="26"/>
  <c r="R856" i="26"/>
  <c r="R857" i="26"/>
  <c r="R858" i="26"/>
  <c r="R859" i="26"/>
  <c r="L41" i="26"/>
  <c r="L42" i="26"/>
  <c r="L43" i="26"/>
  <c r="L44" i="26"/>
  <c r="L45" i="26"/>
  <c r="L46" i="26"/>
  <c r="L47" i="26"/>
  <c r="L48" i="26"/>
  <c r="L49" i="26"/>
  <c r="L50" i="26"/>
  <c r="L51" i="26"/>
  <c r="L52" i="26"/>
  <c r="L53" i="26"/>
  <c r="L54" i="26"/>
  <c r="L55" i="26"/>
  <c r="L56" i="26"/>
  <c r="L57" i="26"/>
  <c r="L58" i="26"/>
  <c r="L59" i="26"/>
  <c r="L60" i="26"/>
  <c r="L61" i="26"/>
  <c r="L62" i="26"/>
  <c r="L63" i="26"/>
  <c r="L64" i="26"/>
  <c r="L65" i="26"/>
  <c r="L66" i="26"/>
  <c r="L67" i="26"/>
  <c r="L68" i="26"/>
  <c r="L69" i="26"/>
  <c r="L70" i="26"/>
  <c r="L71" i="26"/>
  <c r="L72" i="26"/>
  <c r="L73" i="26"/>
  <c r="L74" i="26"/>
  <c r="L75" i="26"/>
  <c r="L76" i="26"/>
  <c r="L77" i="26"/>
  <c r="L78" i="26"/>
  <c r="L79" i="26"/>
  <c r="L80" i="26"/>
  <c r="L81" i="26"/>
  <c r="L82" i="26"/>
  <c r="L83" i="26"/>
  <c r="L84" i="26"/>
  <c r="L85" i="26"/>
  <c r="L86" i="26"/>
  <c r="L87" i="26"/>
  <c r="L88" i="26"/>
  <c r="L89" i="26"/>
  <c r="L90" i="26"/>
  <c r="L91" i="26"/>
  <c r="L92" i="26"/>
  <c r="L93" i="26"/>
  <c r="L94" i="26"/>
  <c r="L95" i="26"/>
  <c r="L96" i="26"/>
  <c r="L97" i="26"/>
  <c r="L98" i="26"/>
  <c r="L99" i="26"/>
  <c r="L100" i="26"/>
  <c r="L101" i="26"/>
  <c r="L102" i="26"/>
  <c r="L103" i="26"/>
  <c r="L104" i="26"/>
  <c r="L105" i="26"/>
  <c r="L106" i="26"/>
  <c r="L107" i="26"/>
  <c r="L108" i="26"/>
  <c r="L109" i="26"/>
  <c r="L110" i="26"/>
  <c r="L111" i="26"/>
  <c r="L112" i="26"/>
  <c r="L113" i="26"/>
  <c r="L114" i="26"/>
  <c r="L115" i="26"/>
  <c r="L116" i="26"/>
  <c r="L117" i="26"/>
  <c r="L118" i="26"/>
  <c r="L119" i="26"/>
  <c r="L120" i="26"/>
  <c r="L121" i="26"/>
  <c r="L122" i="26"/>
  <c r="L123" i="26"/>
  <c r="L124" i="26"/>
  <c r="L125" i="26"/>
  <c r="L126" i="26"/>
  <c r="L127" i="26"/>
  <c r="L128" i="26"/>
  <c r="L129" i="26"/>
  <c r="L130" i="26"/>
  <c r="L131" i="26"/>
  <c r="L132" i="26"/>
  <c r="L133" i="26"/>
  <c r="L134" i="26"/>
  <c r="L135" i="26"/>
  <c r="L136" i="26"/>
  <c r="L137" i="26"/>
  <c r="L138" i="26"/>
  <c r="L139" i="26"/>
  <c r="L140" i="26"/>
  <c r="L141" i="26"/>
  <c r="L142" i="26"/>
  <c r="L143" i="26"/>
  <c r="L144" i="26"/>
  <c r="L145" i="26"/>
  <c r="L146" i="26"/>
  <c r="L147" i="26"/>
  <c r="L148" i="26"/>
  <c r="L149" i="26"/>
  <c r="L150" i="26"/>
  <c r="L151" i="26"/>
  <c r="L152" i="26"/>
  <c r="L153" i="26"/>
  <c r="L154" i="26"/>
  <c r="L155" i="26"/>
  <c r="L156" i="26"/>
  <c r="L157" i="26"/>
  <c r="L158" i="26"/>
  <c r="L159" i="26"/>
  <c r="L160" i="26"/>
  <c r="L161" i="26"/>
  <c r="L162" i="26"/>
  <c r="L163" i="26"/>
  <c r="L164" i="26"/>
  <c r="L165" i="26"/>
  <c r="L166" i="26"/>
  <c r="L167" i="26"/>
  <c r="L168" i="26"/>
  <c r="L169" i="26"/>
  <c r="L170" i="26"/>
  <c r="L171" i="26"/>
  <c r="L172" i="26"/>
  <c r="L173" i="26"/>
  <c r="L174" i="26"/>
  <c r="L175" i="26"/>
  <c r="L176" i="26"/>
  <c r="L177" i="26"/>
  <c r="L178" i="26"/>
  <c r="L179" i="26"/>
  <c r="L180" i="26"/>
  <c r="L181" i="26"/>
  <c r="L182" i="26"/>
  <c r="L183" i="26"/>
  <c r="L184" i="26"/>
  <c r="L185" i="26"/>
  <c r="L186" i="26"/>
  <c r="L187" i="26"/>
  <c r="L188" i="26"/>
  <c r="L189" i="26"/>
  <c r="L190" i="26"/>
  <c r="L191" i="26"/>
  <c r="L192" i="26"/>
  <c r="L193" i="26"/>
  <c r="L194" i="26"/>
  <c r="L195" i="26"/>
  <c r="L196" i="26"/>
  <c r="L197" i="26"/>
  <c r="L198" i="26"/>
  <c r="L199" i="26"/>
  <c r="L200" i="26"/>
  <c r="L201" i="26"/>
  <c r="L202" i="26"/>
  <c r="L203" i="26"/>
  <c r="L204" i="26"/>
  <c r="L205" i="26"/>
  <c r="L206" i="26"/>
  <c r="L207" i="26"/>
  <c r="L208" i="26"/>
  <c r="L209" i="26"/>
  <c r="L210" i="26"/>
  <c r="L211" i="26"/>
  <c r="L212" i="26"/>
  <c r="L213" i="26"/>
  <c r="L214" i="26"/>
  <c r="L215" i="26"/>
  <c r="L216" i="26"/>
  <c r="L217" i="26"/>
  <c r="L218" i="26"/>
  <c r="L219" i="26"/>
  <c r="L220" i="26"/>
  <c r="L221" i="26"/>
  <c r="L222" i="26"/>
  <c r="L223" i="26"/>
  <c r="L224" i="26"/>
  <c r="L225" i="26"/>
  <c r="L226" i="26"/>
  <c r="L227" i="26"/>
  <c r="L228" i="26"/>
  <c r="L229" i="26"/>
  <c r="L230" i="26"/>
  <c r="L231" i="26"/>
  <c r="L232" i="26"/>
  <c r="L233" i="26"/>
  <c r="L234" i="26"/>
  <c r="L235" i="26"/>
  <c r="L236" i="26"/>
  <c r="L237" i="26"/>
  <c r="L238" i="26"/>
  <c r="L239" i="26"/>
  <c r="L240" i="26"/>
  <c r="L241" i="26"/>
  <c r="L242" i="26"/>
  <c r="L243" i="26"/>
  <c r="L244" i="26"/>
  <c r="L245" i="26"/>
  <c r="L246" i="26"/>
  <c r="L247" i="26"/>
  <c r="L248" i="26"/>
  <c r="L249" i="26"/>
  <c r="L250" i="26"/>
  <c r="L251" i="26"/>
  <c r="L252" i="26"/>
  <c r="L253" i="26"/>
  <c r="L254" i="26"/>
  <c r="L255" i="26"/>
  <c r="L256" i="26"/>
  <c r="L257" i="26"/>
  <c r="L258" i="26"/>
  <c r="L259" i="26"/>
  <c r="L260" i="26"/>
  <c r="L261" i="26"/>
  <c r="L262" i="26"/>
  <c r="L263" i="26"/>
  <c r="L264" i="26"/>
  <c r="L265" i="26"/>
  <c r="L266" i="26"/>
  <c r="L267" i="26"/>
  <c r="L268" i="26"/>
  <c r="L269" i="26"/>
  <c r="L270" i="26"/>
  <c r="L271" i="26"/>
  <c r="L272" i="26"/>
  <c r="L273" i="26"/>
  <c r="L274" i="26"/>
  <c r="L275" i="26"/>
  <c r="L276" i="26"/>
  <c r="L277" i="26"/>
  <c r="L278" i="26"/>
  <c r="L279" i="26"/>
  <c r="L280" i="26"/>
  <c r="L281" i="26"/>
  <c r="L282" i="26"/>
  <c r="L283" i="26"/>
  <c r="L284" i="26"/>
  <c r="L285" i="26"/>
  <c r="L286" i="26"/>
  <c r="L287" i="26"/>
  <c r="L288" i="26"/>
  <c r="L289" i="26"/>
  <c r="L290" i="26"/>
  <c r="L291" i="26"/>
  <c r="L292" i="26"/>
  <c r="L293" i="26"/>
  <c r="L294" i="26"/>
  <c r="L295" i="26"/>
  <c r="L296" i="26"/>
  <c r="L297" i="26"/>
  <c r="L298" i="26"/>
  <c r="L299" i="26"/>
  <c r="L300" i="26"/>
  <c r="L301" i="26"/>
  <c r="L302" i="26"/>
  <c r="L303" i="26"/>
  <c r="L304" i="26"/>
  <c r="L305" i="26"/>
  <c r="L306" i="26"/>
  <c r="L307" i="26"/>
  <c r="L308" i="26"/>
  <c r="L309" i="26"/>
  <c r="L310" i="26"/>
  <c r="L311" i="26"/>
  <c r="L312" i="26"/>
  <c r="L313" i="26"/>
  <c r="L314" i="26"/>
  <c r="L315" i="26"/>
  <c r="L316" i="26"/>
  <c r="L317" i="26"/>
  <c r="L318" i="26"/>
  <c r="L319" i="26"/>
  <c r="L320" i="26"/>
  <c r="L321" i="26"/>
  <c r="L322" i="26"/>
  <c r="L323" i="26"/>
  <c r="L324" i="26"/>
  <c r="L325" i="26"/>
  <c r="L326" i="26"/>
  <c r="L327" i="26"/>
  <c r="L328" i="26"/>
  <c r="L329" i="26"/>
  <c r="L330" i="26"/>
  <c r="L331" i="26"/>
  <c r="L332" i="26"/>
  <c r="L333" i="26"/>
  <c r="L334" i="26"/>
  <c r="L335" i="26"/>
  <c r="L336" i="26"/>
  <c r="L337" i="26"/>
  <c r="L338" i="26"/>
  <c r="L339" i="26"/>
  <c r="L340" i="26"/>
  <c r="L341" i="26"/>
  <c r="L342" i="26"/>
  <c r="L343" i="26"/>
  <c r="L344" i="26"/>
  <c r="L345" i="26"/>
  <c r="L346" i="26"/>
  <c r="L347" i="26"/>
  <c r="L348" i="26"/>
  <c r="L349" i="26"/>
  <c r="L350" i="26"/>
  <c r="L351" i="26"/>
  <c r="L352" i="26"/>
  <c r="L353" i="26"/>
  <c r="L354" i="26"/>
  <c r="L355" i="26"/>
  <c r="L356" i="26"/>
  <c r="L357" i="26"/>
  <c r="L358" i="26"/>
  <c r="L359" i="26"/>
  <c r="L360" i="26"/>
  <c r="L361" i="26"/>
  <c r="L362" i="26"/>
  <c r="L363" i="26"/>
  <c r="L364" i="26"/>
  <c r="L365" i="26"/>
  <c r="L366" i="26"/>
  <c r="L367" i="26"/>
  <c r="L368" i="26"/>
  <c r="L369" i="26"/>
  <c r="L370" i="26"/>
  <c r="L371" i="26"/>
  <c r="L372" i="26"/>
  <c r="L373" i="26"/>
  <c r="L374" i="26"/>
  <c r="L375" i="26"/>
  <c r="L376" i="26"/>
  <c r="L377" i="26"/>
  <c r="L378" i="26"/>
  <c r="L379" i="26"/>
  <c r="L380" i="26"/>
  <c r="L381" i="26"/>
  <c r="L382" i="26"/>
  <c r="L383" i="26"/>
  <c r="L384" i="26"/>
  <c r="L385" i="26"/>
  <c r="L386" i="26"/>
  <c r="L387" i="26"/>
  <c r="L388" i="26"/>
  <c r="L389" i="26"/>
  <c r="L390" i="26"/>
  <c r="L391" i="26"/>
  <c r="L392" i="26"/>
  <c r="L393" i="26"/>
  <c r="L394" i="26"/>
  <c r="L395" i="26"/>
  <c r="L396" i="26"/>
  <c r="L397" i="26"/>
  <c r="L398" i="26"/>
  <c r="L399" i="26"/>
  <c r="L400" i="26"/>
  <c r="L401" i="26"/>
  <c r="L402" i="26"/>
  <c r="L403" i="26"/>
  <c r="L404" i="26"/>
  <c r="L405" i="26"/>
  <c r="L406" i="26"/>
  <c r="L407" i="26"/>
  <c r="L408" i="26"/>
  <c r="L409" i="26"/>
  <c r="L410" i="26"/>
  <c r="L411" i="26"/>
  <c r="L412" i="26"/>
  <c r="L413" i="26"/>
  <c r="L414" i="26"/>
  <c r="L415" i="26"/>
  <c r="L416" i="26"/>
  <c r="L417" i="26"/>
  <c r="L418" i="26"/>
  <c r="L419" i="26"/>
  <c r="L420" i="26"/>
  <c r="L421" i="26"/>
  <c r="L422" i="26"/>
  <c r="L423" i="26"/>
  <c r="L424" i="26"/>
  <c r="L425" i="26"/>
  <c r="L426" i="26"/>
  <c r="L427" i="26"/>
  <c r="L428" i="26"/>
  <c r="L429" i="26"/>
  <c r="L430" i="26"/>
  <c r="L431" i="26"/>
  <c r="L432" i="26"/>
  <c r="L433" i="26"/>
  <c r="L434" i="26"/>
  <c r="L435" i="26"/>
  <c r="L436" i="26"/>
  <c r="L437" i="26"/>
  <c r="L438" i="26"/>
  <c r="L439" i="26"/>
  <c r="L440" i="26"/>
  <c r="L441" i="26"/>
  <c r="L442" i="26"/>
  <c r="L443" i="26"/>
  <c r="L444" i="26"/>
  <c r="L445" i="26"/>
  <c r="L446" i="26"/>
  <c r="L447" i="26"/>
  <c r="L448" i="26"/>
  <c r="L449" i="26"/>
  <c r="L450" i="26"/>
  <c r="L451" i="26"/>
  <c r="L452" i="26"/>
  <c r="L453" i="26"/>
  <c r="L454" i="26"/>
  <c r="L455" i="26"/>
  <c r="L456" i="26"/>
  <c r="L457" i="26"/>
  <c r="L458" i="26"/>
  <c r="L459" i="26"/>
  <c r="L460" i="26"/>
  <c r="L461" i="26"/>
  <c r="L462" i="26"/>
  <c r="L463" i="26"/>
  <c r="L464" i="26"/>
  <c r="L465" i="26"/>
  <c r="L466" i="26"/>
  <c r="L467" i="26"/>
  <c r="L468" i="26"/>
  <c r="L469" i="26"/>
  <c r="L470" i="26"/>
  <c r="L471" i="26"/>
  <c r="L472" i="26"/>
  <c r="L473" i="26"/>
  <c r="L474" i="26"/>
  <c r="L475" i="26"/>
  <c r="L476" i="26"/>
  <c r="L477" i="26"/>
  <c r="L478" i="26"/>
  <c r="L479" i="26"/>
  <c r="L480" i="26"/>
  <c r="L481" i="26"/>
  <c r="L482" i="26"/>
  <c r="L483" i="26"/>
  <c r="L484" i="26"/>
  <c r="L485" i="26"/>
  <c r="L486" i="26"/>
  <c r="L487" i="26"/>
  <c r="L488" i="26"/>
  <c r="L489" i="26"/>
  <c r="L490" i="26"/>
  <c r="L491" i="26"/>
  <c r="L492" i="26"/>
  <c r="L493" i="26"/>
  <c r="L494" i="26"/>
  <c r="L495" i="26"/>
  <c r="L496" i="26"/>
  <c r="L497" i="26"/>
  <c r="L498" i="26"/>
  <c r="L499" i="26"/>
  <c r="L500" i="26"/>
  <c r="L501" i="26"/>
  <c r="L502" i="26"/>
  <c r="L503" i="26"/>
  <c r="L504" i="26"/>
  <c r="L505" i="26"/>
  <c r="L506" i="26"/>
  <c r="L507" i="26"/>
  <c r="L508" i="26"/>
  <c r="L509" i="26"/>
  <c r="L510" i="26"/>
  <c r="L511" i="26"/>
  <c r="L512" i="26"/>
  <c r="L513" i="26"/>
  <c r="L514" i="26"/>
  <c r="L515" i="26"/>
  <c r="L516" i="26"/>
  <c r="L517" i="26"/>
  <c r="L518" i="26"/>
  <c r="L519" i="26"/>
  <c r="L520" i="26"/>
  <c r="L521" i="26"/>
  <c r="L522" i="26"/>
  <c r="L523" i="26"/>
  <c r="L524" i="26"/>
  <c r="L525" i="26"/>
  <c r="L526" i="26"/>
  <c r="L527" i="26"/>
  <c r="L528" i="26"/>
  <c r="L529" i="26"/>
  <c r="L530" i="26"/>
  <c r="L531" i="26"/>
  <c r="L532" i="26"/>
  <c r="L533" i="26"/>
  <c r="L534" i="26"/>
  <c r="L535" i="26"/>
  <c r="L536" i="26"/>
  <c r="L537" i="26"/>
  <c r="L538" i="26"/>
  <c r="L539" i="26"/>
  <c r="L540" i="26"/>
  <c r="L541" i="26"/>
  <c r="L542" i="26"/>
  <c r="L543" i="26"/>
  <c r="L544" i="26"/>
  <c r="L545" i="26"/>
  <c r="L546" i="26"/>
  <c r="L547" i="26"/>
  <c r="L548" i="26"/>
  <c r="L549" i="26"/>
  <c r="L550" i="26"/>
  <c r="L551" i="26"/>
  <c r="L552" i="26"/>
  <c r="L553" i="26"/>
  <c r="L554" i="26"/>
  <c r="L555" i="26"/>
  <c r="L556" i="26"/>
  <c r="L557" i="26"/>
  <c r="L558" i="26"/>
  <c r="L559" i="26"/>
  <c r="L560" i="26"/>
  <c r="L561" i="26"/>
  <c r="L562" i="26"/>
  <c r="L563" i="26"/>
  <c r="L564" i="26"/>
  <c r="L565" i="26"/>
  <c r="L566" i="26"/>
  <c r="L567" i="26"/>
  <c r="L568" i="26"/>
  <c r="L569" i="26"/>
  <c r="L570" i="26"/>
  <c r="L571" i="26"/>
  <c r="L572" i="26"/>
  <c r="L573" i="26"/>
  <c r="L574" i="26"/>
  <c r="L575" i="26"/>
  <c r="L576" i="26"/>
  <c r="L577" i="26"/>
  <c r="L578" i="26"/>
  <c r="L579" i="26"/>
  <c r="L580" i="26"/>
  <c r="L581" i="26"/>
  <c r="L582" i="26"/>
  <c r="L583" i="26"/>
  <c r="L584" i="26"/>
  <c r="L585" i="26"/>
  <c r="L586" i="26"/>
  <c r="L587" i="26"/>
  <c r="L588" i="26"/>
  <c r="L589" i="26"/>
  <c r="L590" i="26"/>
  <c r="L591" i="26"/>
  <c r="L592" i="26"/>
  <c r="L593" i="26"/>
  <c r="L594" i="26"/>
  <c r="L595" i="26"/>
  <c r="L596" i="26"/>
  <c r="L597" i="26"/>
  <c r="L598" i="26"/>
  <c r="L599" i="26"/>
  <c r="L600" i="26"/>
  <c r="L601" i="26"/>
  <c r="L602" i="26"/>
  <c r="L603" i="26"/>
  <c r="L604" i="26"/>
  <c r="L605" i="26"/>
  <c r="L606" i="26"/>
  <c r="L607" i="26"/>
  <c r="L608" i="26"/>
  <c r="L609" i="26"/>
  <c r="L610" i="26"/>
  <c r="L611" i="26"/>
  <c r="L612" i="26"/>
  <c r="L613" i="26"/>
  <c r="L614" i="26"/>
  <c r="L615" i="26"/>
  <c r="L616" i="26"/>
  <c r="L617" i="26"/>
  <c r="L618" i="26"/>
  <c r="L619" i="26"/>
  <c r="L620" i="26"/>
  <c r="L621" i="26"/>
  <c r="L622" i="26"/>
  <c r="L623" i="26"/>
  <c r="L624" i="26"/>
  <c r="L625" i="26"/>
  <c r="L626" i="26"/>
  <c r="L627" i="26"/>
  <c r="L628" i="26"/>
  <c r="L629" i="26"/>
  <c r="L630" i="26"/>
  <c r="L631" i="26"/>
  <c r="L632" i="26"/>
  <c r="L633" i="26"/>
  <c r="L634" i="26"/>
  <c r="L635" i="26"/>
  <c r="L636" i="26"/>
  <c r="L637" i="26"/>
  <c r="L638" i="26"/>
  <c r="L639" i="26"/>
  <c r="L640" i="26"/>
  <c r="L641" i="26"/>
  <c r="L642" i="26"/>
  <c r="L643" i="26"/>
  <c r="L644" i="26"/>
  <c r="L645" i="26"/>
  <c r="L646" i="26"/>
  <c r="L647" i="26"/>
  <c r="L648" i="26"/>
  <c r="L649" i="26"/>
  <c r="L650" i="26"/>
  <c r="L651" i="26"/>
  <c r="L652" i="26"/>
  <c r="L653" i="26"/>
  <c r="L654" i="26"/>
  <c r="L655" i="26"/>
  <c r="L656" i="26"/>
  <c r="L657" i="26"/>
  <c r="L658" i="26"/>
  <c r="L659" i="26"/>
  <c r="L660" i="26"/>
  <c r="L661" i="26"/>
  <c r="L662" i="26"/>
  <c r="L663" i="26"/>
  <c r="L664" i="26"/>
  <c r="L665" i="26"/>
  <c r="L666" i="26"/>
  <c r="L667" i="26"/>
  <c r="L668" i="26"/>
  <c r="L669" i="26"/>
  <c r="L670" i="26"/>
  <c r="L671" i="26"/>
  <c r="L672" i="26"/>
  <c r="L673" i="26"/>
  <c r="L674" i="26"/>
  <c r="L675" i="26"/>
  <c r="L676" i="26"/>
  <c r="L677" i="26"/>
  <c r="L678" i="26"/>
  <c r="L679" i="26"/>
  <c r="L680" i="26"/>
  <c r="L681" i="26"/>
  <c r="L682" i="26"/>
  <c r="L683" i="26"/>
  <c r="L684" i="26"/>
  <c r="L685" i="26"/>
  <c r="L686" i="26"/>
  <c r="L687" i="26"/>
  <c r="L688" i="26"/>
  <c r="L689" i="26"/>
  <c r="L690" i="26"/>
  <c r="L691" i="26"/>
  <c r="L692" i="26"/>
  <c r="L693" i="26"/>
  <c r="L694" i="26"/>
  <c r="L695" i="26"/>
  <c r="L696" i="26"/>
  <c r="L697" i="26"/>
  <c r="L698" i="26"/>
  <c r="L699" i="26"/>
  <c r="L700" i="26"/>
  <c r="L701" i="26"/>
  <c r="L702" i="26"/>
  <c r="L703" i="26"/>
  <c r="L704" i="26"/>
  <c r="L705" i="26"/>
  <c r="L706" i="26"/>
  <c r="L707" i="26"/>
  <c r="L708" i="26"/>
  <c r="L709" i="26"/>
  <c r="L710" i="26"/>
  <c r="L711" i="26"/>
  <c r="L712" i="26"/>
  <c r="L713" i="26"/>
  <c r="L714" i="26"/>
  <c r="L715" i="26"/>
  <c r="L716" i="26"/>
  <c r="L717" i="26"/>
  <c r="L718" i="26"/>
  <c r="L719" i="26"/>
  <c r="L720" i="26"/>
  <c r="L721" i="26"/>
  <c r="L722" i="26"/>
  <c r="L723" i="26"/>
  <c r="L724" i="26"/>
  <c r="L725" i="26"/>
  <c r="L726" i="26"/>
  <c r="L727" i="26"/>
  <c r="L728" i="26"/>
  <c r="L729" i="26"/>
  <c r="L730" i="26"/>
  <c r="L731" i="26"/>
  <c r="L732" i="26"/>
  <c r="L733" i="26"/>
  <c r="L734" i="26"/>
  <c r="L735" i="26"/>
  <c r="L736" i="26"/>
  <c r="L737" i="26"/>
  <c r="L738" i="26"/>
  <c r="L739" i="26"/>
  <c r="L740" i="26"/>
  <c r="L741" i="26"/>
  <c r="L742" i="26"/>
  <c r="L743" i="26"/>
  <c r="L744" i="26"/>
  <c r="L745" i="26"/>
  <c r="L746" i="26"/>
  <c r="L747" i="26"/>
  <c r="L748" i="26"/>
  <c r="L749" i="26"/>
  <c r="L750" i="26"/>
  <c r="L751" i="26"/>
  <c r="L752" i="26"/>
  <c r="L753" i="26"/>
  <c r="L754" i="26"/>
  <c r="L755" i="26"/>
  <c r="L756" i="26"/>
  <c r="L757" i="26"/>
  <c r="L758" i="26"/>
  <c r="L759" i="26"/>
  <c r="L760" i="26"/>
  <c r="L761" i="26"/>
  <c r="L762" i="26"/>
  <c r="L763" i="26"/>
  <c r="L764" i="26"/>
  <c r="L765" i="26"/>
  <c r="L766" i="26"/>
  <c r="L767" i="26"/>
  <c r="L768" i="26"/>
  <c r="L769" i="26"/>
  <c r="L770" i="26"/>
  <c r="L771" i="26"/>
  <c r="L772" i="26"/>
  <c r="L773" i="26"/>
  <c r="L774" i="26"/>
  <c r="L775" i="26"/>
  <c r="L776" i="26"/>
  <c r="L777" i="26"/>
  <c r="L778" i="26"/>
  <c r="L779" i="26"/>
  <c r="L780" i="26"/>
  <c r="L781" i="26"/>
  <c r="L782" i="26"/>
  <c r="L783" i="26"/>
  <c r="L784" i="26"/>
  <c r="L785" i="26"/>
  <c r="L786" i="26"/>
  <c r="L787" i="26"/>
  <c r="L788" i="26"/>
  <c r="L789" i="26"/>
  <c r="L790" i="26"/>
  <c r="L791" i="26"/>
  <c r="L792" i="26"/>
  <c r="L793" i="26"/>
  <c r="L794" i="26"/>
  <c r="L795" i="26"/>
  <c r="L796" i="26"/>
  <c r="L797" i="26"/>
  <c r="L798" i="26"/>
  <c r="L799" i="26"/>
  <c r="L800" i="26"/>
  <c r="L801" i="26"/>
  <c r="L802" i="26"/>
  <c r="L803" i="26"/>
  <c r="L804" i="26"/>
  <c r="L805" i="26"/>
  <c r="L806" i="26"/>
  <c r="L807" i="26"/>
  <c r="L808" i="26"/>
  <c r="L809" i="26"/>
  <c r="L810" i="26"/>
  <c r="L811" i="26"/>
  <c r="L812" i="26"/>
  <c r="L813" i="26"/>
  <c r="L814" i="26"/>
  <c r="L815" i="26"/>
  <c r="L816" i="26"/>
  <c r="L817" i="26"/>
  <c r="L818" i="26"/>
  <c r="L819" i="26"/>
  <c r="L820" i="26"/>
  <c r="L821" i="26"/>
  <c r="L822" i="26"/>
  <c r="L823" i="26"/>
  <c r="L824" i="26"/>
  <c r="L825" i="26"/>
  <c r="L826" i="26"/>
  <c r="L827" i="26"/>
  <c r="L828" i="26"/>
  <c r="L829" i="26"/>
  <c r="L830" i="26"/>
  <c r="L831" i="26"/>
  <c r="L832" i="26"/>
  <c r="L833" i="26"/>
  <c r="L834" i="26"/>
  <c r="L835" i="26"/>
  <c r="L836" i="26"/>
  <c r="L837" i="26"/>
  <c r="L838" i="26"/>
  <c r="L839" i="26"/>
  <c r="L840" i="26"/>
  <c r="L841" i="26"/>
  <c r="L842" i="26"/>
  <c r="L843" i="26"/>
  <c r="L844" i="26"/>
  <c r="L845" i="26"/>
  <c r="L846" i="26"/>
  <c r="L847" i="26"/>
  <c r="L848" i="26"/>
  <c r="L849" i="26"/>
  <c r="L850" i="26"/>
  <c r="L851" i="26"/>
  <c r="L852" i="26"/>
  <c r="L853" i="26"/>
  <c r="L854" i="26"/>
  <c r="L855" i="26"/>
  <c r="L856" i="26"/>
  <c r="L857" i="26"/>
  <c r="L858" i="26"/>
  <c r="L859" i="26"/>
  <c r="P32" i="26"/>
  <c r="O31"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E189" i="26"/>
  <c r="E190" i="26"/>
  <c r="E191" i="26"/>
  <c r="E192" i="26"/>
  <c r="E193" i="26"/>
  <c r="E194" i="26"/>
  <c r="E195" i="26"/>
  <c r="E196" i="26"/>
  <c r="E197" i="26"/>
  <c r="E198" i="26"/>
  <c r="E199" i="26"/>
  <c r="E200" i="26"/>
  <c r="E201" i="26"/>
  <c r="E202" i="26"/>
  <c r="E203" i="26"/>
  <c r="E204" i="26"/>
  <c r="E205" i="26"/>
  <c r="E206" i="26"/>
  <c r="E207" i="26"/>
  <c r="E208" i="26"/>
  <c r="E209" i="26"/>
  <c r="E210" i="26"/>
  <c r="E211" i="26"/>
  <c r="E212" i="26"/>
  <c r="E213" i="26"/>
  <c r="E214" i="26"/>
  <c r="E215" i="26"/>
  <c r="E216" i="26"/>
  <c r="E217" i="26"/>
  <c r="E218" i="26"/>
  <c r="E219" i="26"/>
  <c r="E220" i="26"/>
  <c r="E221" i="26"/>
  <c r="E222" i="26"/>
  <c r="E223" i="26"/>
  <c r="E224" i="26"/>
  <c r="E225" i="26"/>
  <c r="E226" i="26"/>
  <c r="E227" i="26"/>
  <c r="E228" i="26"/>
  <c r="E229" i="26"/>
  <c r="E230" i="26"/>
  <c r="E231" i="26"/>
  <c r="E232" i="26"/>
  <c r="E233" i="26"/>
  <c r="E234" i="26"/>
  <c r="E235" i="26"/>
  <c r="E236" i="26"/>
  <c r="E237" i="26"/>
  <c r="E238" i="26"/>
  <c r="E239" i="26"/>
  <c r="E240" i="26"/>
  <c r="E241" i="26"/>
  <c r="E242" i="26"/>
  <c r="E243" i="26"/>
  <c r="E244" i="26"/>
  <c r="E245" i="26"/>
  <c r="E246" i="26"/>
  <c r="E247" i="26"/>
  <c r="E248" i="26"/>
  <c r="E249" i="26"/>
  <c r="E250" i="26"/>
  <c r="E251" i="26"/>
  <c r="E252" i="26"/>
  <c r="E253" i="26"/>
  <c r="E254" i="26"/>
  <c r="E255" i="26"/>
  <c r="E256" i="26"/>
  <c r="E257" i="26"/>
  <c r="E258" i="26"/>
  <c r="E259" i="26"/>
  <c r="E260" i="26"/>
  <c r="E261" i="26"/>
  <c r="E262" i="26"/>
  <c r="E263" i="26"/>
  <c r="E264" i="26"/>
  <c r="E265" i="26"/>
  <c r="E266" i="26"/>
  <c r="E267" i="26"/>
  <c r="E268" i="26"/>
  <c r="E269" i="26"/>
  <c r="E270" i="26"/>
  <c r="E271" i="26"/>
  <c r="E272" i="26"/>
  <c r="E273" i="26"/>
  <c r="E274" i="26"/>
  <c r="E275" i="26"/>
  <c r="E276" i="26"/>
  <c r="E277" i="26"/>
  <c r="E278" i="26"/>
  <c r="E279" i="26"/>
  <c r="E280" i="26"/>
  <c r="E281" i="26"/>
  <c r="E282" i="26"/>
  <c r="E283" i="26"/>
  <c r="E284" i="26"/>
  <c r="E285" i="26"/>
  <c r="E286" i="26"/>
  <c r="E287" i="26"/>
  <c r="E288" i="26"/>
  <c r="E289" i="26"/>
  <c r="E290" i="26"/>
  <c r="E291" i="26"/>
  <c r="E292" i="26"/>
  <c r="E293" i="26"/>
  <c r="E294" i="26"/>
  <c r="E295" i="26"/>
  <c r="E296" i="26"/>
  <c r="E297" i="26"/>
  <c r="E298" i="26"/>
  <c r="E299" i="26"/>
  <c r="E300" i="26"/>
  <c r="E301" i="26"/>
  <c r="E302" i="26"/>
  <c r="E303" i="26"/>
  <c r="E304" i="26"/>
  <c r="E305" i="26"/>
  <c r="E306" i="26"/>
  <c r="E307" i="26"/>
  <c r="E308" i="26"/>
  <c r="E309" i="26"/>
  <c r="E310" i="26"/>
  <c r="E311" i="26"/>
  <c r="E312" i="26"/>
  <c r="E313" i="26"/>
  <c r="E314" i="26"/>
  <c r="E315" i="26"/>
  <c r="E316" i="26"/>
  <c r="E317" i="26"/>
  <c r="E318" i="26"/>
  <c r="E319" i="26"/>
  <c r="E320" i="26"/>
  <c r="E321" i="26"/>
  <c r="E322" i="26"/>
  <c r="E323" i="26"/>
  <c r="E324" i="26"/>
  <c r="E325" i="26"/>
  <c r="E326" i="26"/>
  <c r="E327" i="26"/>
  <c r="E328" i="26"/>
  <c r="E329" i="26"/>
  <c r="E330" i="26"/>
  <c r="E331" i="26"/>
  <c r="E332" i="26"/>
  <c r="E333" i="26"/>
  <c r="E334" i="26"/>
  <c r="E335" i="26"/>
  <c r="E336" i="26"/>
  <c r="E337" i="26"/>
  <c r="E338" i="26"/>
  <c r="E339" i="26"/>
  <c r="E340" i="26"/>
  <c r="E341" i="26"/>
  <c r="E342" i="26"/>
  <c r="E343" i="26"/>
  <c r="E344" i="26"/>
  <c r="E345" i="26"/>
  <c r="E346" i="26"/>
  <c r="E347" i="26"/>
  <c r="E348" i="26"/>
  <c r="E349" i="26"/>
  <c r="E350" i="26"/>
  <c r="E351" i="26"/>
  <c r="E352" i="26"/>
  <c r="E353" i="26"/>
  <c r="E354" i="26"/>
  <c r="E355" i="26"/>
  <c r="E356" i="26"/>
  <c r="E357" i="26"/>
  <c r="E358" i="26"/>
  <c r="E359" i="26"/>
  <c r="E360" i="26"/>
  <c r="E361" i="26"/>
  <c r="E362" i="26"/>
  <c r="E363" i="26"/>
  <c r="E364" i="26"/>
  <c r="E365" i="26"/>
  <c r="E366" i="26"/>
  <c r="E367" i="26"/>
  <c r="E368" i="26"/>
  <c r="E369" i="26"/>
  <c r="E370" i="26"/>
  <c r="E371" i="26"/>
  <c r="E372" i="26"/>
  <c r="E373" i="26"/>
  <c r="E374" i="26"/>
  <c r="E375" i="26"/>
  <c r="E376" i="26"/>
  <c r="E377" i="26"/>
  <c r="E378" i="26"/>
  <c r="E379" i="26"/>
  <c r="E380" i="26"/>
  <c r="E381" i="26"/>
  <c r="E382" i="26"/>
  <c r="E383" i="26"/>
  <c r="E384" i="26"/>
  <c r="E385" i="26"/>
  <c r="E386" i="26"/>
  <c r="E387" i="26"/>
  <c r="E388" i="26"/>
  <c r="E389" i="26"/>
  <c r="E390" i="26"/>
  <c r="E391" i="26"/>
  <c r="E392" i="26"/>
  <c r="E393" i="26"/>
  <c r="E394" i="26"/>
  <c r="E395" i="26"/>
  <c r="E396" i="26"/>
  <c r="E397" i="26"/>
  <c r="E398" i="26"/>
  <c r="E399" i="26"/>
  <c r="E400" i="26"/>
  <c r="E401" i="26"/>
  <c r="E402" i="26"/>
  <c r="E403" i="26"/>
  <c r="E404" i="26"/>
  <c r="E405" i="26"/>
  <c r="E406" i="26"/>
  <c r="E407" i="26"/>
  <c r="E408" i="26"/>
  <c r="E409" i="26"/>
  <c r="E410" i="26"/>
  <c r="E411" i="26"/>
  <c r="E412" i="26"/>
  <c r="E413" i="26"/>
  <c r="E414" i="26"/>
  <c r="E415" i="26"/>
  <c r="E416" i="26"/>
  <c r="E417" i="26"/>
  <c r="E418" i="26"/>
  <c r="E419" i="26"/>
  <c r="E420" i="26"/>
  <c r="E421" i="26"/>
  <c r="E422" i="26"/>
  <c r="E423" i="26"/>
  <c r="E424" i="26"/>
  <c r="E425" i="26"/>
  <c r="E426" i="26"/>
  <c r="E427" i="26"/>
  <c r="E428" i="26"/>
  <c r="E429" i="26"/>
  <c r="E430" i="26"/>
  <c r="E431" i="26"/>
  <c r="E432" i="26"/>
  <c r="E433" i="26"/>
  <c r="E434" i="26"/>
  <c r="E435" i="26"/>
  <c r="E436" i="26"/>
  <c r="E437" i="26"/>
  <c r="E438" i="26"/>
  <c r="E439" i="26"/>
  <c r="E440" i="26"/>
  <c r="E441" i="26"/>
  <c r="E442" i="26"/>
  <c r="E443" i="26"/>
  <c r="E444" i="26"/>
  <c r="E445" i="26"/>
  <c r="E446" i="26"/>
  <c r="E447" i="26"/>
  <c r="E448" i="26"/>
  <c r="E449" i="26"/>
  <c r="E450" i="26"/>
  <c r="E451" i="26"/>
  <c r="E452" i="26"/>
  <c r="E453" i="26"/>
  <c r="E454" i="26"/>
  <c r="E455" i="26"/>
  <c r="E456" i="26"/>
  <c r="E457" i="26"/>
  <c r="E458" i="26"/>
  <c r="E459" i="26"/>
  <c r="E460" i="26"/>
  <c r="E461" i="26"/>
  <c r="E462" i="26"/>
  <c r="E463" i="26"/>
  <c r="E464" i="26"/>
  <c r="E465" i="26"/>
  <c r="E466" i="26"/>
  <c r="E467" i="26"/>
  <c r="E468" i="26"/>
  <c r="E469" i="26"/>
  <c r="E470" i="26"/>
  <c r="E471" i="26"/>
  <c r="E472" i="26"/>
  <c r="E473" i="26"/>
  <c r="E474" i="26"/>
  <c r="E475" i="26"/>
  <c r="E476" i="26"/>
  <c r="E477" i="26"/>
  <c r="E478" i="26"/>
  <c r="E479" i="26"/>
  <c r="E480" i="26"/>
  <c r="E481" i="26"/>
  <c r="E482" i="26"/>
  <c r="E483" i="26"/>
  <c r="E484" i="26"/>
  <c r="E485" i="26"/>
  <c r="E486" i="26"/>
  <c r="E487" i="26"/>
  <c r="E488" i="26"/>
  <c r="E489" i="26"/>
  <c r="E490" i="26"/>
  <c r="E491" i="26"/>
  <c r="E492" i="26"/>
  <c r="E493" i="26"/>
  <c r="E494" i="26"/>
  <c r="E495" i="26"/>
  <c r="E496" i="26"/>
  <c r="E497" i="26"/>
  <c r="E498" i="26"/>
  <c r="E499" i="26"/>
  <c r="E500" i="26"/>
  <c r="E501" i="26"/>
  <c r="E502" i="26"/>
  <c r="E503" i="26"/>
  <c r="E504" i="26"/>
  <c r="E505" i="26"/>
  <c r="E506" i="26"/>
  <c r="E507" i="26"/>
  <c r="E508" i="26"/>
  <c r="E509" i="26"/>
  <c r="E510" i="26"/>
  <c r="E511" i="26"/>
  <c r="E512" i="26"/>
  <c r="E513" i="26"/>
  <c r="E514" i="26"/>
  <c r="E515" i="26"/>
  <c r="E516" i="26"/>
  <c r="E517" i="26"/>
  <c r="E518" i="26"/>
  <c r="E519" i="26"/>
  <c r="E520" i="26"/>
  <c r="E521" i="26"/>
  <c r="E522" i="26"/>
  <c r="E523" i="26"/>
  <c r="E524" i="26"/>
  <c r="E525" i="26"/>
  <c r="E526" i="26"/>
  <c r="E527" i="26"/>
  <c r="E528" i="26"/>
  <c r="E529" i="26"/>
  <c r="E530" i="26"/>
  <c r="E531" i="26"/>
  <c r="E532" i="26"/>
  <c r="E533" i="26"/>
  <c r="E534" i="26"/>
  <c r="E535" i="26"/>
  <c r="E536" i="26"/>
  <c r="E537" i="26"/>
  <c r="E538" i="26"/>
  <c r="E539" i="26"/>
  <c r="E540" i="26"/>
  <c r="E541" i="26"/>
  <c r="E542" i="26"/>
  <c r="E543" i="26"/>
  <c r="E544" i="26"/>
  <c r="E545" i="26"/>
  <c r="E546" i="26"/>
  <c r="E547" i="26"/>
  <c r="E548" i="26"/>
  <c r="E549" i="26"/>
  <c r="E550" i="26"/>
  <c r="E551" i="26"/>
  <c r="E552" i="26"/>
  <c r="E553" i="26"/>
  <c r="E554" i="26"/>
  <c r="E555" i="26"/>
  <c r="E556" i="26"/>
  <c r="E557" i="26"/>
  <c r="E558" i="26"/>
  <c r="E559" i="26"/>
  <c r="E560" i="26"/>
  <c r="E561" i="26"/>
  <c r="E562" i="26"/>
  <c r="E563" i="26"/>
  <c r="E564" i="26"/>
  <c r="E565" i="26"/>
  <c r="E566" i="26"/>
  <c r="E567" i="26"/>
  <c r="E568" i="26"/>
  <c r="E569" i="26"/>
  <c r="E570" i="26"/>
  <c r="E571" i="26"/>
  <c r="E572" i="26"/>
  <c r="E573" i="26"/>
  <c r="E574" i="26"/>
  <c r="E575" i="26"/>
  <c r="E576" i="26"/>
  <c r="E577" i="26"/>
  <c r="E578" i="26"/>
  <c r="E579" i="26"/>
  <c r="E580" i="26"/>
  <c r="E581" i="26"/>
  <c r="E582" i="26"/>
  <c r="E583" i="26"/>
  <c r="E584" i="26"/>
  <c r="E585" i="26"/>
  <c r="E586" i="26"/>
  <c r="E587" i="26"/>
  <c r="E588" i="26"/>
  <c r="E589" i="26"/>
  <c r="E590" i="26"/>
  <c r="E591" i="26"/>
  <c r="E592" i="26"/>
  <c r="E593" i="26"/>
  <c r="E594" i="26"/>
  <c r="E595" i="26"/>
  <c r="E596" i="26"/>
  <c r="E597" i="26"/>
  <c r="E598" i="26"/>
  <c r="E599" i="26"/>
  <c r="E600" i="26"/>
  <c r="E601" i="26"/>
  <c r="E602" i="26"/>
  <c r="E603" i="26"/>
  <c r="E604" i="26"/>
  <c r="E605" i="26"/>
  <c r="E606" i="26"/>
  <c r="E607" i="26"/>
  <c r="E608" i="26"/>
  <c r="E609" i="26"/>
  <c r="E610" i="26"/>
  <c r="E611" i="26"/>
  <c r="E612" i="26"/>
  <c r="E613" i="26"/>
  <c r="E614" i="26"/>
  <c r="E615" i="26"/>
  <c r="E616" i="26"/>
  <c r="E617" i="26"/>
  <c r="E618" i="26"/>
  <c r="E619" i="26"/>
  <c r="E620" i="26"/>
  <c r="E621" i="26"/>
  <c r="E622" i="26"/>
  <c r="E623" i="26"/>
  <c r="E624" i="26"/>
  <c r="E625" i="26"/>
  <c r="E626" i="26"/>
  <c r="E627" i="26"/>
  <c r="E628" i="26"/>
  <c r="E629" i="26"/>
  <c r="E630" i="26"/>
  <c r="E631" i="26"/>
  <c r="E632" i="26"/>
  <c r="E633" i="26"/>
  <c r="E634" i="26"/>
  <c r="E635" i="26"/>
  <c r="E636" i="26"/>
  <c r="E637" i="26"/>
  <c r="E638" i="26"/>
  <c r="E639" i="26"/>
  <c r="E640" i="26"/>
  <c r="E641" i="26"/>
  <c r="E642" i="26"/>
  <c r="E643" i="26"/>
  <c r="E644" i="26"/>
  <c r="E645" i="26"/>
  <c r="E646" i="26"/>
  <c r="E647" i="26"/>
  <c r="E648" i="26"/>
  <c r="E649" i="26"/>
  <c r="E650" i="26"/>
  <c r="E651" i="26"/>
  <c r="E652" i="26"/>
  <c r="E653" i="26"/>
  <c r="E654" i="26"/>
  <c r="E655" i="26"/>
  <c r="E656" i="26"/>
  <c r="E657" i="26"/>
  <c r="E658" i="26"/>
  <c r="E659" i="26"/>
  <c r="E660" i="26"/>
  <c r="E661" i="26"/>
  <c r="E662" i="26"/>
  <c r="E663" i="26"/>
  <c r="E664" i="26"/>
  <c r="E665" i="26"/>
  <c r="E666" i="26"/>
  <c r="E667" i="26"/>
  <c r="E668" i="26"/>
  <c r="E669" i="26"/>
  <c r="E670" i="26"/>
  <c r="E671" i="26"/>
  <c r="E672" i="26"/>
  <c r="E673" i="26"/>
  <c r="E674" i="26"/>
  <c r="E675" i="26"/>
  <c r="E676" i="26"/>
  <c r="E677" i="26"/>
  <c r="E678" i="26"/>
  <c r="E679" i="26"/>
  <c r="E680" i="26"/>
  <c r="E681" i="26"/>
  <c r="E682" i="26"/>
  <c r="E683" i="26"/>
  <c r="E684" i="26"/>
  <c r="E685" i="26"/>
  <c r="E686" i="26"/>
  <c r="E687" i="26"/>
  <c r="E688" i="26"/>
  <c r="E689" i="26"/>
  <c r="E690" i="26"/>
  <c r="E691" i="26"/>
  <c r="E692" i="26"/>
  <c r="E693" i="26"/>
  <c r="E694" i="26"/>
  <c r="E695" i="26"/>
  <c r="E696" i="26"/>
  <c r="E697" i="26"/>
  <c r="E698" i="26"/>
  <c r="E699" i="26"/>
  <c r="E700" i="26"/>
  <c r="E701" i="26"/>
  <c r="E702" i="26"/>
  <c r="E703" i="26"/>
  <c r="E704" i="26"/>
  <c r="E705" i="26"/>
  <c r="E706" i="26"/>
  <c r="E707" i="26"/>
  <c r="E708" i="26"/>
  <c r="E709" i="26"/>
  <c r="E710" i="26"/>
  <c r="E711" i="26"/>
  <c r="E712" i="26"/>
  <c r="E713" i="26"/>
  <c r="E714" i="26"/>
  <c r="E715" i="26"/>
  <c r="E716" i="26"/>
  <c r="E717" i="26"/>
  <c r="E718" i="26"/>
  <c r="E719" i="26"/>
  <c r="E720" i="26"/>
  <c r="E721" i="26"/>
  <c r="E722" i="26"/>
  <c r="E723" i="26"/>
  <c r="E724" i="26"/>
  <c r="E725" i="26"/>
  <c r="E726" i="26"/>
  <c r="E727" i="26"/>
  <c r="E728" i="26"/>
  <c r="E729" i="26"/>
  <c r="E730" i="26"/>
  <c r="E731" i="26"/>
  <c r="E732" i="26"/>
  <c r="E733" i="26"/>
  <c r="E734" i="26"/>
  <c r="E735" i="26"/>
  <c r="E736" i="26"/>
  <c r="E737" i="26"/>
  <c r="E738" i="26"/>
  <c r="E739" i="26"/>
  <c r="E740" i="26"/>
  <c r="E741" i="26"/>
  <c r="E742" i="26"/>
  <c r="E743" i="26"/>
  <c r="E744" i="26"/>
  <c r="E745" i="26"/>
  <c r="E746" i="26"/>
  <c r="E747" i="26"/>
  <c r="E748" i="26"/>
  <c r="E749" i="26"/>
  <c r="E750" i="26"/>
  <c r="E751" i="26"/>
  <c r="E752" i="26"/>
  <c r="E753" i="26"/>
  <c r="E754" i="26"/>
  <c r="E755" i="26"/>
  <c r="E756" i="26"/>
  <c r="E757" i="26"/>
  <c r="E758" i="26"/>
  <c r="E759" i="26"/>
  <c r="E760" i="26"/>
  <c r="E761" i="26"/>
  <c r="E762" i="26"/>
  <c r="E763" i="26"/>
  <c r="E764" i="26"/>
  <c r="E765" i="26"/>
  <c r="E766" i="26"/>
  <c r="E767" i="26"/>
  <c r="E768" i="26"/>
  <c r="E769" i="26"/>
  <c r="E770" i="26"/>
  <c r="E771" i="26"/>
  <c r="E772" i="26"/>
  <c r="E773" i="26"/>
  <c r="E774" i="26"/>
  <c r="E775" i="26"/>
  <c r="E776" i="26"/>
  <c r="E777" i="26"/>
  <c r="E778" i="26"/>
  <c r="E779" i="26"/>
  <c r="E780" i="26"/>
  <c r="E781" i="26"/>
  <c r="E782" i="26"/>
  <c r="E783" i="26"/>
  <c r="E784" i="26"/>
  <c r="E785" i="26"/>
  <c r="E786" i="26"/>
  <c r="E787" i="26"/>
  <c r="E788" i="26"/>
  <c r="E789" i="26"/>
  <c r="E790" i="26"/>
  <c r="E791" i="26"/>
  <c r="E792" i="26"/>
  <c r="E793" i="26"/>
  <c r="E794" i="26"/>
  <c r="E795" i="26"/>
  <c r="E796" i="26"/>
  <c r="E797" i="26"/>
  <c r="E798" i="26"/>
  <c r="E799" i="26"/>
  <c r="E800" i="26"/>
  <c r="E801" i="26"/>
  <c r="E802" i="26"/>
  <c r="E803" i="26"/>
  <c r="E804" i="26"/>
  <c r="E805" i="26"/>
  <c r="E806" i="26"/>
  <c r="E807" i="26"/>
  <c r="E808" i="26"/>
  <c r="E809" i="26"/>
  <c r="E810" i="26"/>
  <c r="E811" i="26"/>
  <c r="E812" i="26"/>
  <c r="E813" i="26"/>
  <c r="E814" i="26"/>
  <c r="E815" i="26"/>
  <c r="E816" i="26"/>
  <c r="E817" i="26"/>
  <c r="E818" i="26"/>
  <c r="E819" i="26"/>
  <c r="E820" i="26"/>
  <c r="E821" i="26"/>
  <c r="E822" i="26"/>
  <c r="E823" i="26"/>
  <c r="E824" i="26"/>
  <c r="E825" i="26"/>
  <c r="E826" i="26"/>
  <c r="E827" i="26"/>
  <c r="E828" i="26"/>
  <c r="E829" i="26"/>
  <c r="E830" i="26"/>
  <c r="E831" i="26"/>
  <c r="E832" i="26"/>
  <c r="E833" i="26"/>
  <c r="E834" i="26"/>
  <c r="E835" i="26"/>
  <c r="E836" i="26"/>
  <c r="E837" i="26"/>
  <c r="E838" i="26"/>
  <c r="E839" i="26"/>
  <c r="E840" i="26"/>
  <c r="E841" i="26"/>
  <c r="E842" i="26"/>
  <c r="E843" i="26"/>
  <c r="E844" i="26"/>
  <c r="E845" i="26"/>
  <c r="E846" i="26"/>
  <c r="E847" i="26"/>
  <c r="E848" i="26"/>
  <c r="E849" i="26"/>
  <c r="E850" i="26"/>
  <c r="E851" i="26"/>
  <c r="E852" i="26"/>
  <c r="E853" i="26"/>
  <c r="E854" i="26"/>
  <c r="E855" i="26"/>
  <c r="E856" i="26"/>
  <c r="E857" i="26"/>
  <c r="E858" i="26"/>
  <c r="E859" i="26"/>
  <c r="O32" i="26"/>
  <c r="P33" i="26"/>
  <c r="O33" i="26"/>
  <c r="P34" i="26"/>
  <c r="O34" i="26"/>
  <c r="P35" i="26"/>
  <c r="P36" i="26"/>
  <c r="O35" i="26"/>
  <c r="O36" i="26"/>
  <c r="P37" i="26"/>
  <c r="O37" i="26"/>
  <c r="P38" i="26"/>
  <c r="P39" i="26"/>
  <c r="O38" i="26"/>
  <c r="P40" i="26"/>
  <c r="O39" i="26"/>
  <c r="O40" i="26"/>
  <c r="P41" i="26"/>
  <c r="O41" i="26"/>
  <c r="P42" i="26"/>
  <c r="P43" i="26"/>
  <c r="O42" i="26"/>
  <c r="P44" i="26"/>
  <c r="O43" i="26"/>
  <c r="O44" i="26"/>
  <c r="P45" i="26"/>
  <c r="O45" i="26"/>
  <c r="P46" i="26"/>
  <c r="P47" i="26"/>
  <c r="O46" i="26"/>
  <c r="P48" i="26"/>
  <c r="O47" i="26"/>
  <c r="O48" i="26"/>
  <c r="P49" i="26"/>
  <c r="O49" i="26"/>
  <c r="P50" i="26"/>
  <c r="P51" i="26"/>
  <c r="O50" i="26"/>
  <c r="P52" i="26"/>
  <c r="O51" i="26"/>
  <c r="O52" i="26"/>
  <c r="P53" i="26"/>
  <c r="O53" i="26"/>
  <c r="P54" i="26"/>
  <c r="P55" i="26"/>
  <c r="O54" i="26"/>
  <c r="P56" i="26"/>
  <c r="O55" i="26"/>
  <c r="O56" i="26"/>
  <c r="P57" i="26"/>
  <c r="O57" i="26"/>
  <c r="P58" i="26"/>
  <c r="P59" i="26"/>
  <c r="O58" i="26"/>
  <c r="G50" i="24"/>
  <c r="P60" i="26"/>
  <c r="O59" i="26"/>
  <c r="O60" i="26"/>
  <c r="P61" i="26"/>
  <c r="F23" i="1"/>
  <c r="O61" i="26"/>
  <c r="P62" i="26"/>
  <c r="H28" i="24"/>
  <c r="O62" i="26"/>
  <c r="P63" i="26"/>
  <c r="E23" i="24"/>
  <c r="F41" i="1"/>
  <c r="H38" i="24"/>
  <c r="P64" i="26"/>
  <c r="O63" i="26"/>
  <c r="O64" i="26"/>
  <c r="P65" i="26"/>
  <c r="O65" i="26"/>
  <c r="P66" i="26"/>
  <c r="O66" i="26"/>
  <c r="P67" i="26"/>
  <c r="P68" i="26"/>
  <c r="O67" i="26"/>
  <c r="O68" i="26"/>
  <c r="P69" i="26"/>
  <c r="O69" i="26"/>
  <c r="P70" i="26"/>
  <c r="K23" i="1"/>
  <c r="O70" i="26"/>
  <c r="P71" i="26"/>
  <c r="I26" i="19"/>
  <c r="I25" i="19"/>
  <c r="I24" i="19"/>
  <c r="P72" i="26"/>
  <c r="O71" i="26"/>
  <c r="I23" i="19"/>
  <c r="O72" i="26"/>
  <c r="P73" i="26"/>
  <c r="I20" i="19"/>
  <c r="I19" i="19"/>
  <c r="I18" i="19"/>
  <c r="I16" i="19"/>
  <c r="I17" i="19"/>
  <c r="I15" i="19"/>
  <c r="O73" i="26"/>
  <c r="P74" i="26"/>
  <c r="Z21" i="25"/>
  <c r="Z20" i="25"/>
  <c r="B14" i="28"/>
  <c r="B15" i="28"/>
  <c r="B16" i="28"/>
  <c r="B17" i="28"/>
  <c r="B18" i="28"/>
  <c r="B19" i="28"/>
  <c r="B20" i="28"/>
  <c r="B21" i="28"/>
  <c r="B22" i="28"/>
  <c r="B23" i="28"/>
  <c r="B24" i="28"/>
  <c r="B25" i="28"/>
  <c r="B26" i="28"/>
  <c r="O74" i="26"/>
  <c r="P75" i="26"/>
  <c r="M21" i="25"/>
  <c r="M20" i="25"/>
  <c r="P76" i="26"/>
  <c r="O75" i="26"/>
  <c r="P22" i="25"/>
  <c r="P27" i="25"/>
  <c r="Q15" i="26"/>
  <c r="Q21" i="26"/>
  <c r="Q22" i="26"/>
  <c r="O76" i="26"/>
  <c r="P77" i="26"/>
  <c r="M22" i="25"/>
  <c r="Z22" i="25"/>
  <c r="Q32" i="26"/>
  <c r="O77" i="26"/>
  <c r="P78" i="26"/>
  <c r="K32" i="1"/>
  <c r="Q33" i="26"/>
  <c r="Q34" i="26"/>
  <c r="O78" i="26"/>
  <c r="P79" i="26"/>
  <c r="C16" i="27"/>
  <c r="C17" i="27"/>
  <c r="C18" i="27"/>
  <c r="C19" i="27"/>
  <c r="C20" i="27"/>
  <c r="C21" i="27"/>
  <c r="C22" i="27"/>
  <c r="C23" i="27"/>
  <c r="C24" i="27"/>
  <c r="C25" i="27"/>
  <c r="C26" i="27"/>
  <c r="C27" i="27"/>
  <c r="Q35" i="26"/>
  <c r="P80" i="26"/>
  <c r="O79" i="26"/>
  <c r="F27" i="16"/>
  <c r="O29" i="18"/>
  <c r="J5" i="16"/>
  <c r="Q36" i="26"/>
  <c r="Q37" i="26"/>
  <c r="Q38" i="26"/>
  <c r="Q39" i="26"/>
  <c r="Q40" i="26"/>
  <c r="Q41" i="26"/>
  <c r="Q42" i="26"/>
  <c r="Q43" i="26"/>
  <c r="Q44" i="26"/>
  <c r="Q45" i="26"/>
  <c r="Q46" i="26"/>
  <c r="Q47" i="26"/>
  <c r="Q48" i="26"/>
  <c r="Q49" i="26"/>
  <c r="Q50" i="26"/>
  <c r="Q51" i="26"/>
  <c r="Q52" i="26"/>
  <c r="Q53" i="26"/>
  <c r="Q54" i="26"/>
  <c r="Q55" i="26"/>
  <c r="Q56" i="26"/>
  <c r="Q57" i="26"/>
  <c r="Q58" i="26"/>
  <c r="Q59" i="26"/>
  <c r="Q60" i="26"/>
  <c r="Q61" i="26"/>
  <c r="Q62" i="26"/>
  <c r="Q63" i="26"/>
  <c r="Q64" i="26"/>
  <c r="Q65" i="26"/>
  <c r="Q66" i="26"/>
  <c r="Q67" i="26"/>
  <c r="Q68" i="26"/>
  <c r="Q69" i="26"/>
  <c r="Q70" i="26"/>
  <c r="Q71" i="26"/>
  <c r="Q72" i="26"/>
  <c r="Q73" i="26"/>
  <c r="Q74" i="26"/>
  <c r="Q75" i="26"/>
  <c r="Q76" i="26"/>
  <c r="Q77" i="26"/>
  <c r="Q78" i="26"/>
  <c r="Q79" i="26"/>
  <c r="Q80" i="26"/>
  <c r="Q81" i="26"/>
  <c r="Q82" i="26"/>
  <c r="Q83" i="26"/>
  <c r="Q84" i="26"/>
  <c r="Q85" i="26"/>
  <c r="Q86" i="26"/>
  <c r="Q87" i="26"/>
  <c r="Q88" i="26"/>
  <c r="Q89" i="26"/>
  <c r="Q90" i="26"/>
  <c r="Q91" i="26"/>
  <c r="Q92" i="26"/>
  <c r="Q93" i="26"/>
  <c r="Q94" i="26"/>
  <c r="Q95" i="26"/>
  <c r="Q96" i="26"/>
  <c r="Q97" i="26"/>
  <c r="Q98" i="26"/>
  <c r="Q99" i="26"/>
  <c r="Q100" i="26"/>
  <c r="Q101" i="26"/>
  <c r="Q102" i="26"/>
  <c r="Q103" i="26"/>
  <c r="Q104" i="26"/>
  <c r="Q105" i="26"/>
  <c r="Q106" i="26"/>
  <c r="Q107" i="26"/>
  <c r="Q108" i="26"/>
  <c r="Q109" i="26"/>
  <c r="Q110" i="26"/>
  <c r="Q111" i="26"/>
  <c r="Q112" i="26"/>
  <c r="Q113" i="26"/>
  <c r="Q114" i="26"/>
  <c r="Q115" i="26"/>
  <c r="Q116" i="26"/>
  <c r="Q117" i="26"/>
  <c r="Q118" i="26"/>
  <c r="Q119" i="26"/>
  <c r="Q120" i="26"/>
  <c r="Q121" i="26"/>
  <c r="Q122" i="26"/>
  <c r="Q123" i="26"/>
  <c r="Q124" i="26"/>
  <c r="Q125" i="26"/>
  <c r="Q126" i="26"/>
  <c r="Q127" i="26"/>
  <c r="Q128" i="26"/>
  <c r="Q129" i="26"/>
  <c r="Q130" i="26"/>
  <c r="Q131" i="26"/>
  <c r="Q132" i="26"/>
  <c r="Q133" i="26"/>
  <c r="Q134" i="26"/>
  <c r="Q135" i="26"/>
  <c r="Q136" i="26"/>
  <c r="Q137" i="26"/>
  <c r="Q138" i="26"/>
  <c r="Q139" i="26"/>
  <c r="Q140" i="26"/>
  <c r="Q141" i="26"/>
  <c r="Q142" i="26"/>
  <c r="Q143" i="26"/>
  <c r="Q144" i="26"/>
  <c r="Q145" i="26"/>
  <c r="Q146" i="26"/>
  <c r="Q147" i="26"/>
  <c r="Q148" i="26"/>
  <c r="Q149" i="26"/>
  <c r="Q150" i="26"/>
  <c r="Q151" i="26"/>
  <c r="Q152" i="26"/>
  <c r="Q153" i="26"/>
  <c r="Q154" i="26"/>
  <c r="Q155" i="26"/>
  <c r="Q156" i="26"/>
  <c r="Q157" i="26"/>
  <c r="Q158" i="26"/>
  <c r="Q159" i="26"/>
  <c r="Q160" i="26"/>
  <c r="Q161" i="26"/>
  <c r="Q162" i="26"/>
  <c r="Q163" i="26"/>
  <c r="Q164" i="26"/>
  <c r="Q165" i="26"/>
  <c r="Q166" i="26"/>
  <c r="Q167" i="26"/>
  <c r="Q168" i="26"/>
  <c r="Q169" i="26"/>
  <c r="Q170" i="26"/>
  <c r="Q171" i="26"/>
  <c r="Q172" i="26"/>
  <c r="Q173" i="26"/>
  <c r="Q174" i="26"/>
  <c r="Q175" i="26"/>
  <c r="Q176" i="26"/>
  <c r="Q177" i="26"/>
  <c r="Q178" i="26"/>
  <c r="Q179" i="26"/>
  <c r="Q180" i="26"/>
  <c r="Q181" i="26"/>
  <c r="Q182" i="26"/>
  <c r="Q183" i="26"/>
  <c r="Q184" i="26"/>
  <c r="Q185" i="26"/>
  <c r="Q186" i="26"/>
  <c r="Q187" i="26"/>
  <c r="Q188" i="26"/>
  <c r="Q189" i="26"/>
  <c r="Q190" i="26"/>
  <c r="Q191" i="26"/>
  <c r="Q192" i="26"/>
  <c r="Q193" i="26"/>
  <c r="Q194" i="26"/>
  <c r="Q195" i="26"/>
  <c r="Q196" i="26"/>
  <c r="Q197" i="26"/>
  <c r="Q198" i="26"/>
  <c r="Q199" i="26"/>
  <c r="Q200" i="26"/>
  <c r="Q201" i="26"/>
  <c r="Q202" i="26"/>
  <c r="Q203" i="26"/>
  <c r="Q204" i="26"/>
  <c r="Q205" i="26"/>
  <c r="Q206" i="26"/>
  <c r="Q207" i="26"/>
  <c r="Q208" i="26"/>
  <c r="Q209" i="26"/>
  <c r="Q210" i="26"/>
  <c r="Q211" i="26"/>
  <c r="Q212" i="26"/>
  <c r="Q213" i="26"/>
  <c r="Q214" i="26"/>
  <c r="Q215" i="26"/>
  <c r="Q216" i="26"/>
  <c r="Q217" i="26"/>
  <c r="Q218" i="26"/>
  <c r="Q219" i="26"/>
  <c r="Q220" i="26"/>
  <c r="Q221" i="26"/>
  <c r="Q222" i="26"/>
  <c r="Q223" i="26"/>
  <c r="Q224" i="26"/>
  <c r="Q225" i="26"/>
  <c r="Q226" i="26"/>
  <c r="Q227" i="26"/>
  <c r="Q228" i="26"/>
  <c r="Q229" i="26"/>
  <c r="Q230" i="26"/>
  <c r="Q231" i="26"/>
  <c r="Q232" i="26"/>
  <c r="Q233" i="26"/>
  <c r="Q234" i="26"/>
  <c r="Q235" i="26"/>
  <c r="Q236" i="26"/>
  <c r="Q237" i="26"/>
  <c r="Q238" i="26"/>
  <c r="Q239" i="26"/>
  <c r="Q240" i="26"/>
  <c r="Q241" i="26"/>
  <c r="Q242" i="26"/>
  <c r="Q243" i="26"/>
  <c r="Q244" i="26"/>
  <c r="Q245" i="26"/>
  <c r="Q246" i="26"/>
  <c r="Q247" i="26"/>
  <c r="Q248" i="26"/>
  <c r="Q249" i="26"/>
  <c r="Q250" i="26"/>
  <c r="Q251" i="26"/>
  <c r="Q252" i="26"/>
  <c r="Q253" i="26"/>
  <c r="Q254" i="26"/>
  <c r="Q255" i="26"/>
  <c r="Q256" i="26"/>
  <c r="Q257" i="26"/>
  <c r="Q258" i="26"/>
  <c r="Q259" i="26"/>
  <c r="Q260" i="26"/>
  <c r="Q261" i="26"/>
  <c r="Q262" i="26"/>
  <c r="Q263" i="26"/>
  <c r="Q264" i="26"/>
  <c r="Q265" i="26"/>
  <c r="Q266" i="26"/>
  <c r="Q267" i="26"/>
  <c r="Q268" i="26"/>
  <c r="Q269" i="26"/>
  <c r="Q270" i="26"/>
  <c r="Q271" i="26"/>
  <c r="Q272" i="26"/>
  <c r="Q273" i="26"/>
  <c r="Q274" i="26"/>
  <c r="Q275" i="26"/>
  <c r="Q276" i="26"/>
  <c r="Q277" i="26"/>
  <c r="Q278" i="26"/>
  <c r="Q279" i="26"/>
  <c r="Q280" i="26"/>
  <c r="Q281" i="26"/>
  <c r="Q282" i="26"/>
  <c r="Q283" i="26"/>
  <c r="Q284" i="26"/>
  <c r="Q285" i="26"/>
  <c r="Q286" i="26"/>
  <c r="Q287" i="26"/>
  <c r="Q288" i="26"/>
  <c r="Q289" i="26"/>
  <c r="Q290" i="26"/>
  <c r="Q291" i="26"/>
  <c r="Q292" i="26"/>
  <c r="Q293" i="26"/>
  <c r="Q294" i="26"/>
  <c r="Q295" i="26"/>
  <c r="Q296" i="26"/>
  <c r="Q297" i="26"/>
  <c r="Q298" i="26"/>
  <c r="Q299" i="26"/>
  <c r="Q300" i="26"/>
  <c r="Q301" i="26"/>
  <c r="Q302" i="26"/>
  <c r="Q303" i="26"/>
  <c r="Q304" i="26"/>
  <c r="Q305" i="26"/>
  <c r="Q306" i="26"/>
  <c r="Q307" i="26"/>
  <c r="Q308" i="26"/>
  <c r="Q309" i="26"/>
  <c r="Q310" i="26"/>
  <c r="Q311" i="26"/>
  <c r="Q312" i="26"/>
  <c r="Q313" i="26"/>
  <c r="Q314" i="26"/>
  <c r="Q315" i="26"/>
  <c r="Q316" i="26"/>
  <c r="Q317" i="26"/>
  <c r="Q318" i="26"/>
  <c r="Q319" i="26"/>
  <c r="Q320" i="26"/>
  <c r="Q321" i="26"/>
  <c r="Q322" i="26"/>
  <c r="Q323" i="26"/>
  <c r="Q324" i="26"/>
  <c r="Q325" i="26"/>
  <c r="Q326" i="26"/>
  <c r="Q327" i="26"/>
  <c r="Q328" i="26"/>
  <c r="Q329" i="26"/>
  <c r="Q330" i="26"/>
  <c r="Q331" i="26"/>
  <c r="Q332" i="26"/>
  <c r="Q333" i="26"/>
  <c r="Q334" i="26"/>
  <c r="Q335" i="26"/>
  <c r="Q336" i="26"/>
  <c r="Q337" i="26"/>
  <c r="Q338" i="26"/>
  <c r="Q339" i="26"/>
  <c r="Q340" i="26"/>
  <c r="Q341" i="26"/>
  <c r="Q342" i="26"/>
  <c r="Q343" i="26"/>
  <c r="Q344" i="26"/>
  <c r="Q345" i="26"/>
  <c r="Q346" i="26"/>
  <c r="Q347" i="26"/>
  <c r="Q348" i="26"/>
  <c r="Q349" i="26"/>
  <c r="Q350" i="26"/>
  <c r="Q351" i="26"/>
  <c r="Q352" i="26"/>
  <c r="Q353" i="26"/>
  <c r="Q354" i="26"/>
  <c r="Q355" i="26"/>
  <c r="Q356" i="26"/>
  <c r="Q357" i="26"/>
  <c r="Q358" i="26"/>
  <c r="Q359" i="26"/>
  <c r="Q360" i="26"/>
  <c r="Q361" i="26"/>
  <c r="Q362" i="26"/>
  <c r="Q363" i="26"/>
  <c r="Q364" i="26"/>
  <c r="Q365" i="26"/>
  <c r="Q366" i="26"/>
  <c r="Q367" i="26"/>
  <c r="Q368" i="26"/>
  <c r="Q369" i="26"/>
  <c r="Q370" i="26"/>
  <c r="Q371" i="26"/>
  <c r="Q372" i="26"/>
  <c r="Q373" i="26"/>
  <c r="Q374" i="26"/>
  <c r="Q375" i="26"/>
  <c r="Q376" i="26"/>
  <c r="Q377" i="26"/>
  <c r="Q378" i="26"/>
  <c r="Q379" i="26"/>
  <c r="Q380" i="26"/>
  <c r="Q381" i="26"/>
  <c r="Q382" i="26"/>
  <c r="Q383" i="26"/>
  <c r="Q384" i="26"/>
  <c r="Q385" i="26"/>
  <c r="Q386" i="26"/>
  <c r="Q387" i="26"/>
  <c r="Q388" i="26"/>
  <c r="Q389" i="26"/>
  <c r="Q390" i="26"/>
  <c r="Q391" i="26"/>
  <c r="Q392" i="26"/>
  <c r="Q393" i="26"/>
  <c r="Q394" i="26"/>
  <c r="Q395" i="26"/>
  <c r="Q396" i="26"/>
  <c r="Q397" i="26"/>
  <c r="Q398" i="26"/>
  <c r="Q399" i="26"/>
  <c r="Q400" i="26"/>
  <c r="Q401" i="26"/>
  <c r="Q402" i="26"/>
  <c r="Q403" i="26"/>
  <c r="Q404" i="26"/>
  <c r="Q405" i="26"/>
  <c r="Q406" i="26"/>
  <c r="Q407" i="26"/>
  <c r="Q408" i="26"/>
  <c r="Q409" i="26"/>
  <c r="Q410" i="26"/>
  <c r="Q411" i="26"/>
  <c r="Q412" i="26"/>
  <c r="Q413" i="26"/>
  <c r="Q414" i="26"/>
  <c r="Q415" i="26"/>
  <c r="Q416" i="26"/>
  <c r="Q417" i="26"/>
  <c r="Q418" i="26"/>
  <c r="Q419" i="26"/>
  <c r="Q420" i="26"/>
  <c r="Q421" i="26"/>
  <c r="Q422" i="26"/>
  <c r="Q423" i="26"/>
  <c r="Q424" i="26"/>
  <c r="Q425" i="26"/>
  <c r="Q426" i="26"/>
  <c r="Q427" i="26"/>
  <c r="Q428" i="26"/>
  <c r="Q429" i="26"/>
  <c r="Q430" i="26"/>
  <c r="Q431" i="26"/>
  <c r="Q432" i="26"/>
  <c r="Q433" i="26"/>
  <c r="Q434" i="26"/>
  <c r="Q435" i="26"/>
  <c r="Q436" i="26"/>
  <c r="Q437" i="26"/>
  <c r="Q438" i="26"/>
  <c r="Q439" i="26"/>
  <c r="Q440" i="26"/>
  <c r="Q441" i="26"/>
  <c r="Q442" i="26"/>
  <c r="Q443" i="26"/>
  <c r="Q444" i="26"/>
  <c r="Q445" i="26"/>
  <c r="Q446" i="26"/>
  <c r="Q447" i="26"/>
  <c r="Q448" i="26"/>
  <c r="Q449" i="26"/>
  <c r="Q450" i="26"/>
  <c r="Q451" i="26"/>
  <c r="Q452" i="26"/>
  <c r="Q453" i="26"/>
  <c r="Q454" i="26"/>
  <c r="Q455" i="26"/>
  <c r="Q456" i="26"/>
  <c r="Q457" i="26"/>
  <c r="Q458" i="26"/>
  <c r="Q459" i="26"/>
  <c r="Q460" i="26"/>
  <c r="Q461" i="26"/>
  <c r="Q462" i="26"/>
  <c r="Q463" i="26"/>
  <c r="Q464" i="26"/>
  <c r="Q465" i="26"/>
  <c r="Q466" i="26"/>
  <c r="Q467" i="26"/>
  <c r="Q468" i="26"/>
  <c r="Q469" i="26"/>
  <c r="Q470" i="26"/>
  <c r="Q471" i="26"/>
  <c r="Q472" i="26"/>
  <c r="Q473" i="26"/>
  <c r="Q474" i="26"/>
  <c r="Q475" i="26"/>
  <c r="Q476" i="26"/>
  <c r="Q477" i="26"/>
  <c r="Q478" i="26"/>
  <c r="Q479" i="26"/>
  <c r="Q480" i="26"/>
  <c r="Q481" i="26"/>
  <c r="Q482" i="26"/>
  <c r="Q483" i="26"/>
  <c r="Q484" i="26"/>
  <c r="Q485" i="26"/>
  <c r="Q486" i="26"/>
  <c r="Q487" i="26"/>
  <c r="Q488" i="26"/>
  <c r="Q489" i="26"/>
  <c r="Q490" i="26"/>
  <c r="Q491" i="26"/>
  <c r="Q492" i="26"/>
  <c r="Q493" i="26"/>
  <c r="Q494" i="26"/>
  <c r="Q495" i="26"/>
  <c r="Q496" i="26"/>
  <c r="Q497" i="26"/>
  <c r="Q498" i="26"/>
  <c r="Q499" i="26"/>
  <c r="Q500" i="26"/>
  <c r="Q501" i="26"/>
  <c r="Q502" i="26"/>
  <c r="Q503" i="26"/>
  <c r="Q504" i="26"/>
  <c r="Q505" i="26"/>
  <c r="Q506" i="26"/>
  <c r="Q507" i="26"/>
  <c r="Q508" i="26"/>
  <c r="Q509" i="26"/>
  <c r="Q510" i="26"/>
  <c r="Q511" i="26"/>
  <c r="Q512" i="26"/>
  <c r="Q513" i="26"/>
  <c r="Q514" i="26"/>
  <c r="Q515" i="26"/>
  <c r="Q516" i="26"/>
  <c r="Q517" i="26"/>
  <c r="Q518" i="26"/>
  <c r="Q519" i="26"/>
  <c r="Q520" i="26"/>
  <c r="Q521" i="26"/>
  <c r="Q522" i="26"/>
  <c r="Q523" i="26"/>
  <c r="Q524" i="26"/>
  <c r="Q525" i="26"/>
  <c r="Q526" i="26"/>
  <c r="Q527" i="26"/>
  <c r="Q528" i="26"/>
  <c r="Q529" i="26"/>
  <c r="Q530" i="26"/>
  <c r="Q531" i="26"/>
  <c r="Q532" i="26"/>
  <c r="Q533" i="26"/>
  <c r="Q534" i="26"/>
  <c r="Q535" i="26"/>
  <c r="Q536" i="26"/>
  <c r="Q537" i="26"/>
  <c r="Q538" i="26"/>
  <c r="Q539" i="26"/>
  <c r="Q540" i="26"/>
  <c r="Q541" i="26"/>
  <c r="Q542" i="26"/>
  <c r="Q543" i="26"/>
  <c r="Q544" i="26"/>
  <c r="Q545" i="26"/>
  <c r="Q546" i="26"/>
  <c r="Q547" i="26"/>
  <c r="Q548" i="26"/>
  <c r="Q549" i="26"/>
  <c r="Q550" i="26"/>
  <c r="Q551" i="26"/>
  <c r="Q552" i="26"/>
  <c r="Q553" i="26"/>
  <c r="Q554" i="26"/>
  <c r="Q555" i="26"/>
  <c r="Q556" i="26"/>
  <c r="Q557" i="26"/>
  <c r="Q558" i="26"/>
  <c r="Q559" i="26"/>
  <c r="Q560" i="26"/>
  <c r="Q561" i="26"/>
  <c r="Q562" i="26"/>
  <c r="Q563" i="26"/>
  <c r="Q564" i="26"/>
  <c r="Q565" i="26"/>
  <c r="Q566" i="26"/>
  <c r="Q567" i="26"/>
  <c r="Q568" i="26"/>
  <c r="Q569" i="26"/>
  <c r="Q570" i="26"/>
  <c r="Q571" i="26"/>
  <c r="Q572" i="26"/>
  <c r="Q573" i="26"/>
  <c r="Q574" i="26"/>
  <c r="Q575" i="26"/>
  <c r="Q576" i="26"/>
  <c r="Q577" i="26"/>
  <c r="Q578" i="26"/>
  <c r="Q579" i="26"/>
  <c r="Q580" i="26"/>
  <c r="Q581" i="26"/>
  <c r="Q582" i="26"/>
  <c r="Q583" i="26"/>
  <c r="Q584" i="26"/>
  <c r="Q585" i="26"/>
  <c r="Q586" i="26"/>
  <c r="Q587" i="26"/>
  <c r="Q588" i="26"/>
  <c r="Q589" i="26"/>
  <c r="Q590" i="26"/>
  <c r="Q591" i="26"/>
  <c r="Q592" i="26"/>
  <c r="Q593" i="26"/>
  <c r="Q594" i="26"/>
  <c r="Q595" i="26"/>
  <c r="Q596" i="26"/>
  <c r="Q597" i="26"/>
  <c r="Q598" i="26"/>
  <c r="Q599" i="26"/>
  <c r="Q600" i="26"/>
  <c r="Q601" i="26"/>
  <c r="Q602" i="26"/>
  <c r="Q603" i="26"/>
  <c r="Q604" i="26"/>
  <c r="Q605" i="26"/>
  <c r="Q606" i="26"/>
  <c r="Q607" i="26"/>
  <c r="Q608" i="26"/>
  <c r="Q609" i="26"/>
  <c r="Q610" i="26"/>
  <c r="Q611" i="26"/>
  <c r="Q612" i="26"/>
  <c r="Q613" i="26"/>
  <c r="Q614" i="26"/>
  <c r="Q615" i="26"/>
  <c r="Q616" i="26"/>
  <c r="Q617" i="26"/>
  <c r="Q618" i="26"/>
  <c r="Q619" i="26"/>
  <c r="Q620" i="26"/>
  <c r="Q621" i="26"/>
  <c r="Q622" i="26"/>
  <c r="Q623" i="26"/>
  <c r="Q624" i="26"/>
  <c r="Q625" i="26"/>
  <c r="Q626" i="26"/>
  <c r="Q627" i="26"/>
  <c r="Q628" i="26"/>
  <c r="Q629" i="26"/>
  <c r="Q630" i="26"/>
  <c r="Q631" i="26"/>
  <c r="Q632" i="26"/>
  <c r="Q633" i="26"/>
  <c r="Q634" i="26"/>
  <c r="Q635" i="26"/>
  <c r="Q636" i="26"/>
  <c r="Q637" i="26"/>
  <c r="Q638" i="26"/>
  <c r="Q639" i="26"/>
  <c r="Q640" i="26"/>
  <c r="Q641" i="26"/>
  <c r="Q642" i="26"/>
  <c r="Q643" i="26"/>
  <c r="Q644" i="26"/>
  <c r="Q645" i="26"/>
  <c r="Q646" i="26"/>
  <c r="Q647" i="26"/>
  <c r="Q648" i="26"/>
  <c r="Q649" i="26"/>
  <c r="Q650" i="26"/>
  <c r="Q651" i="26"/>
  <c r="Q652" i="26"/>
  <c r="Q653" i="26"/>
  <c r="Q654" i="26"/>
  <c r="Q655" i="26"/>
  <c r="Q656" i="26"/>
  <c r="Q657" i="26"/>
  <c r="Q658" i="26"/>
  <c r="Q659" i="26"/>
  <c r="Q660" i="26"/>
  <c r="Q661" i="26"/>
  <c r="Q662" i="26"/>
  <c r="Q663" i="26"/>
  <c r="Q664" i="26"/>
  <c r="Q665" i="26"/>
  <c r="Q666" i="26"/>
  <c r="Q667" i="26"/>
  <c r="Q668" i="26"/>
  <c r="Q669" i="26"/>
  <c r="Q670" i="26"/>
  <c r="Q671" i="26"/>
  <c r="Q672" i="26"/>
  <c r="Q673" i="26"/>
  <c r="Q674" i="26"/>
  <c r="Q675" i="26"/>
  <c r="Q676" i="26"/>
  <c r="Q677" i="26"/>
  <c r="Q678" i="26"/>
  <c r="Q679" i="26"/>
  <c r="Q680" i="26"/>
  <c r="Q681" i="26"/>
  <c r="Q682" i="26"/>
  <c r="Q683" i="26"/>
  <c r="Q684" i="26"/>
  <c r="Q685" i="26"/>
  <c r="Q686" i="26"/>
  <c r="Q687" i="26"/>
  <c r="Q688" i="26"/>
  <c r="Q689" i="26"/>
  <c r="Q690" i="26"/>
  <c r="Q691" i="26"/>
  <c r="Q692" i="26"/>
  <c r="Q693" i="26"/>
  <c r="Q694" i="26"/>
  <c r="Q695" i="26"/>
  <c r="Q696" i="26"/>
  <c r="Q697" i="26"/>
  <c r="Q698" i="26"/>
  <c r="Q699" i="26"/>
  <c r="Q700" i="26"/>
  <c r="Q701" i="26"/>
  <c r="Q702" i="26"/>
  <c r="Q703" i="26"/>
  <c r="Q704" i="26"/>
  <c r="Q705" i="26"/>
  <c r="Q706" i="26"/>
  <c r="Q707" i="26"/>
  <c r="Q708" i="26"/>
  <c r="Q709" i="26"/>
  <c r="Q710" i="26"/>
  <c r="Q711" i="26"/>
  <c r="Q712" i="26"/>
  <c r="Q713" i="26"/>
  <c r="Q714" i="26"/>
  <c r="Q715" i="26"/>
  <c r="Q716" i="26"/>
  <c r="Q717" i="26"/>
  <c r="Q718" i="26"/>
  <c r="Q719" i="26"/>
  <c r="Q720" i="26"/>
  <c r="Q721" i="26"/>
  <c r="Q722" i="26"/>
  <c r="Q723" i="26"/>
  <c r="Q724" i="26"/>
  <c r="Q725" i="26"/>
  <c r="Q726" i="26"/>
  <c r="Q727" i="26"/>
  <c r="Q728" i="26"/>
  <c r="Q729" i="26"/>
  <c r="Q730" i="26"/>
  <c r="Q731" i="26"/>
  <c r="Q732" i="26"/>
  <c r="Q733" i="26"/>
  <c r="Q734" i="26"/>
  <c r="Q735" i="26"/>
  <c r="Q736" i="26"/>
  <c r="Q737" i="26"/>
  <c r="Q738" i="26"/>
  <c r="Q739" i="26"/>
  <c r="Q740" i="26"/>
  <c r="Q741" i="26"/>
  <c r="Q742" i="26"/>
  <c r="Q743" i="26"/>
  <c r="Q744" i="26"/>
  <c r="Q745" i="26"/>
  <c r="Q746" i="26"/>
  <c r="Q747" i="26"/>
  <c r="Q748" i="26"/>
  <c r="Q749" i="26"/>
  <c r="Q750" i="26"/>
  <c r="Q751" i="26"/>
  <c r="Q752" i="26"/>
  <c r="Q753" i="26"/>
  <c r="Q754" i="26"/>
  <c r="Q755" i="26"/>
  <c r="Q756" i="26"/>
  <c r="Q757" i="26"/>
  <c r="Q758" i="26"/>
  <c r="Q759" i="26"/>
  <c r="Q760" i="26"/>
  <c r="Q761" i="26"/>
  <c r="Q762" i="26"/>
  <c r="Q763" i="26"/>
  <c r="Q764" i="26"/>
  <c r="Q765" i="26"/>
  <c r="Q766" i="26"/>
  <c r="Q767" i="26"/>
  <c r="Q768" i="26"/>
  <c r="Q769" i="26"/>
  <c r="Q770" i="26"/>
  <c r="Q771" i="26"/>
  <c r="Q772" i="26"/>
  <c r="Q773" i="26"/>
  <c r="Q774" i="26"/>
  <c r="Q775" i="26"/>
  <c r="Q776" i="26"/>
  <c r="Q777" i="26"/>
  <c r="Q778" i="26"/>
  <c r="Q779" i="26"/>
  <c r="Q780" i="26"/>
  <c r="Q781" i="26"/>
  <c r="Q782" i="26"/>
  <c r="Q783" i="26"/>
  <c r="Q784" i="26"/>
  <c r="Q785" i="26"/>
  <c r="Q786" i="26"/>
  <c r="Q787" i="26"/>
  <c r="Q788" i="26"/>
  <c r="Q789" i="26"/>
  <c r="Q790" i="26"/>
  <c r="Q791" i="26"/>
  <c r="Q792" i="26"/>
  <c r="Q793" i="26"/>
  <c r="Q794" i="26"/>
  <c r="Q795" i="26"/>
  <c r="Q796" i="26"/>
  <c r="Q797" i="26"/>
  <c r="Q798" i="26"/>
  <c r="Q799" i="26"/>
  <c r="Q800" i="26"/>
  <c r="Q801" i="26"/>
  <c r="Q802" i="26"/>
  <c r="Q803" i="26"/>
  <c r="Q804" i="26"/>
  <c r="Q805" i="26"/>
  <c r="Q806" i="26"/>
  <c r="Q807" i="26"/>
  <c r="Q808" i="26"/>
  <c r="Q809" i="26"/>
  <c r="Q810" i="26"/>
  <c r="Q811" i="26"/>
  <c r="Q812" i="26"/>
  <c r="Q813" i="26"/>
  <c r="Q814" i="26"/>
  <c r="Q815" i="26"/>
  <c r="Q816" i="26"/>
  <c r="Q817" i="26"/>
  <c r="Q818" i="26"/>
  <c r="Q819" i="26"/>
  <c r="Q820" i="26"/>
  <c r="Q821" i="26"/>
  <c r="Q822" i="26"/>
  <c r="Q823" i="26"/>
  <c r="Q824" i="26"/>
  <c r="Q825" i="26"/>
  <c r="Q826" i="26"/>
  <c r="Q827" i="26"/>
  <c r="Q828" i="26"/>
  <c r="Q829" i="26"/>
  <c r="Q830" i="26"/>
  <c r="Q831" i="26"/>
  <c r="Q832" i="26"/>
  <c r="Q833" i="26"/>
  <c r="Q834" i="26"/>
  <c r="Q835" i="26"/>
  <c r="Q836" i="26"/>
  <c r="Q837" i="26"/>
  <c r="Q838" i="26"/>
  <c r="Q839" i="26"/>
  <c r="Q840" i="26"/>
  <c r="Q841" i="26"/>
  <c r="Q842" i="26"/>
  <c r="Q843" i="26"/>
  <c r="Q844" i="26"/>
  <c r="Q845" i="26"/>
  <c r="Q846" i="26"/>
  <c r="Q847" i="26"/>
  <c r="Q848" i="26"/>
  <c r="Q849" i="26"/>
  <c r="Q850" i="26"/>
  <c r="Q851" i="26"/>
  <c r="Q852" i="26"/>
  <c r="Q853" i="26"/>
  <c r="Q854" i="26"/>
  <c r="Q855" i="26"/>
  <c r="Q856" i="26"/>
  <c r="Q857" i="26"/>
  <c r="Q858" i="26"/>
  <c r="Q859" i="26"/>
  <c r="O80" i="26"/>
  <c r="P81" i="26"/>
  <c r="H56" i="18"/>
  <c r="H54" i="18"/>
  <c r="H53" i="18"/>
  <c r="O81" i="26"/>
  <c r="P82" i="26"/>
  <c r="G22" i="24"/>
  <c r="H22" i="24"/>
  <c r="G21" i="24"/>
  <c r="H100" i="24"/>
  <c r="H99" i="24"/>
  <c r="H98" i="24"/>
  <c r="H97" i="24"/>
  <c r="H96" i="24"/>
  <c r="G94" i="24"/>
  <c r="H93" i="24"/>
  <c r="H92" i="24"/>
  <c r="H91" i="24"/>
  <c r="H90" i="24"/>
  <c r="H89" i="24"/>
  <c r="G87" i="24"/>
  <c r="H86" i="24"/>
  <c r="H85" i="24"/>
  <c r="H84" i="24"/>
  <c r="H83" i="24"/>
  <c r="H82" i="24"/>
  <c r="H74" i="24"/>
  <c r="H73" i="24"/>
  <c r="H72" i="24"/>
  <c r="G68" i="24"/>
  <c r="H67" i="24"/>
  <c r="H66" i="24"/>
  <c r="H65" i="24"/>
  <c r="H64" i="24"/>
  <c r="H60" i="24"/>
  <c r="H59" i="24"/>
  <c r="H39" i="24"/>
  <c r="G31" i="24"/>
  <c r="P83" i="26"/>
  <c r="O82" i="26"/>
  <c r="H68" i="24"/>
  <c r="H94" i="24"/>
  <c r="H87" i="24"/>
  <c r="H101" i="24"/>
  <c r="O83" i="26"/>
  <c r="P84" i="26"/>
  <c r="A94" i="1"/>
  <c r="O84" i="26"/>
  <c r="P85" i="26"/>
  <c r="F16" i="28"/>
  <c r="F56" i="1"/>
  <c r="O85" i="26"/>
  <c r="P86" i="26"/>
  <c r="O32" i="25"/>
  <c r="O33" i="25"/>
  <c r="O34" i="25"/>
  <c r="O35" i="25"/>
  <c r="O36" i="25"/>
  <c r="O37" i="25"/>
  <c r="O38" i="25"/>
  <c r="O39" i="25"/>
  <c r="O40" i="25"/>
  <c r="O41" i="25"/>
  <c r="O42" i="25"/>
  <c r="O43" i="25"/>
  <c r="O44" i="25"/>
  <c r="O45" i="25"/>
  <c r="O46" i="25"/>
  <c r="O47" i="25"/>
  <c r="O48" i="25"/>
  <c r="O49" i="25"/>
  <c r="O50" i="25"/>
  <c r="O51" i="25"/>
  <c r="O52" i="25"/>
  <c r="O53" i="25"/>
  <c r="O54" i="25"/>
  <c r="O55" i="25"/>
  <c r="O56" i="25"/>
  <c r="O57" i="25"/>
  <c r="O58" i="25"/>
  <c r="O59" i="25"/>
  <c r="O60" i="25"/>
  <c r="O61" i="25"/>
  <c r="O62" i="25"/>
  <c r="O63" i="25"/>
  <c r="O64" i="25"/>
  <c r="O65" i="25"/>
  <c r="O66" i="25"/>
  <c r="O67" i="25"/>
  <c r="O68" i="25"/>
  <c r="O69" i="25"/>
  <c r="O70" i="25"/>
  <c r="O71" i="25"/>
  <c r="O72" i="25"/>
  <c r="O73" i="25"/>
  <c r="O74" i="25"/>
  <c r="O75" i="25"/>
  <c r="O76" i="25"/>
  <c r="O77" i="25"/>
  <c r="O78" i="25"/>
  <c r="O79" i="25"/>
  <c r="O80" i="25"/>
  <c r="O81" i="25"/>
  <c r="O82" i="25"/>
  <c r="O83" i="25"/>
  <c r="O84" i="25"/>
  <c r="O85" i="25"/>
  <c r="O86" i="25"/>
  <c r="O87" i="25"/>
  <c r="O88" i="25"/>
  <c r="O89" i="25"/>
  <c r="O90" i="25"/>
  <c r="O91" i="25"/>
  <c r="O92" i="25"/>
  <c r="O93" i="25"/>
  <c r="O94" i="25"/>
  <c r="O95" i="25"/>
  <c r="O96" i="25"/>
  <c r="O97" i="25"/>
  <c r="O98" i="25"/>
  <c r="O99" i="25"/>
  <c r="O100" i="25"/>
  <c r="P87" i="26"/>
  <c r="O86" i="26"/>
  <c r="G20" i="24"/>
  <c r="H20" i="24"/>
  <c r="G19" i="24"/>
  <c r="H52" i="18"/>
  <c r="H50" i="18"/>
  <c r="H19" i="24"/>
  <c r="G16" i="24"/>
  <c r="O87" i="26"/>
  <c r="P88" i="26"/>
  <c r="O88" i="26"/>
  <c r="P89" i="26"/>
  <c r="F63" i="1"/>
  <c r="Y29" i="18"/>
  <c r="Y38" i="18"/>
  <c r="O35" i="18"/>
  <c r="G101" i="24"/>
  <c r="H71" i="18"/>
  <c r="H70" i="18"/>
  <c r="H69" i="18"/>
  <c r="H68" i="18"/>
  <c r="H67" i="18"/>
  <c r="H66" i="18"/>
  <c r="H65" i="18"/>
  <c r="H49" i="18"/>
  <c r="H48" i="18"/>
  <c r="H47" i="18"/>
  <c r="H45" i="18"/>
  <c r="H44" i="18"/>
  <c r="F48" i="1"/>
  <c r="O89" i="26"/>
  <c r="P90" i="26"/>
  <c r="F57" i="18"/>
  <c r="H51" i="18"/>
  <c r="H72" i="18"/>
  <c r="F47" i="1"/>
  <c r="Y35" i="18"/>
  <c r="O38" i="18"/>
  <c r="F64" i="1"/>
  <c r="F67" i="1"/>
  <c r="A1" i="1"/>
  <c r="H57" i="18"/>
  <c r="F46" i="1"/>
  <c r="P91" i="26"/>
  <c r="O90" i="26"/>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102" i="24"/>
  <c r="F22" i="1"/>
  <c r="H18" i="17"/>
  <c r="F21" i="1"/>
  <c r="C17" i="17"/>
  <c r="C18" i="17"/>
  <c r="C19" i="17"/>
  <c r="C20" i="17"/>
  <c r="C21" i="17"/>
  <c r="C22" i="17"/>
  <c r="C23" i="17"/>
  <c r="C24" i="17"/>
  <c r="C25" i="17"/>
  <c r="C26" i="17"/>
  <c r="C27" i="17"/>
  <c r="C28" i="17"/>
  <c r="C29" i="17"/>
  <c r="C30" i="17"/>
  <c r="O91" i="26"/>
  <c r="P92" i="26"/>
  <c r="B20" i="26"/>
  <c r="O92" i="26"/>
  <c r="P93" i="26"/>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5" i="25"/>
  <c r="B86" i="25"/>
  <c r="B87" i="25"/>
  <c r="B88" i="25"/>
  <c r="B89" i="25"/>
  <c r="B90" i="25"/>
  <c r="B91" i="25"/>
  <c r="B92" i="25"/>
  <c r="B93" i="25"/>
  <c r="B94" i="25"/>
  <c r="B95" i="25"/>
  <c r="B96" i="25"/>
  <c r="B97" i="25"/>
  <c r="B98" i="25"/>
  <c r="B99" i="25"/>
  <c r="B100" i="25"/>
  <c r="C21" i="26"/>
  <c r="O93" i="26"/>
  <c r="P94" i="26"/>
  <c r="B21" i="26"/>
  <c r="C22" i="26"/>
  <c r="P95" i="26"/>
  <c r="O94" i="26"/>
  <c r="C23" i="26"/>
  <c r="B22" i="26"/>
  <c r="C7" i="17"/>
  <c r="B10" i="19"/>
  <c r="B11" i="19"/>
  <c r="B12" i="19"/>
  <c r="B13" i="19"/>
  <c r="B1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O95" i="26"/>
  <c r="P96" i="26"/>
  <c r="B23" i="26"/>
  <c r="C24" i="26"/>
  <c r="C25" i="26"/>
  <c r="O96" i="26"/>
  <c r="P97" i="26"/>
  <c r="G42" i="19"/>
  <c r="G44" i="19"/>
  <c r="H42" i="19"/>
  <c r="H44" i="19"/>
  <c r="B24" i="26"/>
  <c r="B25" i="26"/>
  <c r="C26" i="26"/>
  <c r="H27" i="23"/>
  <c r="F27" i="23"/>
  <c r="G20" i="23"/>
  <c r="J22" i="23"/>
  <c r="J21" i="23"/>
  <c r="J20" i="23"/>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B37" i="22"/>
  <c r="B36" i="22"/>
  <c r="A42" i="22"/>
  <c r="A43" i="22"/>
  <c r="A44" i="22"/>
  <c r="A45" i="22"/>
  <c r="A46" i="22"/>
  <c r="A47" i="22"/>
  <c r="A48" i="22"/>
  <c r="A49" i="22"/>
  <c r="A50" i="22"/>
  <c r="A51" i="22"/>
  <c r="A52" i="22"/>
  <c r="A53" i="22"/>
  <c r="A54" i="22"/>
  <c r="A55" i="22"/>
  <c r="A56" i="22"/>
  <c r="A57" i="22"/>
  <c r="A58" i="22"/>
  <c r="A59" i="22"/>
  <c r="O97" i="26"/>
  <c r="P98" i="26"/>
  <c r="G21" i="23"/>
  <c r="I21" i="23"/>
  <c r="K21" i="23"/>
  <c r="M45" i="22"/>
  <c r="G22" i="23"/>
  <c r="I22" i="23"/>
  <c r="K22" i="23"/>
  <c r="M46" i="22"/>
  <c r="I44" i="19"/>
  <c r="B26" i="26"/>
  <c r="C27" i="26"/>
  <c r="I20" i="23"/>
  <c r="K20" i="23"/>
  <c r="C40" i="20"/>
  <c r="C41" i="20"/>
  <c r="C42" i="20"/>
  <c r="C43" i="20"/>
  <c r="C44" i="20"/>
  <c r="C45" i="20"/>
  <c r="C46" i="20"/>
  <c r="C47" i="20"/>
  <c r="C48" i="20"/>
  <c r="C49" i="20"/>
  <c r="C50" i="20"/>
  <c r="F22" i="20"/>
  <c r="F23" i="20"/>
  <c r="F24" i="20"/>
  <c r="F25" i="20"/>
  <c r="F26" i="20"/>
  <c r="F27" i="20"/>
  <c r="F28" i="20"/>
  <c r="F29" i="20"/>
  <c r="F30" i="20"/>
  <c r="F31" i="20"/>
  <c r="F32" i="20"/>
  <c r="C22" i="20"/>
  <c r="C23" i="20"/>
  <c r="C24" i="20"/>
  <c r="C25" i="20"/>
  <c r="C26" i="20"/>
  <c r="C27" i="20"/>
  <c r="C28" i="20"/>
  <c r="C29" i="20"/>
  <c r="C30" i="20"/>
  <c r="C31" i="20"/>
  <c r="C32" i="20"/>
  <c r="E21" i="20"/>
  <c r="E22" i="20"/>
  <c r="E12" i="20"/>
  <c r="C12" i="20"/>
  <c r="P99" i="26"/>
  <c r="O98" i="26"/>
  <c r="G27" i="23"/>
  <c r="B27" i="26"/>
  <c r="C28" i="26"/>
  <c r="E23" i="20"/>
  <c r="O99" i="26"/>
  <c r="P100" i="26"/>
  <c r="B28" i="26"/>
  <c r="C29" i="26"/>
  <c r="E24" i="20"/>
  <c r="O100" i="26"/>
  <c r="P101" i="26"/>
  <c r="B29" i="26"/>
  <c r="C30" i="26"/>
  <c r="E25" i="20"/>
  <c r="O101" i="26"/>
  <c r="P102" i="26"/>
  <c r="B30" i="26"/>
  <c r="C31" i="26"/>
  <c r="E26" i="20"/>
  <c r="P103" i="26"/>
  <c r="O102" i="26"/>
  <c r="C32" i="26"/>
  <c r="C33" i="26"/>
  <c r="B31" i="26"/>
  <c r="E27" i="20"/>
  <c r="O103" i="26"/>
  <c r="P104" i="26"/>
  <c r="B33" i="26"/>
  <c r="B32" i="26"/>
  <c r="C34" i="26"/>
  <c r="E28" i="20"/>
  <c r="O104" i="26"/>
  <c r="P105" i="26"/>
  <c r="B34" i="26"/>
  <c r="C35" i="26"/>
  <c r="E29" i="20"/>
  <c r="O105" i="26"/>
  <c r="P106" i="26"/>
  <c r="B35" i="26"/>
  <c r="C36" i="26"/>
  <c r="E30" i="20"/>
  <c r="P107" i="26"/>
  <c r="O106" i="26"/>
  <c r="B36" i="26"/>
  <c r="C37" i="26"/>
  <c r="E31" i="20"/>
  <c r="O107" i="26"/>
  <c r="P108" i="26"/>
  <c r="B37" i="26"/>
  <c r="C38" i="26"/>
  <c r="E32" i="20"/>
  <c r="O108" i="26"/>
  <c r="P109" i="26"/>
  <c r="B38" i="26"/>
  <c r="C39" i="26"/>
  <c r="E39" i="20"/>
  <c r="E36" i="20"/>
  <c r="O109" i="26"/>
  <c r="P110" i="26"/>
  <c r="B39" i="26"/>
  <c r="C40" i="26"/>
  <c r="E40" i="20"/>
  <c r="P111" i="26"/>
  <c r="O110" i="26"/>
  <c r="B40" i="26"/>
  <c r="C41" i="26"/>
  <c r="E41" i="20"/>
  <c r="O111" i="26"/>
  <c r="P112" i="26"/>
  <c r="B41" i="26"/>
  <c r="C42" i="26"/>
  <c r="E42" i="20"/>
  <c r="O112" i="26"/>
  <c r="P113" i="26"/>
  <c r="B42" i="26"/>
  <c r="C43" i="26"/>
  <c r="E43" i="20"/>
  <c r="O113" i="26"/>
  <c r="P114" i="26"/>
  <c r="B43" i="26"/>
  <c r="C44" i="26"/>
  <c r="E44" i="20"/>
  <c r="P115" i="26"/>
  <c r="O114" i="26"/>
  <c r="B44" i="26"/>
  <c r="C45" i="26"/>
  <c r="E45" i="20"/>
  <c r="O115" i="26"/>
  <c r="P116" i="26"/>
  <c r="B45" i="26"/>
  <c r="C46" i="26"/>
  <c r="E46" i="20"/>
  <c r="O116" i="26"/>
  <c r="P117" i="26"/>
  <c r="B46" i="26"/>
  <c r="C47" i="26"/>
  <c r="E47" i="20"/>
  <c r="O117" i="26"/>
  <c r="P118" i="26"/>
  <c r="B47" i="26"/>
  <c r="C48" i="26"/>
  <c r="E48" i="20"/>
  <c r="P119" i="26"/>
  <c r="O118" i="26"/>
  <c r="B48" i="26"/>
  <c r="C49" i="26"/>
  <c r="E49" i="20"/>
  <c r="O119" i="26"/>
  <c r="P120" i="26"/>
  <c r="B49" i="26"/>
  <c r="C50" i="26"/>
  <c r="E50" i="20"/>
  <c r="O120" i="26"/>
  <c r="P121" i="26"/>
  <c r="B50" i="26"/>
  <c r="C51" i="26"/>
  <c r="O121" i="26"/>
  <c r="P122" i="26"/>
  <c r="B51" i="26"/>
  <c r="C52" i="26"/>
  <c r="P123" i="26"/>
  <c r="O122" i="26"/>
  <c r="B52" i="26"/>
  <c r="C53" i="26"/>
  <c r="O123" i="26"/>
  <c r="P124" i="26"/>
  <c r="B53" i="26"/>
  <c r="C54" i="26"/>
  <c r="O124" i="26"/>
  <c r="P125" i="26"/>
  <c r="B54" i="26"/>
  <c r="C55" i="26"/>
  <c r="A18" i="1"/>
  <c r="A19" i="1"/>
  <c r="A20" i="1"/>
  <c r="A21" i="1"/>
  <c r="A22" i="1"/>
  <c r="A23" i="1"/>
  <c r="A24" i="1"/>
  <c r="A25" i="1"/>
  <c r="A26" i="1"/>
  <c r="A27" i="1"/>
  <c r="A28" i="1"/>
  <c r="A29" i="1"/>
  <c r="A30" i="1"/>
  <c r="A31" i="1"/>
  <c r="A32" i="1"/>
  <c r="A33" i="1"/>
  <c r="O125" i="26"/>
  <c r="P126" i="26"/>
  <c r="A37" i="1"/>
  <c r="A38" i="1"/>
  <c r="A39" i="1"/>
  <c r="A40" i="1"/>
  <c r="A41" i="1"/>
  <c r="A42" i="1"/>
  <c r="A43" i="1"/>
  <c r="A44" i="1"/>
  <c r="A45" i="1"/>
  <c r="A46" i="1"/>
  <c r="A47" i="1"/>
  <c r="A48" i="1"/>
  <c r="A49" i="1"/>
  <c r="A50" i="1"/>
  <c r="A51" i="1"/>
  <c r="A52" i="1"/>
  <c r="A53" i="1"/>
  <c r="A54" i="1"/>
  <c r="A55" i="1"/>
  <c r="A56" i="1"/>
  <c r="A57" i="1"/>
  <c r="A58" i="1"/>
  <c r="A59" i="1"/>
  <c r="A60" i="1"/>
  <c r="A61"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B55" i="26"/>
  <c r="C56" i="26"/>
  <c r="H22" i="1"/>
  <c r="H60" i="1"/>
  <c r="P127" i="26"/>
  <c r="O126" i="26"/>
  <c r="B56" i="26"/>
  <c r="C57" i="26"/>
  <c r="O127" i="26"/>
  <c r="P128" i="26"/>
  <c r="B57" i="26"/>
  <c r="C58" i="26"/>
  <c r="J25" i="16"/>
  <c r="J24" i="16"/>
  <c r="J23" i="16"/>
  <c r="J22" i="16"/>
  <c r="J21" i="16"/>
  <c r="J20" i="16"/>
  <c r="J19" i="16"/>
  <c r="J18" i="16"/>
  <c r="J17" i="16"/>
  <c r="J16" i="16"/>
  <c r="J15" i="16"/>
  <c r="J14" i="16"/>
  <c r="J13" i="16"/>
  <c r="A5" i="16"/>
  <c r="O128" i="26"/>
  <c r="P129" i="26"/>
  <c r="B58" i="26"/>
  <c r="C59" i="2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O129" i="26"/>
  <c r="P130" i="26"/>
  <c r="B59" i="26"/>
  <c r="C60" i="26"/>
  <c r="F48" i="16"/>
  <c r="P131" i="26"/>
  <c r="O130" i="26"/>
  <c r="B60" i="26"/>
  <c r="C61" i="26"/>
  <c r="O131" i="26"/>
  <c r="P132" i="26"/>
  <c r="B61" i="26"/>
  <c r="C62" i="26"/>
  <c r="C35" i="16"/>
  <c r="C36" i="16"/>
  <c r="C37" i="16"/>
  <c r="C38" i="16"/>
  <c r="C39" i="16"/>
  <c r="C40" i="16"/>
  <c r="C41" i="16"/>
  <c r="C42" i="16"/>
  <c r="C43" i="16"/>
  <c r="C44" i="16"/>
  <c r="C45" i="16"/>
  <c r="C46" i="16"/>
  <c r="I27" i="16"/>
  <c r="H27" i="16"/>
  <c r="F79" i="1"/>
  <c r="G27" i="16"/>
  <c r="E27" i="16"/>
  <c r="C14" i="16"/>
  <c r="C15" i="16"/>
  <c r="C16" i="16"/>
  <c r="C17" i="16"/>
  <c r="C18" i="16"/>
  <c r="C19" i="16"/>
  <c r="C20" i="16"/>
  <c r="C21" i="16"/>
  <c r="C22" i="16"/>
  <c r="C23" i="16"/>
  <c r="C24" i="16"/>
  <c r="C25" i="16"/>
  <c r="O132" i="26"/>
  <c r="P133" i="26"/>
  <c r="B62" i="26"/>
  <c r="F49" i="1"/>
  <c r="C63" i="26"/>
  <c r="I14" i="19"/>
  <c r="O133" i="26"/>
  <c r="P134" i="26"/>
  <c r="G31" i="19"/>
  <c r="H29" i="19"/>
  <c r="H31" i="19"/>
  <c r="H49" i="19"/>
  <c r="G49" i="19"/>
  <c r="B63" i="26"/>
  <c r="C64" i="26"/>
  <c r="I125" i="1"/>
  <c r="I126" i="1"/>
  <c r="I123" i="1"/>
  <c r="H65" i="1"/>
  <c r="H66" i="1"/>
  <c r="H71" i="1"/>
  <c r="H61" i="1"/>
  <c r="P135" i="26"/>
  <c r="O134" i="26"/>
  <c r="F82" i="1"/>
  <c r="I31" i="19"/>
  <c r="B64" i="26"/>
  <c r="C65" i="26"/>
  <c r="F127" i="1"/>
  <c r="O135" i="26"/>
  <c r="P136" i="26"/>
  <c r="F36" i="24"/>
  <c r="G36" i="24"/>
  <c r="H36" i="24"/>
  <c r="F37" i="24"/>
  <c r="G37" i="24"/>
  <c r="H37" i="24"/>
  <c r="F33" i="24"/>
  <c r="G33" i="24"/>
  <c r="F35" i="24"/>
  <c r="G35" i="24"/>
  <c r="H35" i="24"/>
  <c r="F34" i="24"/>
  <c r="G34" i="24"/>
  <c r="H34" i="24"/>
  <c r="K118" i="1"/>
  <c r="B65" i="26"/>
  <c r="C66" i="26"/>
  <c r="K46" i="1"/>
  <c r="I81" i="1"/>
  <c r="K49" i="1"/>
  <c r="F50" i="1"/>
  <c r="O136" i="26"/>
  <c r="P137" i="26"/>
  <c r="H33" i="24"/>
  <c r="B66" i="26"/>
  <c r="C67" i="26"/>
  <c r="H70" i="24"/>
  <c r="H75" i="24"/>
  <c r="O137" i="26"/>
  <c r="P138" i="26"/>
  <c r="K41" i="1"/>
  <c r="H61" i="24"/>
  <c r="G61" i="24"/>
  <c r="H27" i="24"/>
  <c r="B67" i="26"/>
  <c r="C68" i="26"/>
  <c r="P139" i="26"/>
  <c r="O138" i="26"/>
  <c r="G23" i="24"/>
  <c r="G40" i="24"/>
  <c r="I79" i="1"/>
  <c r="K79" i="1"/>
  <c r="I80" i="1"/>
  <c r="K80" i="1"/>
  <c r="B68" i="26"/>
  <c r="C69" i="26"/>
  <c r="O139" i="26"/>
  <c r="P140" i="26"/>
  <c r="H25" i="24"/>
  <c r="H23" i="24"/>
  <c r="K113" i="1"/>
  <c r="K115" i="1"/>
  <c r="K117" i="1"/>
  <c r="K119" i="1"/>
  <c r="K82" i="1"/>
  <c r="B69" i="26"/>
  <c r="C70" i="26"/>
  <c r="K63" i="1"/>
  <c r="K65" i="1"/>
  <c r="O140" i="26"/>
  <c r="P141" i="26"/>
  <c r="H31" i="24"/>
  <c r="H40" i="24"/>
  <c r="E31" i="24"/>
  <c r="E40" i="24"/>
  <c r="B70" i="26"/>
  <c r="C71" i="26"/>
  <c r="K66" i="1"/>
  <c r="O141" i="26"/>
  <c r="P142" i="26"/>
  <c r="B71" i="26"/>
  <c r="C72" i="26"/>
  <c r="J27" i="16"/>
  <c r="P143" i="26"/>
  <c r="O142" i="26"/>
  <c r="B72" i="26"/>
  <c r="C73" i="26"/>
  <c r="O143" i="26"/>
  <c r="P144" i="26"/>
  <c r="B73" i="26"/>
  <c r="C74" i="26"/>
  <c r="O144" i="26"/>
  <c r="P145" i="26"/>
  <c r="B74" i="26"/>
  <c r="C75" i="26"/>
  <c r="O145" i="26"/>
  <c r="P146" i="26"/>
  <c r="B75" i="26"/>
  <c r="C76" i="26"/>
  <c r="P147" i="26"/>
  <c r="O146" i="26"/>
  <c r="B76" i="26"/>
  <c r="C77" i="26"/>
  <c r="O147" i="26"/>
  <c r="P148" i="26"/>
  <c r="B77" i="26"/>
  <c r="C78" i="26"/>
  <c r="O148" i="26"/>
  <c r="P149" i="26"/>
  <c r="B78" i="26"/>
  <c r="C79" i="26"/>
  <c r="O149" i="26"/>
  <c r="P150" i="26"/>
  <c r="B79" i="26"/>
  <c r="C80" i="26"/>
  <c r="P151" i="26"/>
  <c r="O150" i="26"/>
  <c r="B80" i="26"/>
  <c r="C81" i="26"/>
  <c r="O151" i="26"/>
  <c r="P152" i="26"/>
  <c r="B81" i="26"/>
  <c r="C82" i="26"/>
  <c r="O152" i="26"/>
  <c r="P153" i="26"/>
  <c r="B82" i="26"/>
  <c r="C83" i="26"/>
  <c r="O153" i="26"/>
  <c r="P154" i="26"/>
  <c r="B83" i="26"/>
  <c r="C84" i="26"/>
  <c r="P155" i="26"/>
  <c r="O154" i="26"/>
  <c r="B84" i="26"/>
  <c r="C85" i="26"/>
  <c r="O155" i="26"/>
  <c r="P156" i="26"/>
  <c r="B85" i="26"/>
  <c r="C86" i="26"/>
  <c r="O156" i="26"/>
  <c r="P157" i="26"/>
  <c r="B86" i="26"/>
  <c r="C87" i="26"/>
  <c r="O157" i="26"/>
  <c r="P158" i="26"/>
  <c r="B87" i="26"/>
  <c r="C88" i="26"/>
  <c r="P159" i="26"/>
  <c r="O158" i="26"/>
  <c r="B88" i="26"/>
  <c r="C89" i="26"/>
  <c r="O159" i="26"/>
  <c r="P160" i="26"/>
  <c r="B89" i="26"/>
  <c r="C90" i="26"/>
  <c r="O160" i="26"/>
  <c r="P161" i="26"/>
  <c r="B90" i="26"/>
  <c r="C91" i="26"/>
  <c r="O161" i="26"/>
  <c r="P162" i="26"/>
  <c r="B91" i="26"/>
  <c r="C92" i="26"/>
  <c r="P163" i="26"/>
  <c r="O162" i="26"/>
  <c r="B92" i="26"/>
  <c r="C93" i="26"/>
  <c r="O163" i="26"/>
  <c r="P164" i="26"/>
  <c r="B93" i="26"/>
  <c r="C94" i="26"/>
  <c r="O164" i="26"/>
  <c r="P165" i="26"/>
  <c r="B94" i="26"/>
  <c r="C95" i="26"/>
  <c r="O165" i="26"/>
  <c r="P166" i="26"/>
  <c r="B95" i="26"/>
  <c r="C96" i="26"/>
  <c r="P167" i="26"/>
  <c r="O166" i="26"/>
  <c r="B96" i="26"/>
  <c r="C97" i="26"/>
  <c r="O167" i="26"/>
  <c r="P168" i="26"/>
  <c r="B97" i="26"/>
  <c r="C98" i="26"/>
  <c r="O168" i="26"/>
  <c r="P169" i="26"/>
  <c r="B98" i="26"/>
  <c r="C99" i="26"/>
  <c r="O169" i="26"/>
  <c r="P170" i="26"/>
  <c r="B99" i="26"/>
  <c r="C100" i="26"/>
  <c r="P171" i="26"/>
  <c r="O170" i="26"/>
  <c r="B100" i="26"/>
  <c r="C101" i="26"/>
  <c r="P172" i="26"/>
  <c r="O171" i="26"/>
  <c r="B101" i="26"/>
  <c r="C102" i="26"/>
  <c r="O172" i="26"/>
  <c r="P173" i="26"/>
  <c r="B102" i="26"/>
  <c r="C103" i="26"/>
  <c r="O173" i="26"/>
  <c r="P174" i="26"/>
  <c r="B103" i="26"/>
  <c r="C104" i="26"/>
  <c r="O174" i="26"/>
  <c r="P175" i="26"/>
  <c r="B104" i="26"/>
  <c r="C105" i="26"/>
  <c r="P176" i="26"/>
  <c r="O175" i="26"/>
  <c r="B105" i="26"/>
  <c r="C106" i="26"/>
  <c r="O176" i="26"/>
  <c r="P177" i="26"/>
  <c r="B106" i="26"/>
  <c r="C107" i="26"/>
  <c r="O177" i="26"/>
  <c r="P178" i="26"/>
  <c r="B107" i="26"/>
  <c r="C108" i="26"/>
  <c r="O178" i="26"/>
  <c r="P179" i="26"/>
  <c r="B108" i="26"/>
  <c r="C109" i="26"/>
  <c r="P180" i="26"/>
  <c r="O179" i="26"/>
  <c r="B109" i="26"/>
  <c r="C110" i="26"/>
  <c r="O180" i="26"/>
  <c r="P181" i="26"/>
  <c r="B110" i="26"/>
  <c r="C111" i="26"/>
  <c r="O181" i="26"/>
  <c r="P182" i="26"/>
  <c r="B111" i="26"/>
  <c r="C112" i="26"/>
  <c r="O182" i="26"/>
  <c r="P183" i="26"/>
  <c r="B112" i="26"/>
  <c r="C113" i="26"/>
  <c r="P184" i="26"/>
  <c r="O183" i="26"/>
  <c r="B113" i="26"/>
  <c r="C114" i="26"/>
  <c r="O184" i="26"/>
  <c r="P185" i="26"/>
  <c r="B114" i="26"/>
  <c r="C115" i="26"/>
  <c r="O185" i="26"/>
  <c r="P186" i="26"/>
  <c r="B115" i="26"/>
  <c r="C116" i="26"/>
  <c r="O186" i="26"/>
  <c r="P187" i="26"/>
  <c r="B116" i="26"/>
  <c r="C117" i="26"/>
  <c r="P188" i="26"/>
  <c r="O187" i="26"/>
  <c r="B117" i="26"/>
  <c r="C118" i="26"/>
  <c r="O188" i="26"/>
  <c r="P189" i="26"/>
  <c r="B118" i="26"/>
  <c r="C119" i="26"/>
  <c r="O189" i="26"/>
  <c r="P190" i="26"/>
  <c r="B119" i="26"/>
  <c r="C120" i="26"/>
  <c r="O190" i="26"/>
  <c r="P191" i="26"/>
  <c r="B120" i="26"/>
  <c r="C121" i="26"/>
  <c r="P192" i="26"/>
  <c r="O191" i="26"/>
  <c r="B121" i="26"/>
  <c r="C122" i="26"/>
  <c r="O192" i="26"/>
  <c r="P193" i="26"/>
  <c r="B122" i="26"/>
  <c r="C123" i="26"/>
  <c r="O193" i="26"/>
  <c r="P194" i="26"/>
  <c r="B123" i="26"/>
  <c r="C124" i="26"/>
  <c r="O194" i="26"/>
  <c r="P195" i="26"/>
  <c r="B124" i="26"/>
  <c r="C125" i="26"/>
  <c r="P196" i="26"/>
  <c r="O195" i="26"/>
  <c r="B125" i="26"/>
  <c r="C126" i="26"/>
  <c r="O196" i="26"/>
  <c r="P197" i="26"/>
  <c r="B126" i="26"/>
  <c r="C127" i="26"/>
  <c r="O197" i="26"/>
  <c r="P198" i="26"/>
  <c r="B127" i="26"/>
  <c r="C128" i="26"/>
  <c r="O198" i="26"/>
  <c r="P199" i="26"/>
  <c r="B128" i="26"/>
  <c r="C129" i="26"/>
  <c r="P200" i="26"/>
  <c r="O199" i="26"/>
  <c r="B129" i="26"/>
  <c r="C130" i="26"/>
  <c r="O200" i="26"/>
  <c r="P201" i="26"/>
  <c r="B130" i="26"/>
  <c r="C131" i="26"/>
  <c r="O201" i="26"/>
  <c r="P202" i="26"/>
  <c r="B131" i="26"/>
  <c r="C132" i="26"/>
  <c r="O202" i="26"/>
  <c r="P203" i="26"/>
  <c r="B132" i="26"/>
  <c r="C133" i="26"/>
  <c r="P204" i="26"/>
  <c r="O203" i="26"/>
  <c r="B133" i="26"/>
  <c r="C134" i="26"/>
  <c r="O204" i="26"/>
  <c r="P205" i="26"/>
  <c r="B134" i="26"/>
  <c r="C135" i="26"/>
  <c r="O205" i="26"/>
  <c r="P206" i="26"/>
  <c r="B135" i="26"/>
  <c r="C136" i="26"/>
  <c r="O206" i="26"/>
  <c r="P207" i="26"/>
  <c r="B136" i="26"/>
  <c r="C137" i="26"/>
  <c r="P208" i="26"/>
  <c r="O207" i="26"/>
  <c r="B137" i="26"/>
  <c r="C138" i="26"/>
  <c r="O208" i="26"/>
  <c r="P209" i="26"/>
  <c r="B138" i="26"/>
  <c r="C139" i="26"/>
  <c r="O209" i="26"/>
  <c r="P210" i="26"/>
  <c r="B139" i="26"/>
  <c r="C140" i="26"/>
  <c r="O210" i="26"/>
  <c r="P211" i="26"/>
  <c r="B140" i="26"/>
  <c r="C141" i="26"/>
  <c r="P212" i="26"/>
  <c r="O211" i="26"/>
  <c r="B141" i="26"/>
  <c r="C142" i="26"/>
  <c r="O212" i="26"/>
  <c r="P213" i="26"/>
  <c r="B142" i="26"/>
  <c r="C143" i="26"/>
  <c r="O213" i="26"/>
  <c r="P214" i="26"/>
  <c r="B143" i="26"/>
  <c r="C144" i="26"/>
  <c r="O214" i="26"/>
  <c r="P215" i="26"/>
  <c r="B144" i="26"/>
  <c r="C145" i="26"/>
  <c r="P216" i="26"/>
  <c r="O215" i="26"/>
  <c r="B145" i="26"/>
  <c r="C146" i="26"/>
  <c r="O216" i="26"/>
  <c r="P217" i="26"/>
  <c r="B146" i="26"/>
  <c r="C147" i="26"/>
  <c r="O217" i="26"/>
  <c r="P218" i="26"/>
  <c r="B147" i="26"/>
  <c r="C148" i="26"/>
  <c r="O218" i="26"/>
  <c r="P219" i="26"/>
  <c r="B148" i="26"/>
  <c r="C149" i="26"/>
  <c r="P220" i="26"/>
  <c r="O219" i="26"/>
  <c r="B149" i="26"/>
  <c r="C150" i="26"/>
  <c r="O220" i="26"/>
  <c r="P221" i="26"/>
  <c r="B150" i="26"/>
  <c r="C151" i="26"/>
  <c r="O221" i="26"/>
  <c r="P222" i="26"/>
  <c r="B151" i="26"/>
  <c r="C152" i="26"/>
  <c r="O222" i="26"/>
  <c r="P223" i="26"/>
  <c r="B152" i="26"/>
  <c r="C153" i="26"/>
  <c r="P224" i="26"/>
  <c r="O223" i="26"/>
  <c r="B153" i="26"/>
  <c r="C154" i="26"/>
  <c r="O224" i="26"/>
  <c r="P225" i="26"/>
  <c r="B154" i="26"/>
  <c r="C155" i="26"/>
  <c r="O225" i="26"/>
  <c r="P226" i="26"/>
  <c r="B155" i="26"/>
  <c r="C156" i="26"/>
  <c r="O226" i="26"/>
  <c r="P227" i="26"/>
  <c r="B156" i="26"/>
  <c r="C157" i="26"/>
  <c r="P228" i="26"/>
  <c r="O227" i="26"/>
  <c r="B157" i="26"/>
  <c r="C158" i="26"/>
  <c r="O228" i="26"/>
  <c r="P229" i="26"/>
  <c r="B158" i="26"/>
  <c r="C159" i="26"/>
  <c r="O229" i="26"/>
  <c r="P230" i="26"/>
  <c r="B159" i="26"/>
  <c r="C160" i="26"/>
  <c r="O230" i="26"/>
  <c r="P231" i="26"/>
  <c r="B160" i="26"/>
  <c r="C161" i="26"/>
  <c r="P232" i="26"/>
  <c r="O231" i="26"/>
  <c r="B161" i="26"/>
  <c r="C162" i="26"/>
  <c r="O232" i="26"/>
  <c r="P233" i="26"/>
  <c r="B162" i="26"/>
  <c r="C163" i="26"/>
  <c r="O233" i="26"/>
  <c r="P234" i="26"/>
  <c r="B163" i="26"/>
  <c r="C164" i="26"/>
  <c r="O234" i="26"/>
  <c r="P235" i="26"/>
  <c r="B164" i="26"/>
  <c r="C165" i="26"/>
  <c r="P236" i="26"/>
  <c r="O235" i="26"/>
  <c r="B165" i="26"/>
  <c r="C166" i="26"/>
  <c r="O236" i="26"/>
  <c r="P237" i="26"/>
  <c r="B166" i="26"/>
  <c r="C167" i="26"/>
  <c r="O237" i="26"/>
  <c r="P238" i="26"/>
  <c r="B167" i="26"/>
  <c r="C168" i="26"/>
  <c r="O238" i="26"/>
  <c r="P239" i="26"/>
  <c r="B168" i="26"/>
  <c r="C169" i="26"/>
  <c r="P240" i="26"/>
  <c r="O239" i="26"/>
  <c r="B169" i="26"/>
  <c r="C170" i="26"/>
  <c r="O240" i="26"/>
  <c r="P241" i="26"/>
  <c r="B170" i="26"/>
  <c r="C171" i="26"/>
  <c r="O241" i="26"/>
  <c r="P242" i="26"/>
  <c r="B171" i="26"/>
  <c r="C172" i="26"/>
  <c r="O242" i="26"/>
  <c r="P243" i="26"/>
  <c r="B172" i="26"/>
  <c r="C173" i="26"/>
  <c r="P244" i="26"/>
  <c r="O243" i="26"/>
  <c r="B173" i="26"/>
  <c r="C174" i="26"/>
  <c r="O244" i="26"/>
  <c r="P245" i="26"/>
  <c r="B174" i="26"/>
  <c r="C175" i="26"/>
  <c r="O245" i="26"/>
  <c r="P246" i="26"/>
  <c r="B175" i="26"/>
  <c r="C176" i="26"/>
  <c r="O246" i="26"/>
  <c r="P247" i="26"/>
  <c r="B176" i="26"/>
  <c r="C177" i="26"/>
  <c r="P248" i="26"/>
  <c r="O247" i="26"/>
  <c r="B177" i="26"/>
  <c r="C178" i="26"/>
  <c r="O248" i="26"/>
  <c r="P249" i="26"/>
  <c r="B178" i="26"/>
  <c r="C179" i="26"/>
  <c r="O249" i="26"/>
  <c r="P250" i="26"/>
  <c r="B179" i="26"/>
  <c r="C180" i="26"/>
  <c r="O250" i="26"/>
  <c r="P251" i="26"/>
  <c r="B180" i="26"/>
  <c r="C181" i="26"/>
  <c r="P252" i="26"/>
  <c r="O251" i="26"/>
  <c r="B181" i="26"/>
  <c r="C182" i="26"/>
  <c r="O252" i="26"/>
  <c r="P253" i="26"/>
  <c r="B182" i="26"/>
  <c r="C183" i="26"/>
  <c r="O253" i="26"/>
  <c r="P254" i="26"/>
  <c r="B183" i="26"/>
  <c r="C184" i="26"/>
  <c r="O254" i="26"/>
  <c r="P255" i="26"/>
  <c r="B184" i="26"/>
  <c r="C185" i="26"/>
  <c r="P256" i="26"/>
  <c r="O255" i="26"/>
  <c r="B185" i="26"/>
  <c r="C186" i="26"/>
  <c r="O256" i="26"/>
  <c r="P257" i="26"/>
  <c r="B186" i="26"/>
  <c r="C187" i="26"/>
  <c r="O257" i="26"/>
  <c r="P258" i="26"/>
  <c r="B187" i="26"/>
  <c r="C188" i="26"/>
  <c r="O258" i="26"/>
  <c r="P259" i="26"/>
  <c r="B188" i="26"/>
  <c r="C189" i="26"/>
  <c r="P260" i="26"/>
  <c r="O259" i="26"/>
  <c r="B189" i="26"/>
  <c r="C190" i="26"/>
  <c r="O260" i="26"/>
  <c r="P261" i="26"/>
  <c r="B190" i="26"/>
  <c r="C191" i="26"/>
  <c r="O261" i="26"/>
  <c r="P262" i="26"/>
  <c r="B191" i="26"/>
  <c r="C192" i="26"/>
  <c r="O262" i="26"/>
  <c r="P263" i="26"/>
  <c r="B192" i="26"/>
  <c r="C193" i="26"/>
  <c r="P264" i="26"/>
  <c r="O263" i="26"/>
  <c r="B193" i="26"/>
  <c r="C194" i="26"/>
  <c r="O264" i="26"/>
  <c r="P265" i="26"/>
  <c r="B194" i="26"/>
  <c r="C195" i="26"/>
  <c r="O265" i="26"/>
  <c r="P266" i="26"/>
  <c r="B195" i="26"/>
  <c r="C196" i="26"/>
  <c r="O266" i="26"/>
  <c r="P267" i="26"/>
  <c r="B196" i="26"/>
  <c r="C197" i="26"/>
  <c r="P268" i="26"/>
  <c r="O267" i="26"/>
  <c r="B197" i="26"/>
  <c r="C198" i="26"/>
  <c r="O268" i="26"/>
  <c r="P269" i="26"/>
  <c r="B198" i="26"/>
  <c r="C199" i="26"/>
  <c r="O269" i="26"/>
  <c r="P270" i="26"/>
  <c r="B199" i="26"/>
  <c r="C200" i="26"/>
  <c r="O270" i="26"/>
  <c r="P271" i="26"/>
  <c r="B200" i="26"/>
  <c r="C201" i="26"/>
  <c r="P272" i="26"/>
  <c r="O271" i="26"/>
  <c r="B201" i="26"/>
  <c r="C202" i="26"/>
  <c r="O272" i="26"/>
  <c r="P273" i="26"/>
  <c r="B202" i="26"/>
  <c r="C203" i="26"/>
  <c r="O273" i="26"/>
  <c r="P274" i="26"/>
  <c r="B203" i="26"/>
  <c r="C204" i="26"/>
  <c r="O274" i="26"/>
  <c r="P275" i="26"/>
  <c r="B204" i="26"/>
  <c r="C205" i="26"/>
  <c r="P276" i="26"/>
  <c r="O275" i="26"/>
  <c r="B205" i="26"/>
  <c r="C206" i="26"/>
  <c r="O276" i="26"/>
  <c r="P277" i="26"/>
  <c r="B206" i="26"/>
  <c r="C207" i="26"/>
  <c r="O277" i="26"/>
  <c r="P278" i="26"/>
  <c r="B207" i="26"/>
  <c r="C208" i="26"/>
  <c r="P279" i="26"/>
  <c r="O278" i="26"/>
  <c r="B208" i="26"/>
  <c r="C209" i="26"/>
  <c r="P280" i="26"/>
  <c r="O279" i="26"/>
  <c r="B209" i="26"/>
  <c r="C210" i="26"/>
  <c r="O280" i="26"/>
  <c r="P281" i="26"/>
  <c r="B210" i="26"/>
  <c r="C211" i="26"/>
  <c r="P282" i="26"/>
  <c r="O281" i="26"/>
  <c r="B211" i="26"/>
  <c r="C212" i="26"/>
  <c r="O282" i="26"/>
  <c r="P283" i="26"/>
  <c r="B212" i="26"/>
  <c r="C213" i="26"/>
  <c r="O283" i="26"/>
  <c r="P284" i="26"/>
  <c r="B213" i="26"/>
  <c r="C214" i="26"/>
  <c r="O284" i="26"/>
  <c r="P285" i="26"/>
  <c r="B214" i="26"/>
  <c r="C215" i="26"/>
  <c r="P286" i="26"/>
  <c r="O285" i="26"/>
  <c r="B215" i="26"/>
  <c r="C216" i="26"/>
  <c r="P287" i="26"/>
  <c r="O286" i="26"/>
  <c r="B216" i="26"/>
  <c r="C217" i="26"/>
  <c r="O287" i="26"/>
  <c r="P288" i="26"/>
  <c r="B217" i="26"/>
  <c r="C218" i="26"/>
  <c r="O288" i="26"/>
  <c r="P289" i="26"/>
  <c r="B218" i="26"/>
  <c r="C219" i="26"/>
  <c r="P290" i="26"/>
  <c r="O289" i="26"/>
  <c r="B219" i="26"/>
  <c r="C220" i="26"/>
  <c r="O290" i="26"/>
  <c r="P291" i="26"/>
  <c r="B220" i="26"/>
  <c r="C221" i="26"/>
  <c r="O291" i="26"/>
  <c r="P292" i="26"/>
  <c r="B221" i="26"/>
  <c r="C222" i="26"/>
  <c r="P293" i="26"/>
  <c r="O292" i="26"/>
  <c r="B222" i="26"/>
  <c r="C223" i="26"/>
  <c r="O293" i="26"/>
  <c r="P294" i="26"/>
  <c r="B223" i="26"/>
  <c r="C224" i="26"/>
  <c r="O294" i="26"/>
  <c r="P295" i="26"/>
  <c r="B224" i="26"/>
  <c r="C225" i="26"/>
  <c r="O295" i="26"/>
  <c r="P296" i="26"/>
  <c r="B225" i="26"/>
  <c r="C226" i="26"/>
  <c r="P297" i="26"/>
  <c r="O296" i="26"/>
  <c r="B226" i="26"/>
  <c r="C227" i="26"/>
  <c r="O297" i="26"/>
  <c r="P298" i="26"/>
  <c r="B227" i="26"/>
  <c r="C228" i="26"/>
  <c r="O298" i="26"/>
  <c r="P299" i="26"/>
  <c r="B228" i="26"/>
  <c r="C229" i="26"/>
  <c r="O299" i="26"/>
  <c r="P300" i="26"/>
  <c r="B229" i="26"/>
  <c r="C230" i="26"/>
  <c r="P301" i="26"/>
  <c r="O300" i="26"/>
  <c r="B230" i="26"/>
  <c r="C231" i="26"/>
  <c r="O301" i="26"/>
  <c r="P302" i="26"/>
  <c r="B231" i="26"/>
  <c r="C232" i="26"/>
  <c r="O302" i="26"/>
  <c r="P303" i="26"/>
  <c r="B232" i="26"/>
  <c r="C233" i="26"/>
  <c r="O303" i="26"/>
  <c r="P304" i="26"/>
  <c r="B233" i="26"/>
  <c r="C234" i="26"/>
  <c r="P305" i="26"/>
  <c r="O304" i="26"/>
  <c r="B234" i="26"/>
  <c r="C235" i="26"/>
  <c r="O305" i="26"/>
  <c r="P306" i="26"/>
  <c r="B235" i="26"/>
  <c r="C236" i="26"/>
  <c r="O306" i="26"/>
  <c r="P307" i="26"/>
  <c r="B236" i="26"/>
  <c r="C237" i="26"/>
  <c r="O307" i="26"/>
  <c r="P308" i="26"/>
  <c r="B237" i="26"/>
  <c r="C238" i="26"/>
  <c r="P309" i="26"/>
  <c r="O308" i="26"/>
  <c r="B238" i="26"/>
  <c r="C239" i="26"/>
  <c r="O309" i="26"/>
  <c r="P310" i="26"/>
  <c r="B239" i="26"/>
  <c r="C240" i="26"/>
  <c r="O310" i="26"/>
  <c r="P311" i="26"/>
  <c r="B240" i="26"/>
  <c r="C241" i="26"/>
  <c r="O311" i="26"/>
  <c r="P312" i="26"/>
  <c r="B241" i="26"/>
  <c r="C242" i="26"/>
  <c r="P313" i="26"/>
  <c r="O312" i="26"/>
  <c r="B242" i="26"/>
  <c r="C243" i="26"/>
  <c r="O313" i="26"/>
  <c r="P314" i="26"/>
  <c r="B243" i="26"/>
  <c r="C244" i="26"/>
  <c r="O314" i="26"/>
  <c r="P315" i="26"/>
  <c r="B244" i="26"/>
  <c r="C245" i="26"/>
  <c r="O315" i="26"/>
  <c r="P316" i="26"/>
  <c r="B245" i="26"/>
  <c r="C246" i="26"/>
  <c r="P317" i="26"/>
  <c r="O316" i="26"/>
  <c r="B246" i="26"/>
  <c r="C247" i="26"/>
  <c r="O317" i="26"/>
  <c r="P318" i="26"/>
  <c r="B247" i="26"/>
  <c r="C248" i="26"/>
  <c r="O318" i="26"/>
  <c r="P319" i="26"/>
  <c r="B248" i="26"/>
  <c r="C249" i="26"/>
  <c r="O319" i="26"/>
  <c r="P320" i="26"/>
  <c r="B249" i="26"/>
  <c r="C250" i="26"/>
  <c r="P321" i="26"/>
  <c r="O320" i="26"/>
  <c r="B250" i="26"/>
  <c r="C251" i="26"/>
  <c r="O321" i="26"/>
  <c r="P322" i="26"/>
  <c r="B251" i="26"/>
  <c r="C252" i="26"/>
  <c r="O322" i="26"/>
  <c r="P323" i="26"/>
  <c r="B252" i="26"/>
  <c r="C253" i="26"/>
  <c r="O323" i="26"/>
  <c r="P324" i="26"/>
  <c r="B253" i="26"/>
  <c r="C254" i="26"/>
  <c r="P325" i="26"/>
  <c r="O324" i="26"/>
  <c r="B254" i="26"/>
  <c r="C255" i="26"/>
  <c r="O325" i="26"/>
  <c r="P326" i="26"/>
  <c r="B255" i="26"/>
  <c r="C256" i="26"/>
  <c r="O326" i="26"/>
  <c r="P327" i="26"/>
  <c r="B256" i="26"/>
  <c r="C257" i="26"/>
  <c r="O327" i="26"/>
  <c r="P328" i="26"/>
  <c r="B257" i="26"/>
  <c r="C258" i="26"/>
  <c r="P329" i="26"/>
  <c r="O328" i="26"/>
  <c r="B258" i="26"/>
  <c r="C259" i="26"/>
  <c r="O329" i="26"/>
  <c r="P330" i="26"/>
  <c r="B259" i="26"/>
  <c r="C260" i="26"/>
  <c r="O330" i="26"/>
  <c r="P331" i="26"/>
  <c r="B260" i="26"/>
  <c r="C261" i="26"/>
  <c r="O331" i="26"/>
  <c r="P332" i="26"/>
  <c r="B261" i="26"/>
  <c r="C262" i="26"/>
  <c r="P333" i="26"/>
  <c r="O332" i="26"/>
  <c r="B262" i="26"/>
  <c r="C263" i="26"/>
  <c r="O333" i="26"/>
  <c r="P334" i="26"/>
  <c r="B263" i="26"/>
  <c r="C264" i="26"/>
  <c r="O334" i="26"/>
  <c r="P335" i="26"/>
  <c r="B264" i="26"/>
  <c r="C265" i="26"/>
  <c r="P336" i="26"/>
  <c r="O335" i="26"/>
  <c r="B265" i="26"/>
  <c r="C266" i="26"/>
  <c r="P337" i="26"/>
  <c r="O336" i="26"/>
  <c r="B266" i="26"/>
  <c r="C267" i="26"/>
  <c r="O337" i="26"/>
  <c r="P338" i="26"/>
  <c r="B267" i="26"/>
  <c r="C268" i="26"/>
  <c r="O338" i="26"/>
  <c r="P339" i="26"/>
  <c r="B268" i="26"/>
  <c r="C269" i="26"/>
  <c r="P340" i="26"/>
  <c r="O339" i="26"/>
  <c r="B269" i="26"/>
  <c r="C270" i="26"/>
  <c r="P341" i="26"/>
  <c r="O340" i="26"/>
  <c r="B270" i="26"/>
  <c r="C271" i="26"/>
  <c r="O341" i="26"/>
  <c r="P342" i="26"/>
  <c r="B271" i="26"/>
  <c r="C272" i="26"/>
  <c r="O342" i="26"/>
  <c r="P343" i="26"/>
  <c r="B272" i="26"/>
  <c r="C273" i="26"/>
  <c r="P344" i="26"/>
  <c r="O343" i="26"/>
  <c r="B273" i="26"/>
  <c r="C274" i="26"/>
  <c r="O344" i="26"/>
  <c r="P345" i="26"/>
  <c r="B274" i="26"/>
  <c r="C275" i="26"/>
  <c r="O345" i="26"/>
  <c r="P346" i="26"/>
  <c r="B275" i="26"/>
  <c r="C276" i="26"/>
  <c r="O346" i="26"/>
  <c r="P347" i="26"/>
  <c r="B276" i="26"/>
  <c r="C277" i="26"/>
  <c r="P348" i="26"/>
  <c r="O347" i="26"/>
  <c r="B277" i="26"/>
  <c r="C278" i="26"/>
  <c r="O348" i="26"/>
  <c r="P349" i="26"/>
  <c r="B278" i="26"/>
  <c r="C279" i="26"/>
  <c r="O349" i="26"/>
  <c r="P350" i="26"/>
  <c r="B279" i="26"/>
  <c r="C280" i="26"/>
  <c r="P351" i="26"/>
  <c r="O350" i="26"/>
  <c r="B280" i="26"/>
  <c r="C281" i="26"/>
  <c r="O351" i="26"/>
  <c r="P352" i="26"/>
  <c r="B281" i="26"/>
  <c r="C282" i="26"/>
  <c r="O352" i="26"/>
  <c r="P353" i="26"/>
  <c r="B282" i="26"/>
  <c r="C283" i="26"/>
  <c r="O353" i="26"/>
  <c r="P354" i="26"/>
  <c r="B283" i="26"/>
  <c r="C284" i="26"/>
  <c r="P355" i="26"/>
  <c r="O354" i="26"/>
  <c r="B284" i="26"/>
  <c r="C285" i="26"/>
  <c r="O355" i="26"/>
  <c r="P356" i="26"/>
  <c r="B285" i="26"/>
  <c r="C286" i="26"/>
  <c r="O356" i="26"/>
  <c r="P357" i="26"/>
  <c r="B286" i="26"/>
  <c r="C287" i="26"/>
  <c r="O357" i="26"/>
  <c r="P358" i="26"/>
  <c r="B287" i="26"/>
  <c r="C288" i="26"/>
  <c r="P359" i="26"/>
  <c r="O358" i="26"/>
  <c r="B288" i="26"/>
  <c r="C289" i="26"/>
  <c r="O359" i="26"/>
  <c r="P360" i="26"/>
  <c r="B289" i="26"/>
  <c r="C290" i="26"/>
  <c r="O360" i="26"/>
  <c r="P361" i="26"/>
  <c r="B290" i="26"/>
  <c r="C291" i="26"/>
  <c r="O361" i="26"/>
  <c r="P362" i="26"/>
  <c r="B291" i="26"/>
  <c r="C292" i="26"/>
  <c r="P363" i="26"/>
  <c r="O362" i="26"/>
  <c r="B292" i="26"/>
  <c r="C293" i="26"/>
  <c r="O363" i="26"/>
  <c r="P364" i="26"/>
  <c r="B293" i="26"/>
  <c r="C294" i="26"/>
  <c r="O364" i="26"/>
  <c r="P365" i="26"/>
  <c r="B294" i="26"/>
  <c r="C295" i="26"/>
  <c r="O365" i="26"/>
  <c r="P366" i="26"/>
  <c r="B295" i="26"/>
  <c r="C296" i="26"/>
  <c r="P367" i="26"/>
  <c r="O366" i="26"/>
  <c r="B296" i="26"/>
  <c r="C297" i="26"/>
  <c r="O367" i="26"/>
  <c r="P368" i="26"/>
  <c r="B297" i="26"/>
  <c r="C298" i="26"/>
  <c r="O368" i="26"/>
  <c r="P369" i="26"/>
  <c r="B298" i="26"/>
  <c r="C299" i="26"/>
  <c r="O369" i="26"/>
  <c r="P370" i="26"/>
  <c r="B299" i="26"/>
  <c r="C300" i="26"/>
  <c r="P371" i="26"/>
  <c r="O370" i="26"/>
  <c r="B300" i="26"/>
  <c r="C301" i="26"/>
  <c r="O371" i="26"/>
  <c r="P372" i="26"/>
  <c r="B301" i="26"/>
  <c r="C302" i="26"/>
  <c r="O372" i="26"/>
  <c r="P373" i="26"/>
  <c r="B302" i="26"/>
  <c r="C303" i="26"/>
  <c r="O373" i="26"/>
  <c r="P374" i="26"/>
  <c r="B303" i="26"/>
  <c r="C304" i="26"/>
  <c r="P375" i="26"/>
  <c r="O374" i="26"/>
  <c r="B304" i="26"/>
  <c r="C305" i="26"/>
  <c r="O375" i="26"/>
  <c r="P376" i="26"/>
  <c r="B305" i="26"/>
  <c r="C306" i="26"/>
  <c r="O376" i="26"/>
  <c r="P377" i="26"/>
  <c r="B306" i="26"/>
  <c r="C307" i="26"/>
  <c r="O377" i="26"/>
  <c r="P378" i="26"/>
  <c r="B307" i="26"/>
  <c r="C308" i="26"/>
  <c r="P379" i="26"/>
  <c r="O378" i="26"/>
  <c r="B308" i="26"/>
  <c r="C309" i="26"/>
  <c r="O379" i="26"/>
  <c r="P380" i="26"/>
  <c r="B309" i="26"/>
  <c r="C310" i="26"/>
  <c r="O380" i="26"/>
  <c r="P381" i="26"/>
  <c r="B310" i="26"/>
  <c r="C311" i="26"/>
  <c r="O381" i="26"/>
  <c r="P382" i="26"/>
  <c r="B311" i="26"/>
  <c r="C312" i="26"/>
  <c r="P383" i="26"/>
  <c r="O382" i="26"/>
  <c r="B312" i="26"/>
  <c r="C313" i="26"/>
  <c r="O383" i="26"/>
  <c r="P384" i="26"/>
  <c r="B313" i="26"/>
  <c r="C314" i="26"/>
  <c r="O384" i="26"/>
  <c r="P385" i="26"/>
  <c r="B314" i="26"/>
  <c r="C315" i="26"/>
  <c r="O385" i="26"/>
  <c r="P386" i="26"/>
  <c r="B315" i="26"/>
  <c r="C316" i="26"/>
  <c r="P387" i="26"/>
  <c r="O386" i="26"/>
  <c r="B316" i="26"/>
  <c r="C317" i="26"/>
  <c r="O387" i="26"/>
  <c r="P388" i="26"/>
  <c r="B317" i="26"/>
  <c r="C318" i="26"/>
  <c r="O388" i="26"/>
  <c r="P389" i="26"/>
  <c r="B318" i="26"/>
  <c r="C319" i="26"/>
  <c r="O389" i="26"/>
  <c r="P390" i="26"/>
  <c r="B319" i="26"/>
  <c r="C320" i="26"/>
  <c r="P391" i="26"/>
  <c r="O390" i="26"/>
  <c r="B320" i="26"/>
  <c r="C321" i="26"/>
  <c r="O391" i="26"/>
  <c r="P392" i="26"/>
  <c r="B321" i="26"/>
  <c r="C322" i="26"/>
  <c r="P393" i="26"/>
  <c r="O392" i="26"/>
  <c r="B322" i="26"/>
  <c r="C323" i="26"/>
  <c r="O393" i="26"/>
  <c r="P394" i="26"/>
  <c r="B323" i="26"/>
  <c r="C324" i="26"/>
  <c r="P395" i="26"/>
  <c r="O394" i="26"/>
  <c r="B324" i="26"/>
  <c r="C325" i="26"/>
  <c r="O395" i="26"/>
  <c r="P396" i="26"/>
  <c r="B325" i="26"/>
  <c r="C326" i="26"/>
  <c r="O396" i="26"/>
  <c r="P397" i="26"/>
  <c r="B326" i="26"/>
  <c r="C327" i="26"/>
  <c r="O397" i="26"/>
  <c r="P398" i="26"/>
  <c r="B327" i="26"/>
  <c r="C328" i="26"/>
  <c r="P399" i="26"/>
  <c r="O398" i="26"/>
  <c r="B328" i="26"/>
  <c r="C329" i="26"/>
  <c r="O399" i="26"/>
  <c r="P400" i="26"/>
  <c r="B329" i="26"/>
  <c r="C330" i="26"/>
  <c r="O400" i="26"/>
  <c r="P401" i="26"/>
  <c r="B330" i="26"/>
  <c r="C331" i="26"/>
  <c r="P402" i="26"/>
  <c r="O401" i="26"/>
  <c r="B331" i="26"/>
  <c r="C332" i="26"/>
  <c r="O402" i="26"/>
  <c r="P403" i="26"/>
  <c r="B332" i="26"/>
  <c r="C333" i="26"/>
  <c r="O403" i="26"/>
  <c r="P404" i="26"/>
  <c r="B333" i="26"/>
  <c r="C334" i="26"/>
  <c r="O404" i="26"/>
  <c r="P405" i="26"/>
  <c r="B334" i="26"/>
  <c r="C335" i="26"/>
  <c r="P406" i="26"/>
  <c r="O405" i="26"/>
  <c r="B335" i="26"/>
  <c r="C336" i="26"/>
  <c r="O406" i="26"/>
  <c r="P407" i="26"/>
  <c r="B336" i="26"/>
  <c r="C337" i="26"/>
  <c r="O407" i="26"/>
  <c r="P408" i="26"/>
  <c r="B337" i="26"/>
  <c r="C338" i="26"/>
  <c r="O408" i="26"/>
  <c r="P409" i="26"/>
  <c r="B338" i="26"/>
  <c r="C339" i="26"/>
  <c r="P410" i="26"/>
  <c r="O409" i="26"/>
  <c r="B339" i="26"/>
  <c r="C340" i="26"/>
  <c r="O410" i="26"/>
  <c r="P411" i="26"/>
  <c r="B340" i="26"/>
  <c r="C341" i="26"/>
  <c r="O411" i="26"/>
  <c r="P412" i="26"/>
  <c r="B341" i="26"/>
  <c r="C342" i="26"/>
  <c r="O412" i="26"/>
  <c r="P413" i="26"/>
  <c r="B342" i="26"/>
  <c r="C343" i="26"/>
  <c r="P414" i="26"/>
  <c r="O413" i="26"/>
  <c r="B343" i="26"/>
  <c r="C344" i="26"/>
  <c r="O414" i="26"/>
  <c r="P415" i="26"/>
  <c r="B344" i="26"/>
  <c r="C345" i="26"/>
  <c r="O415" i="26"/>
  <c r="P416" i="26"/>
  <c r="B345" i="26"/>
  <c r="C346" i="26"/>
  <c r="O416" i="26"/>
  <c r="P417" i="26"/>
  <c r="B346" i="26"/>
  <c r="C347" i="26"/>
  <c r="P418" i="26"/>
  <c r="O417" i="26"/>
  <c r="B347" i="26"/>
  <c r="C348" i="26"/>
  <c r="O418" i="26"/>
  <c r="P419" i="26"/>
  <c r="B348" i="26"/>
  <c r="C349" i="26"/>
  <c r="O419" i="26"/>
  <c r="P420" i="26"/>
  <c r="B349" i="26"/>
  <c r="C350" i="26"/>
  <c r="O420" i="26"/>
  <c r="P421" i="26"/>
  <c r="B350" i="26"/>
  <c r="C351" i="26"/>
  <c r="P422" i="26"/>
  <c r="O421" i="26"/>
  <c r="B351" i="26"/>
  <c r="C352" i="26"/>
  <c r="O422" i="26"/>
  <c r="P423" i="26"/>
  <c r="B352" i="26"/>
  <c r="C353" i="26"/>
  <c r="O423" i="26"/>
  <c r="P424" i="26"/>
  <c r="B353" i="26"/>
  <c r="C354" i="26"/>
  <c r="O424" i="26"/>
  <c r="P425" i="26"/>
  <c r="B354" i="26"/>
  <c r="C355" i="26"/>
  <c r="P426" i="26"/>
  <c r="O425" i="26"/>
  <c r="B355" i="26"/>
  <c r="C356" i="26"/>
  <c r="O426" i="26"/>
  <c r="P427" i="26"/>
  <c r="B356" i="26"/>
  <c r="C357" i="26"/>
  <c r="O427" i="26"/>
  <c r="P428" i="26"/>
  <c r="B357" i="26"/>
  <c r="C358" i="26"/>
  <c r="O428" i="26"/>
  <c r="P429" i="26"/>
  <c r="B358" i="26"/>
  <c r="C359" i="26"/>
  <c r="P430" i="26"/>
  <c r="O429" i="26"/>
  <c r="B359" i="26"/>
  <c r="C360" i="26"/>
  <c r="O430" i="26"/>
  <c r="P431" i="26"/>
  <c r="B360" i="26"/>
  <c r="C361" i="26"/>
  <c r="O431" i="26"/>
  <c r="P432" i="26"/>
  <c r="B361" i="26"/>
  <c r="C362" i="26"/>
  <c r="O432" i="26"/>
  <c r="P433" i="26"/>
  <c r="B362" i="26"/>
  <c r="C363" i="26"/>
  <c r="P434" i="26"/>
  <c r="O433" i="26"/>
  <c r="B363" i="26"/>
  <c r="C364" i="26"/>
  <c r="O434" i="26"/>
  <c r="P435" i="26"/>
  <c r="B364" i="26"/>
  <c r="C365" i="26"/>
  <c r="O435" i="26"/>
  <c r="P436" i="26"/>
  <c r="B365" i="26"/>
  <c r="C366" i="26"/>
  <c r="O436" i="26"/>
  <c r="P437" i="26"/>
  <c r="B366" i="26"/>
  <c r="C367" i="26"/>
  <c r="P438" i="26"/>
  <c r="O437" i="26"/>
  <c r="B367" i="26"/>
  <c r="C368" i="26"/>
  <c r="O438" i="26"/>
  <c r="P439" i="26"/>
  <c r="B368" i="26"/>
  <c r="C369" i="26"/>
  <c r="O439" i="26"/>
  <c r="P440" i="26"/>
  <c r="B369" i="26"/>
  <c r="C370" i="26"/>
  <c r="O440" i="26"/>
  <c r="P441" i="26"/>
  <c r="B370" i="26"/>
  <c r="C371" i="26"/>
  <c r="P442" i="26"/>
  <c r="O441" i="26"/>
  <c r="B371" i="26"/>
  <c r="C372" i="26"/>
  <c r="O442" i="26"/>
  <c r="P443" i="26"/>
  <c r="B372" i="26"/>
  <c r="C373" i="26"/>
  <c r="O443" i="26"/>
  <c r="P444" i="26"/>
  <c r="B373" i="26"/>
  <c r="C374" i="26"/>
  <c r="O444" i="26"/>
  <c r="P445" i="26"/>
  <c r="B374" i="26"/>
  <c r="C375" i="26"/>
  <c r="P446" i="26"/>
  <c r="O445" i="26"/>
  <c r="B375" i="26"/>
  <c r="C376" i="26"/>
  <c r="P447" i="26"/>
  <c r="O446" i="26"/>
  <c r="B376" i="26"/>
  <c r="C377" i="26"/>
  <c r="P448" i="26"/>
  <c r="O447" i="26"/>
  <c r="B377" i="26"/>
  <c r="C378" i="26"/>
  <c r="O448" i="26"/>
  <c r="P449" i="26"/>
  <c r="B378" i="26"/>
  <c r="C379" i="26"/>
  <c r="O449" i="26"/>
  <c r="P450" i="26"/>
  <c r="B379" i="26"/>
  <c r="C380" i="26"/>
  <c r="P451" i="26"/>
  <c r="O450" i="26"/>
  <c r="B380" i="26"/>
  <c r="C381" i="26"/>
  <c r="P452" i="26"/>
  <c r="O451" i="26"/>
  <c r="B381" i="26"/>
  <c r="C382" i="26"/>
  <c r="O452" i="26"/>
  <c r="P453" i="26"/>
  <c r="B382" i="26"/>
  <c r="C383" i="26"/>
  <c r="O453" i="26"/>
  <c r="P454" i="26"/>
  <c r="B383" i="26"/>
  <c r="C384" i="26"/>
  <c r="P455" i="26"/>
  <c r="O454" i="26"/>
  <c r="B384" i="26"/>
  <c r="C385" i="26"/>
  <c r="O455" i="26"/>
  <c r="P456" i="26"/>
  <c r="B385" i="26"/>
  <c r="C386" i="26"/>
  <c r="O456" i="26"/>
  <c r="P457" i="26"/>
  <c r="B386" i="26"/>
  <c r="C387" i="26"/>
  <c r="O457" i="26"/>
  <c r="P458" i="26"/>
  <c r="B387" i="26"/>
  <c r="C388" i="26"/>
  <c r="P459" i="26"/>
  <c r="O458" i="26"/>
  <c r="B388" i="26"/>
  <c r="C389" i="26"/>
  <c r="O459" i="26"/>
  <c r="P460" i="26"/>
  <c r="B389" i="26"/>
  <c r="C390" i="26"/>
  <c r="O460" i="26"/>
  <c r="P461" i="26"/>
  <c r="B390" i="26"/>
  <c r="C391" i="26"/>
  <c r="O461" i="26"/>
  <c r="P462" i="26"/>
  <c r="B391" i="26"/>
  <c r="C392" i="26"/>
  <c r="P463" i="26"/>
  <c r="O462" i="26"/>
  <c r="B392" i="26"/>
  <c r="C393" i="26"/>
  <c r="O463" i="26"/>
  <c r="P464" i="26"/>
  <c r="B393" i="26"/>
  <c r="C394" i="26"/>
  <c r="O464" i="26"/>
  <c r="P465" i="26"/>
  <c r="B394" i="26"/>
  <c r="C395" i="26"/>
  <c r="O465" i="26"/>
  <c r="P466" i="26"/>
  <c r="B395" i="26"/>
  <c r="C396" i="26"/>
  <c r="P467" i="26"/>
  <c r="O466" i="26"/>
  <c r="B396" i="26"/>
  <c r="C397" i="26"/>
  <c r="O467" i="26"/>
  <c r="P468" i="26"/>
  <c r="B397" i="26"/>
  <c r="C398" i="26"/>
  <c r="O468" i="26"/>
  <c r="P469" i="26"/>
  <c r="B398" i="26"/>
  <c r="C399" i="26"/>
  <c r="O469" i="26"/>
  <c r="P470" i="26"/>
  <c r="B399" i="26"/>
  <c r="C400" i="26"/>
  <c r="P471" i="26"/>
  <c r="O470" i="26"/>
  <c r="B400" i="26"/>
  <c r="C401" i="26"/>
  <c r="O471" i="26"/>
  <c r="P472" i="26"/>
  <c r="B401" i="26"/>
  <c r="C402" i="26"/>
  <c r="O472" i="26"/>
  <c r="P473" i="26"/>
  <c r="B402" i="26"/>
  <c r="C403" i="26"/>
  <c r="O473" i="26"/>
  <c r="P474" i="26"/>
  <c r="B403" i="26"/>
  <c r="C404" i="26"/>
  <c r="P475" i="26"/>
  <c r="O474" i="26"/>
  <c r="B404" i="26"/>
  <c r="C405" i="26"/>
  <c r="O475" i="26"/>
  <c r="P476" i="26"/>
  <c r="B405" i="26"/>
  <c r="C406" i="26"/>
  <c r="O476" i="26"/>
  <c r="P477" i="26"/>
  <c r="B406" i="26"/>
  <c r="C407" i="26"/>
  <c r="O477" i="26"/>
  <c r="P478" i="26"/>
  <c r="B407" i="26"/>
  <c r="C408" i="26"/>
  <c r="P479" i="26"/>
  <c r="O478" i="26"/>
  <c r="B408" i="26"/>
  <c r="C409" i="26"/>
  <c r="O479" i="26"/>
  <c r="P480" i="26"/>
  <c r="B409" i="26"/>
  <c r="C410" i="26"/>
  <c r="O480" i="26"/>
  <c r="P481" i="26"/>
  <c r="B410" i="26"/>
  <c r="C411" i="26"/>
  <c r="O481" i="26"/>
  <c r="P482" i="26"/>
  <c r="B411" i="26"/>
  <c r="C412" i="26"/>
  <c r="P483" i="26"/>
  <c r="O482" i="26"/>
  <c r="B412" i="26"/>
  <c r="C413" i="26"/>
  <c r="O483" i="26"/>
  <c r="P484" i="26"/>
  <c r="B413" i="26"/>
  <c r="C414" i="26"/>
  <c r="O484" i="26"/>
  <c r="P485" i="26"/>
  <c r="B414" i="26"/>
  <c r="C415" i="26"/>
  <c r="O485" i="26"/>
  <c r="P486" i="26"/>
  <c r="B415" i="26"/>
  <c r="C416" i="26"/>
  <c r="P487" i="26"/>
  <c r="O486" i="26"/>
  <c r="B416" i="26"/>
  <c r="C417" i="26"/>
  <c r="O487" i="26"/>
  <c r="P488" i="26"/>
  <c r="B417" i="26"/>
  <c r="C418" i="26"/>
  <c r="O488" i="26"/>
  <c r="P489" i="26"/>
  <c r="B418" i="26"/>
  <c r="C419" i="26"/>
  <c r="O489" i="26"/>
  <c r="P490" i="26"/>
  <c r="B419" i="26"/>
  <c r="C420" i="26"/>
  <c r="P491" i="26"/>
  <c r="O490" i="26"/>
  <c r="B420" i="26"/>
  <c r="C421" i="26"/>
  <c r="O491" i="26"/>
  <c r="P492" i="26"/>
  <c r="B421" i="26"/>
  <c r="C422" i="26"/>
  <c r="O492" i="26"/>
  <c r="P493" i="26"/>
  <c r="B422" i="26"/>
  <c r="C423" i="26"/>
  <c r="O493" i="26"/>
  <c r="P494" i="26"/>
  <c r="B423" i="26"/>
  <c r="C424" i="26"/>
  <c r="P495" i="26"/>
  <c r="O494" i="26"/>
  <c r="B424" i="26"/>
  <c r="C425" i="26"/>
  <c r="O495" i="26"/>
  <c r="P496" i="26"/>
  <c r="B425" i="26"/>
  <c r="C426" i="26"/>
  <c r="O496" i="26"/>
  <c r="P497" i="26"/>
  <c r="B426" i="26"/>
  <c r="C427" i="26"/>
  <c r="P498" i="26"/>
  <c r="O497" i="26"/>
  <c r="B427" i="26"/>
  <c r="C428" i="26"/>
  <c r="O498" i="26"/>
  <c r="P499" i="26"/>
  <c r="B428" i="26"/>
  <c r="C429" i="26"/>
  <c r="P500" i="26"/>
  <c r="O499" i="26"/>
  <c r="B429" i="26"/>
  <c r="C430" i="26"/>
  <c r="O500" i="26"/>
  <c r="P501" i="26"/>
  <c r="B430" i="26"/>
  <c r="C431" i="26"/>
  <c r="P502" i="26"/>
  <c r="O501" i="26"/>
  <c r="B431" i="26"/>
  <c r="C432" i="26"/>
  <c r="O502" i="26"/>
  <c r="P503" i="26"/>
  <c r="B432" i="26"/>
  <c r="C433" i="26"/>
  <c r="P504" i="26"/>
  <c r="O503" i="26"/>
  <c r="B433" i="26"/>
  <c r="C434" i="26"/>
  <c r="O504" i="26"/>
  <c r="P505" i="26"/>
  <c r="B434" i="26"/>
  <c r="C435" i="26"/>
  <c r="P506" i="26"/>
  <c r="O505" i="26"/>
  <c r="B435" i="26"/>
  <c r="C436" i="26"/>
  <c r="O506" i="26"/>
  <c r="P507" i="26"/>
  <c r="B436" i="26"/>
  <c r="C437" i="26"/>
  <c r="P508" i="26"/>
  <c r="O507" i="26"/>
  <c r="B437" i="26"/>
  <c r="C438" i="26"/>
  <c r="O508" i="26"/>
  <c r="P509" i="26"/>
  <c r="B438" i="26"/>
  <c r="C439" i="26"/>
  <c r="P510" i="26"/>
  <c r="O509" i="26"/>
  <c r="B439" i="26"/>
  <c r="C440" i="26"/>
  <c r="O510" i="26"/>
  <c r="P511" i="26"/>
  <c r="B440" i="26"/>
  <c r="C441" i="26"/>
  <c r="P512" i="26"/>
  <c r="O511" i="26"/>
  <c r="B441" i="26"/>
  <c r="C442" i="26"/>
  <c r="O512" i="26"/>
  <c r="P513" i="26"/>
  <c r="B442" i="26"/>
  <c r="C443" i="26"/>
  <c r="P514" i="26"/>
  <c r="O513" i="26"/>
  <c r="B443" i="26"/>
  <c r="C444" i="26"/>
  <c r="O514" i="26"/>
  <c r="P515" i="26"/>
  <c r="B444" i="26"/>
  <c r="C445" i="26"/>
  <c r="P516" i="26"/>
  <c r="O515" i="26"/>
  <c r="B445" i="26"/>
  <c r="C446" i="26"/>
  <c r="O516" i="26"/>
  <c r="P517" i="26"/>
  <c r="B446" i="26"/>
  <c r="C447" i="26"/>
  <c r="O517" i="26"/>
  <c r="P518" i="26"/>
  <c r="B447" i="26"/>
  <c r="C448" i="26"/>
  <c r="O518" i="26"/>
  <c r="P519" i="26"/>
  <c r="B448" i="26"/>
  <c r="C449" i="26"/>
  <c r="P520" i="26"/>
  <c r="O519" i="26"/>
  <c r="B449" i="26"/>
  <c r="C450" i="26"/>
  <c r="P521" i="26"/>
  <c r="O520" i="26"/>
  <c r="B450" i="26"/>
  <c r="C451" i="26"/>
  <c r="P522" i="26"/>
  <c r="O521" i="26"/>
  <c r="B451" i="26"/>
  <c r="C452" i="26"/>
  <c r="O522" i="26"/>
  <c r="P523" i="26"/>
  <c r="B452" i="26"/>
  <c r="C453" i="26"/>
  <c r="O523" i="26"/>
  <c r="P524" i="26"/>
  <c r="B453" i="26"/>
  <c r="C454" i="26"/>
  <c r="O524" i="26"/>
  <c r="P525" i="26"/>
  <c r="B454" i="26"/>
  <c r="C455" i="26"/>
  <c r="P526" i="26"/>
  <c r="O525" i="26"/>
  <c r="B455" i="26"/>
  <c r="C456" i="26"/>
  <c r="O526" i="26"/>
  <c r="P527" i="26"/>
  <c r="B456" i="26"/>
  <c r="C457" i="26"/>
  <c r="O527" i="26"/>
  <c r="P528" i="26"/>
  <c r="B457" i="26"/>
  <c r="C458" i="26"/>
  <c r="O528" i="26"/>
  <c r="P529" i="26"/>
  <c r="B458" i="26"/>
  <c r="C459" i="26"/>
  <c r="P530" i="26"/>
  <c r="O529" i="26"/>
  <c r="B459" i="26"/>
  <c r="C460" i="26"/>
  <c r="O530" i="26"/>
  <c r="P531" i="26"/>
  <c r="B460" i="26"/>
  <c r="C461" i="26"/>
  <c r="O531" i="26"/>
  <c r="P532" i="26"/>
  <c r="B461" i="26"/>
  <c r="C462" i="26"/>
  <c r="O532" i="26"/>
  <c r="P533" i="26"/>
  <c r="B462" i="26"/>
  <c r="C463" i="26"/>
  <c r="P534" i="26"/>
  <c r="O533" i="26"/>
  <c r="B463" i="26"/>
  <c r="C464" i="26"/>
  <c r="O534" i="26"/>
  <c r="P535" i="26"/>
  <c r="B464" i="26"/>
  <c r="C465" i="26"/>
  <c r="O535" i="26"/>
  <c r="P536" i="26"/>
  <c r="B465" i="26"/>
  <c r="C466" i="26"/>
  <c r="O536" i="26"/>
  <c r="P537" i="26"/>
  <c r="B466" i="26"/>
  <c r="C467" i="26"/>
  <c r="P538" i="26"/>
  <c r="O537" i="26"/>
  <c r="B467" i="26"/>
  <c r="C468" i="26"/>
  <c r="O538" i="26"/>
  <c r="P539" i="26"/>
  <c r="B468" i="26"/>
  <c r="C469" i="26"/>
  <c r="O539" i="26"/>
  <c r="P540" i="26"/>
  <c r="B469" i="26"/>
  <c r="C470" i="26"/>
  <c r="O540" i="26"/>
  <c r="P541" i="26"/>
  <c r="B470" i="26"/>
  <c r="C471" i="26"/>
  <c r="P542" i="26"/>
  <c r="O541" i="26"/>
  <c r="B471" i="26"/>
  <c r="C472" i="26"/>
  <c r="O542" i="26"/>
  <c r="P543" i="26"/>
  <c r="B472" i="26"/>
  <c r="C473" i="26"/>
  <c r="O543" i="26"/>
  <c r="P544" i="26"/>
  <c r="B473" i="26"/>
  <c r="C474" i="26"/>
  <c r="O544" i="26"/>
  <c r="P545" i="26"/>
  <c r="B474" i="26"/>
  <c r="C475" i="26"/>
  <c r="P546" i="26"/>
  <c r="O545" i="26"/>
  <c r="B475" i="26"/>
  <c r="C476" i="26"/>
  <c r="O546" i="26"/>
  <c r="P547" i="26"/>
  <c r="B476" i="26"/>
  <c r="C477" i="26"/>
  <c r="O547" i="26"/>
  <c r="P548" i="26"/>
  <c r="B477" i="26"/>
  <c r="C478" i="26"/>
  <c r="O548" i="26"/>
  <c r="P549" i="26"/>
  <c r="B478" i="26"/>
  <c r="C479" i="26"/>
  <c r="P550" i="26"/>
  <c r="O549" i="26"/>
  <c r="B479" i="26"/>
  <c r="C480" i="26"/>
  <c r="O550" i="26"/>
  <c r="P551" i="26"/>
  <c r="B480" i="26"/>
  <c r="C481" i="26"/>
  <c r="O551" i="26"/>
  <c r="P552" i="26"/>
  <c r="B481" i="26"/>
  <c r="C482" i="26"/>
  <c r="O552" i="26"/>
  <c r="P553" i="26"/>
  <c r="B482" i="26"/>
  <c r="C483" i="26"/>
  <c r="P554" i="26"/>
  <c r="O553" i="26"/>
  <c r="B483" i="26"/>
  <c r="C484" i="26"/>
  <c r="O554" i="26"/>
  <c r="P555" i="26"/>
  <c r="B484" i="26"/>
  <c r="C485" i="26"/>
  <c r="O555" i="26"/>
  <c r="P556" i="26"/>
  <c r="B485" i="26"/>
  <c r="C486" i="26"/>
  <c r="O556" i="26"/>
  <c r="P557" i="26"/>
  <c r="B486" i="26"/>
  <c r="C487" i="26"/>
  <c r="P558" i="26"/>
  <c r="O557" i="26"/>
  <c r="B487" i="26"/>
  <c r="C488" i="26"/>
  <c r="O558" i="26"/>
  <c r="P559" i="26"/>
  <c r="B488" i="26"/>
  <c r="C489" i="26"/>
  <c r="O559" i="26"/>
  <c r="P560" i="26"/>
  <c r="B489" i="26"/>
  <c r="C490" i="26"/>
  <c r="O560" i="26"/>
  <c r="P561" i="26"/>
  <c r="B490" i="26"/>
  <c r="C491" i="26"/>
  <c r="P562" i="26"/>
  <c r="O561" i="26"/>
  <c r="B491" i="26"/>
  <c r="C492" i="26"/>
  <c r="O562" i="26"/>
  <c r="P563" i="26"/>
  <c r="B492" i="26"/>
  <c r="C493" i="26"/>
  <c r="O563" i="26"/>
  <c r="P564" i="26"/>
  <c r="B493" i="26"/>
  <c r="C494" i="26"/>
  <c r="O564" i="26"/>
  <c r="P565" i="26"/>
  <c r="B494" i="26"/>
  <c r="C495" i="26"/>
  <c r="P566" i="26"/>
  <c r="O565" i="26"/>
  <c r="B495" i="26"/>
  <c r="C496" i="26"/>
  <c r="O566" i="26"/>
  <c r="P567" i="26"/>
  <c r="B496" i="26"/>
  <c r="C497" i="26"/>
  <c r="O567" i="26"/>
  <c r="P568" i="26"/>
  <c r="B497" i="26"/>
  <c r="C498" i="26"/>
  <c r="O568" i="26"/>
  <c r="P569" i="26"/>
  <c r="B498" i="26"/>
  <c r="C499" i="26"/>
  <c r="P570" i="26"/>
  <c r="O569" i="26"/>
  <c r="B499" i="26"/>
  <c r="C500" i="26"/>
  <c r="O570" i="26"/>
  <c r="P571" i="26"/>
  <c r="B500" i="26"/>
  <c r="C501" i="26"/>
  <c r="O571" i="26"/>
  <c r="P572" i="26"/>
  <c r="B501" i="26"/>
  <c r="C502" i="26"/>
  <c r="P573" i="26"/>
  <c r="O572" i="26"/>
  <c r="B502" i="26"/>
  <c r="C503" i="26"/>
  <c r="P574" i="26"/>
  <c r="O573" i="26"/>
  <c r="B503" i="26"/>
  <c r="C504" i="26"/>
  <c r="O574" i="26"/>
  <c r="P575" i="26"/>
  <c r="B504" i="26"/>
  <c r="C505" i="26"/>
  <c r="O575" i="26"/>
  <c r="P576" i="26"/>
  <c r="B505" i="26"/>
  <c r="C506" i="26"/>
  <c r="O576" i="26"/>
  <c r="P577" i="26"/>
  <c r="B506" i="26"/>
  <c r="C507" i="26"/>
  <c r="P578" i="26"/>
  <c r="O577" i="26"/>
  <c r="B507" i="26"/>
  <c r="C508" i="26"/>
  <c r="O578" i="26"/>
  <c r="P579" i="26"/>
  <c r="B508" i="26"/>
  <c r="C509" i="26"/>
  <c r="O579" i="26"/>
  <c r="P580" i="26"/>
  <c r="B509" i="26"/>
  <c r="C510" i="26"/>
  <c r="O580" i="26"/>
  <c r="P581" i="26"/>
  <c r="B510" i="26"/>
  <c r="C511" i="26"/>
  <c r="P582" i="26"/>
  <c r="O581" i="26"/>
  <c r="B511" i="26"/>
  <c r="C512" i="26"/>
  <c r="O582" i="26"/>
  <c r="P583" i="26"/>
  <c r="B512" i="26"/>
  <c r="C513" i="26"/>
  <c r="O583" i="26"/>
  <c r="P584" i="26"/>
  <c r="B513" i="26"/>
  <c r="C514" i="26"/>
  <c r="O584" i="26"/>
  <c r="P585" i="26"/>
  <c r="B514" i="26"/>
  <c r="C515" i="26"/>
  <c r="P586" i="26"/>
  <c r="O585" i="26"/>
  <c r="B515" i="26"/>
  <c r="C516" i="26"/>
  <c r="O586" i="26"/>
  <c r="P587" i="26"/>
  <c r="B516" i="26"/>
  <c r="C517" i="26"/>
  <c r="O587" i="26"/>
  <c r="P588" i="26"/>
  <c r="B517" i="26"/>
  <c r="C518" i="26"/>
  <c r="O588" i="26"/>
  <c r="P589" i="26"/>
  <c r="B518" i="26"/>
  <c r="C519" i="26"/>
  <c r="P590" i="26"/>
  <c r="O589" i="26"/>
  <c r="B519" i="26"/>
  <c r="C520" i="26"/>
  <c r="O590" i="26"/>
  <c r="P591" i="26"/>
  <c r="B520" i="26"/>
  <c r="C521" i="26"/>
  <c r="O591" i="26"/>
  <c r="P592" i="26"/>
  <c r="B521" i="26"/>
  <c r="C522" i="26"/>
  <c r="O592" i="26"/>
  <c r="P593" i="26"/>
  <c r="B522" i="26"/>
  <c r="C523" i="26"/>
  <c r="P594" i="26"/>
  <c r="O593" i="26"/>
  <c r="B523" i="26"/>
  <c r="C524" i="26"/>
  <c r="O594" i="26"/>
  <c r="P595" i="26"/>
  <c r="B524" i="26"/>
  <c r="C525" i="26"/>
  <c r="O595" i="26"/>
  <c r="P596" i="26"/>
  <c r="B525" i="26"/>
  <c r="C526" i="26"/>
  <c r="O596" i="26"/>
  <c r="P597" i="26"/>
  <c r="B526" i="26"/>
  <c r="C527" i="26"/>
  <c r="P598" i="26"/>
  <c r="O597" i="26"/>
  <c r="B527" i="26"/>
  <c r="C528" i="26"/>
  <c r="O598" i="26"/>
  <c r="P599" i="26"/>
  <c r="B528" i="26"/>
  <c r="C529" i="26"/>
  <c r="O599" i="26"/>
  <c r="P600" i="26"/>
  <c r="B529" i="26"/>
  <c r="C530" i="26"/>
  <c r="O600" i="26"/>
  <c r="P601" i="26"/>
  <c r="B530" i="26"/>
  <c r="C531" i="26"/>
  <c r="P602" i="26"/>
  <c r="O601" i="26"/>
  <c r="B531" i="26"/>
  <c r="C532" i="26"/>
  <c r="O602" i="26"/>
  <c r="P603" i="26"/>
  <c r="B532" i="26"/>
  <c r="C533" i="26"/>
  <c r="O603" i="26"/>
  <c r="P604" i="26"/>
  <c r="B533" i="26"/>
  <c r="C534" i="26"/>
  <c r="O604" i="26"/>
  <c r="P605" i="26"/>
  <c r="B534" i="26"/>
  <c r="C535" i="26"/>
  <c r="P606" i="26"/>
  <c r="O605" i="26"/>
  <c r="B535" i="26"/>
  <c r="C536" i="26"/>
  <c r="O606" i="26"/>
  <c r="P607" i="26"/>
  <c r="B536" i="26"/>
  <c r="C537" i="26"/>
  <c r="O607" i="26"/>
  <c r="P608" i="26"/>
  <c r="B537" i="26"/>
  <c r="C538" i="26"/>
  <c r="O608" i="26"/>
  <c r="P609" i="26"/>
  <c r="B538" i="26"/>
  <c r="C539" i="26"/>
  <c r="P610" i="26"/>
  <c r="O609" i="26"/>
  <c r="B539" i="26"/>
  <c r="C540" i="26"/>
  <c r="O610" i="26"/>
  <c r="P611" i="26"/>
  <c r="B540" i="26"/>
  <c r="C541" i="26"/>
  <c r="O611" i="26"/>
  <c r="P612" i="26"/>
  <c r="B541" i="26"/>
  <c r="C542" i="26"/>
  <c r="O612" i="26"/>
  <c r="P613" i="26"/>
  <c r="B542" i="26"/>
  <c r="C543" i="26"/>
  <c r="P614" i="26"/>
  <c r="O613" i="26"/>
  <c r="B543" i="26"/>
  <c r="C544" i="26"/>
  <c r="O614" i="26"/>
  <c r="P615" i="26"/>
  <c r="B544" i="26"/>
  <c r="C545" i="26"/>
  <c r="O615" i="26"/>
  <c r="P616" i="26"/>
  <c r="B545" i="26"/>
  <c r="C546" i="26"/>
  <c r="O616" i="26"/>
  <c r="P617" i="26"/>
  <c r="B546" i="26"/>
  <c r="C547" i="26"/>
  <c r="P618" i="26"/>
  <c r="O617" i="26"/>
  <c r="B547" i="26"/>
  <c r="C548" i="26"/>
  <c r="O618" i="26"/>
  <c r="P619" i="26"/>
  <c r="B548" i="26"/>
  <c r="C549" i="26"/>
  <c r="P620" i="26"/>
  <c r="O619" i="26"/>
  <c r="B549" i="26"/>
  <c r="C550" i="26"/>
  <c r="P621" i="26"/>
  <c r="O620" i="26"/>
  <c r="B550" i="26"/>
  <c r="C551" i="26"/>
  <c r="P622" i="26"/>
  <c r="O621" i="26"/>
  <c r="B551" i="26"/>
  <c r="C552" i="26"/>
  <c r="O622" i="26"/>
  <c r="P623" i="26"/>
  <c r="B552" i="26"/>
  <c r="C553" i="26"/>
  <c r="P624" i="26"/>
  <c r="O623" i="26"/>
  <c r="B553" i="26"/>
  <c r="C554" i="26"/>
  <c r="O624" i="26"/>
  <c r="P625" i="26"/>
  <c r="B554" i="26"/>
  <c r="C555" i="26"/>
  <c r="P626" i="26"/>
  <c r="O625" i="26"/>
  <c r="B555" i="26"/>
  <c r="C556" i="26"/>
  <c r="P627" i="26"/>
  <c r="O626" i="26"/>
  <c r="B556" i="26"/>
  <c r="C557" i="26"/>
  <c r="P628" i="26"/>
  <c r="O627" i="26"/>
  <c r="B557" i="26"/>
  <c r="C558" i="26"/>
  <c r="O628" i="26"/>
  <c r="P629" i="26"/>
  <c r="B558" i="26"/>
  <c r="C559" i="26"/>
  <c r="P630" i="26"/>
  <c r="O629" i="26"/>
  <c r="B559" i="26"/>
  <c r="C560" i="26"/>
  <c r="P631" i="26"/>
  <c r="O630" i="26"/>
  <c r="B560" i="26"/>
  <c r="C561" i="26"/>
  <c r="P632" i="26"/>
  <c r="O631" i="26"/>
  <c r="B561" i="26"/>
  <c r="C562" i="26"/>
  <c r="O632" i="26"/>
  <c r="P633" i="26"/>
  <c r="B562" i="26"/>
  <c r="C563" i="26"/>
  <c r="O633" i="26"/>
  <c r="P634" i="26"/>
  <c r="B563" i="26"/>
  <c r="C564" i="26"/>
  <c r="O634" i="26"/>
  <c r="P635" i="26"/>
  <c r="B564" i="26"/>
  <c r="C565" i="26"/>
  <c r="P636" i="26"/>
  <c r="O635" i="26"/>
  <c r="B565" i="26"/>
  <c r="C566" i="26"/>
  <c r="O636" i="26"/>
  <c r="P637" i="26"/>
  <c r="B566" i="26"/>
  <c r="C567" i="26"/>
  <c r="O637" i="26"/>
  <c r="P638" i="26"/>
  <c r="B567" i="26"/>
  <c r="C568" i="26"/>
  <c r="O638" i="26"/>
  <c r="P639" i="26"/>
  <c r="B568" i="26"/>
  <c r="C569" i="26"/>
  <c r="P640" i="26"/>
  <c r="O639" i="26"/>
  <c r="B569" i="26"/>
  <c r="C570" i="26"/>
  <c r="O640" i="26"/>
  <c r="P641" i="26"/>
  <c r="B570" i="26"/>
  <c r="C571" i="26"/>
  <c r="O641" i="26"/>
  <c r="P642" i="26"/>
  <c r="B571" i="26"/>
  <c r="C572" i="26"/>
  <c r="O642" i="26"/>
  <c r="P643" i="26"/>
  <c r="B572" i="26"/>
  <c r="C573" i="26"/>
  <c r="P644" i="26"/>
  <c r="O643" i="26"/>
  <c r="B573" i="26"/>
  <c r="C574" i="26"/>
  <c r="O644" i="26"/>
  <c r="P645" i="26"/>
  <c r="B574" i="26"/>
  <c r="C575" i="26"/>
  <c r="O645" i="26"/>
  <c r="P646" i="26"/>
  <c r="B575" i="26"/>
  <c r="C576" i="26"/>
  <c r="O646" i="26"/>
  <c r="P647" i="26"/>
  <c r="B576" i="26"/>
  <c r="C577" i="26"/>
  <c r="P648" i="26"/>
  <c r="O647" i="26"/>
  <c r="B577" i="26"/>
  <c r="C578" i="26"/>
  <c r="O648" i="26"/>
  <c r="P649" i="26"/>
  <c r="B578" i="26"/>
  <c r="C579" i="26"/>
  <c r="O649" i="26"/>
  <c r="P650" i="26"/>
  <c r="B579" i="26"/>
  <c r="C580" i="26"/>
  <c r="O650" i="26"/>
  <c r="P651" i="26"/>
  <c r="B580" i="26"/>
  <c r="C581" i="26"/>
  <c r="P652" i="26"/>
  <c r="O651" i="26"/>
  <c r="B581" i="26"/>
  <c r="C582" i="26"/>
  <c r="O652" i="26"/>
  <c r="P653" i="26"/>
  <c r="B582" i="26"/>
  <c r="C583" i="26"/>
  <c r="O653" i="26"/>
  <c r="P654" i="26"/>
  <c r="B583" i="26"/>
  <c r="C584" i="26"/>
  <c r="O654" i="26"/>
  <c r="P655" i="26"/>
  <c r="B584" i="26"/>
  <c r="C585" i="26"/>
  <c r="P656" i="26"/>
  <c r="O655" i="26"/>
  <c r="B585" i="26"/>
  <c r="C586" i="26"/>
  <c r="O656" i="26"/>
  <c r="P657" i="26"/>
  <c r="B586" i="26"/>
  <c r="C587" i="26"/>
  <c r="O657" i="26"/>
  <c r="P658" i="26"/>
  <c r="B587" i="26"/>
  <c r="C588" i="26"/>
  <c r="O658" i="26"/>
  <c r="P659" i="26"/>
  <c r="B588" i="26"/>
  <c r="C589" i="26"/>
  <c r="P660" i="26"/>
  <c r="O659" i="26"/>
  <c r="B589" i="26"/>
  <c r="C590" i="26"/>
  <c r="O660" i="26"/>
  <c r="P661" i="26"/>
  <c r="B590" i="26"/>
  <c r="C591" i="26"/>
  <c r="O661" i="26"/>
  <c r="P662" i="26"/>
  <c r="B591" i="26"/>
  <c r="C592" i="26"/>
  <c r="O662" i="26"/>
  <c r="P663" i="26"/>
  <c r="B592" i="26"/>
  <c r="C593" i="26"/>
  <c r="P664" i="26"/>
  <c r="O663" i="26"/>
  <c r="B593" i="26"/>
  <c r="C594" i="26"/>
  <c r="O664" i="26"/>
  <c r="P665" i="26"/>
  <c r="B594" i="26"/>
  <c r="C595" i="26"/>
  <c r="O665" i="26"/>
  <c r="P666" i="26"/>
  <c r="B595" i="26"/>
  <c r="C596" i="26"/>
  <c r="O666" i="26"/>
  <c r="P667" i="26"/>
  <c r="B596" i="26"/>
  <c r="C597" i="26"/>
  <c r="P668" i="26"/>
  <c r="O667" i="26"/>
  <c r="B597" i="26"/>
  <c r="C598" i="26"/>
  <c r="O668" i="26"/>
  <c r="P669" i="26"/>
  <c r="B598" i="26"/>
  <c r="C599" i="26"/>
  <c r="O669" i="26"/>
  <c r="P670" i="26"/>
  <c r="B599" i="26"/>
  <c r="C600" i="26"/>
  <c r="O670" i="26"/>
  <c r="P671" i="26"/>
  <c r="B600" i="26"/>
  <c r="C601" i="26"/>
  <c r="P672" i="26"/>
  <c r="O671" i="26"/>
  <c r="B601" i="26"/>
  <c r="C602" i="26"/>
  <c r="O672" i="26"/>
  <c r="P673" i="26"/>
  <c r="B602" i="26"/>
  <c r="C603" i="26"/>
  <c r="P674" i="26"/>
  <c r="O673" i="26"/>
  <c r="B603" i="26"/>
  <c r="C604" i="26"/>
  <c r="O674" i="26"/>
  <c r="P675" i="26"/>
  <c r="B604" i="26"/>
  <c r="C605" i="26"/>
  <c r="P676" i="26"/>
  <c r="O675" i="26"/>
  <c r="B605" i="26"/>
  <c r="C606" i="26"/>
  <c r="O676" i="26"/>
  <c r="P677" i="26"/>
  <c r="B606" i="26"/>
  <c r="C607" i="26"/>
  <c r="P678" i="26"/>
  <c r="O677" i="26"/>
  <c r="B607" i="26"/>
  <c r="C608" i="26"/>
  <c r="O678" i="26"/>
  <c r="P679" i="26"/>
  <c r="B608" i="26"/>
  <c r="C609" i="26"/>
  <c r="P680" i="26"/>
  <c r="O679" i="26"/>
  <c r="B609" i="26"/>
  <c r="C610" i="26"/>
  <c r="O680" i="26"/>
  <c r="P681" i="26"/>
  <c r="B610" i="26"/>
  <c r="C611" i="26"/>
  <c r="P682" i="26"/>
  <c r="O681" i="26"/>
  <c r="B611" i="26"/>
  <c r="C612" i="26"/>
  <c r="O682" i="26"/>
  <c r="P683" i="26"/>
  <c r="B612" i="26"/>
  <c r="C613" i="26"/>
  <c r="O683" i="26"/>
  <c r="P684" i="26"/>
  <c r="B613" i="26"/>
  <c r="C614" i="26"/>
  <c r="O684" i="26"/>
  <c r="P685" i="26"/>
  <c r="B614" i="26"/>
  <c r="C615" i="26"/>
  <c r="P686" i="26"/>
  <c r="O685" i="26"/>
  <c r="B615" i="26"/>
  <c r="C616" i="26"/>
  <c r="O686" i="26"/>
  <c r="P687" i="26"/>
  <c r="B616" i="26"/>
  <c r="C617" i="26"/>
  <c r="O687" i="26"/>
  <c r="P688" i="26"/>
  <c r="B617" i="26"/>
  <c r="C618" i="26"/>
  <c r="O688" i="26"/>
  <c r="P689" i="26"/>
  <c r="B618" i="26"/>
  <c r="C619" i="26"/>
  <c r="P690" i="26"/>
  <c r="O689" i="26"/>
  <c r="B619" i="26"/>
  <c r="C620" i="26"/>
  <c r="O690" i="26"/>
  <c r="P691" i="26"/>
  <c r="B620" i="26"/>
  <c r="C621" i="26"/>
  <c r="O691" i="26"/>
  <c r="P692" i="26"/>
  <c r="B621" i="26"/>
  <c r="C622" i="26"/>
  <c r="O692" i="26"/>
  <c r="P693" i="26"/>
  <c r="B622" i="26"/>
  <c r="C623" i="26"/>
  <c r="P694" i="26"/>
  <c r="O693" i="26"/>
  <c r="B623" i="26"/>
  <c r="C624" i="26"/>
  <c r="O694" i="26"/>
  <c r="P695" i="26"/>
  <c r="B624" i="26"/>
  <c r="C625" i="26"/>
  <c r="O695" i="26"/>
  <c r="P696" i="26"/>
  <c r="B625" i="26"/>
  <c r="C626" i="26"/>
  <c r="O696" i="26"/>
  <c r="P697" i="26"/>
  <c r="B626" i="26"/>
  <c r="C627" i="26"/>
  <c r="P698" i="26"/>
  <c r="O697" i="26"/>
  <c r="B627" i="26"/>
  <c r="C628" i="26"/>
  <c r="O698" i="26"/>
  <c r="P699" i="26"/>
  <c r="B628" i="26"/>
  <c r="C629" i="26"/>
  <c r="O699" i="26"/>
  <c r="P700" i="26"/>
  <c r="B629" i="26"/>
  <c r="C630" i="26"/>
  <c r="O700" i="26"/>
  <c r="P701" i="26"/>
  <c r="B630" i="26"/>
  <c r="C631" i="26"/>
  <c r="P702" i="26"/>
  <c r="O701" i="26"/>
  <c r="B631" i="26"/>
  <c r="C632" i="26"/>
  <c r="O702" i="26"/>
  <c r="P703" i="26"/>
  <c r="B632" i="26"/>
  <c r="C633" i="26"/>
  <c r="O703" i="26"/>
  <c r="P704" i="26"/>
  <c r="B633" i="26"/>
  <c r="C634" i="26"/>
  <c r="O704" i="26"/>
  <c r="P705" i="26"/>
  <c r="B634" i="26"/>
  <c r="C635" i="26"/>
  <c r="P706" i="26"/>
  <c r="O705" i="26"/>
  <c r="B635" i="26"/>
  <c r="C636" i="26"/>
  <c r="P707" i="26"/>
  <c r="O706" i="26"/>
  <c r="B636" i="26"/>
  <c r="C637" i="26"/>
  <c r="P708" i="26"/>
  <c r="O707" i="26"/>
  <c r="B637" i="26"/>
  <c r="C638" i="26"/>
  <c r="O708" i="26"/>
  <c r="P709" i="26"/>
  <c r="B638" i="26"/>
  <c r="C639" i="26"/>
  <c r="O709" i="26"/>
  <c r="P710" i="26"/>
  <c r="B639" i="26"/>
  <c r="C640" i="26"/>
  <c r="P711" i="26"/>
  <c r="O710" i="26"/>
  <c r="B640" i="26"/>
  <c r="C641" i="26"/>
  <c r="O711" i="26"/>
  <c r="P712" i="26"/>
  <c r="B641" i="26"/>
  <c r="C642" i="26"/>
  <c r="O712" i="26"/>
  <c r="P713" i="26"/>
  <c r="B642" i="26"/>
  <c r="C643" i="26"/>
  <c r="O713" i="26"/>
  <c r="P714" i="26"/>
  <c r="B643" i="26"/>
  <c r="C644" i="26"/>
  <c r="P715" i="26"/>
  <c r="O714" i="26"/>
  <c r="B644" i="26"/>
  <c r="C645" i="26"/>
  <c r="O715" i="26"/>
  <c r="P716" i="26"/>
  <c r="B645" i="26"/>
  <c r="C646" i="26"/>
  <c r="O716" i="26"/>
  <c r="P717" i="26"/>
  <c r="B646" i="26"/>
  <c r="C647" i="26"/>
  <c r="O717" i="26"/>
  <c r="P718" i="26"/>
  <c r="B647" i="26"/>
  <c r="C648" i="26"/>
  <c r="P719" i="26"/>
  <c r="O718" i="26"/>
  <c r="B648" i="26"/>
  <c r="C649" i="26"/>
  <c r="O719" i="26"/>
  <c r="P720" i="26"/>
  <c r="B649" i="26"/>
  <c r="C650" i="26"/>
  <c r="O720" i="26"/>
  <c r="P721" i="26"/>
  <c r="B650" i="26"/>
  <c r="C651" i="26"/>
  <c r="O721" i="26"/>
  <c r="P722" i="26"/>
  <c r="B651" i="26"/>
  <c r="C652" i="26"/>
  <c r="P723" i="26"/>
  <c r="O722" i="26"/>
  <c r="B652" i="26"/>
  <c r="C653" i="26"/>
  <c r="O723" i="26"/>
  <c r="P724" i="26"/>
  <c r="B653" i="26"/>
  <c r="C654" i="26"/>
  <c r="O724" i="26"/>
  <c r="P725" i="26"/>
  <c r="B654" i="26"/>
  <c r="C655" i="26"/>
  <c r="P726" i="26"/>
  <c r="O725" i="26"/>
  <c r="B655" i="26"/>
  <c r="C656" i="26"/>
  <c r="O726" i="26"/>
  <c r="P727" i="26"/>
  <c r="B656" i="26"/>
  <c r="C657" i="26"/>
  <c r="O727" i="26"/>
  <c r="P728" i="26"/>
  <c r="B657" i="26"/>
  <c r="C658" i="26"/>
  <c r="O728" i="26"/>
  <c r="P729" i="26"/>
  <c r="B658" i="26"/>
  <c r="C659" i="26"/>
  <c r="P730" i="26"/>
  <c r="O729" i="26"/>
  <c r="B659" i="26"/>
  <c r="C660" i="26"/>
  <c r="P731" i="26"/>
  <c r="O730" i="26"/>
  <c r="B660" i="26"/>
  <c r="C661" i="26"/>
  <c r="O731" i="26"/>
  <c r="P732" i="26"/>
  <c r="B661" i="26"/>
  <c r="C662" i="26"/>
  <c r="P733" i="26"/>
  <c r="O732" i="26"/>
  <c r="B662" i="26"/>
  <c r="C663" i="26"/>
  <c r="O733" i="26"/>
  <c r="P734" i="26"/>
  <c r="B663" i="26"/>
  <c r="C664" i="26"/>
  <c r="P735" i="26"/>
  <c r="O734" i="26"/>
  <c r="B664" i="26"/>
  <c r="C665" i="26"/>
  <c r="O735" i="26"/>
  <c r="P736" i="26"/>
  <c r="B665" i="26"/>
  <c r="C666" i="26"/>
  <c r="P737" i="26"/>
  <c r="O736" i="26"/>
  <c r="B666" i="26"/>
  <c r="C667" i="26"/>
  <c r="O737" i="26"/>
  <c r="P738" i="26"/>
  <c r="B667" i="26"/>
  <c r="C668" i="26"/>
  <c r="P739" i="26"/>
  <c r="O738" i="26"/>
  <c r="B668" i="26"/>
  <c r="C669" i="26"/>
  <c r="O739" i="26"/>
  <c r="P740" i="26"/>
  <c r="B669" i="26"/>
  <c r="C670" i="26"/>
  <c r="P741" i="26"/>
  <c r="O740" i="26"/>
  <c r="B670" i="26"/>
  <c r="C671" i="26"/>
  <c r="O741" i="26"/>
  <c r="P742" i="26"/>
  <c r="B671" i="26"/>
  <c r="C672" i="26"/>
  <c r="P743" i="26"/>
  <c r="O742" i="26"/>
  <c r="B672" i="26"/>
  <c r="C673" i="26"/>
  <c r="O743" i="26"/>
  <c r="P744" i="26"/>
  <c r="B673" i="26"/>
  <c r="C674" i="26"/>
  <c r="P745" i="26"/>
  <c r="O744" i="26"/>
  <c r="B674" i="26"/>
  <c r="C675" i="26"/>
  <c r="O745" i="26"/>
  <c r="P746" i="26"/>
  <c r="B675" i="26"/>
  <c r="C676" i="26"/>
  <c r="P747" i="26"/>
  <c r="O746" i="26"/>
  <c r="B676" i="26"/>
  <c r="C677" i="26"/>
  <c r="O747" i="26"/>
  <c r="P748" i="26"/>
  <c r="B677" i="26"/>
  <c r="C678" i="26"/>
  <c r="P749" i="26"/>
  <c r="O748" i="26"/>
  <c r="B678" i="26"/>
  <c r="C679" i="26"/>
  <c r="O749" i="26"/>
  <c r="P750" i="26"/>
  <c r="B679" i="26"/>
  <c r="C680" i="26"/>
  <c r="P751" i="26"/>
  <c r="O750" i="26"/>
  <c r="B680" i="26"/>
  <c r="C681" i="26"/>
  <c r="O751" i="26"/>
  <c r="P752" i="26"/>
  <c r="B681" i="26"/>
  <c r="C682" i="26"/>
  <c r="O752" i="26"/>
  <c r="P753" i="26"/>
  <c r="B682" i="26"/>
  <c r="C683" i="26"/>
  <c r="P754" i="26"/>
  <c r="O753" i="26"/>
  <c r="B683" i="26"/>
  <c r="C684" i="26"/>
  <c r="P755" i="26"/>
  <c r="O754" i="26"/>
  <c r="B684" i="26"/>
  <c r="C685" i="26"/>
  <c r="O755" i="26"/>
  <c r="P756" i="26"/>
  <c r="B685" i="26"/>
  <c r="C686" i="26"/>
  <c r="P757" i="26"/>
  <c r="O756" i="26"/>
  <c r="B686" i="26"/>
  <c r="C687" i="26"/>
  <c r="P758" i="26"/>
  <c r="O757" i="26"/>
  <c r="B687" i="26"/>
  <c r="C688" i="26"/>
  <c r="O758" i="26"/>
  <c r="P759" i="26"/>
  <c r="B688" i="26"/>
  <c r="C689" i="26"/>
  <c r="O759" i="26"/>
  <c r="P760" i="26"/>
  <c r="B689" i="26"/>
  <c r="C690" i="26"/>
  <c r="O760" i="26"/>
  <c r="P761" i="26"/>
  <c r="B690" i="26"/>
  <c r="C691" i="26"/>
  <c r="P762" i="26"/>
  <c r="O761" i="26"/>
  <c r="B691" i="26"/>
  <c r="C692" i="26"/>
  <c r="O762" i="26"/>
  <c r="P763" i="26"/>
  <c r="B692" i="26"/>
  <c r="C693" i="26"/>
  <c r="O763" i="26"/>
  <c r="P764" i="26"/>
  <c r="B693" i="26"/>
  <c r="C694" i="26"/>
  <c r="O764" i="26"/>
  <c r="P765" i="26"/>
  <c r="B694" i="26"/>
  <c r="C695" i="26"/>
  <c r="P766" i="26"/>
  <c r="O765" i="26"/>
  <c r="B695" i="26"/>
  <c r="C696" i="26"/>
  <c r="O766" i="26"/>
  <c r="P767" i="26"/>
  <c r="B696" i="26"/>
  <c r="C697" i="26"/>
  <c r="O767" i="26"/>
  <c r="P768" i="26"/>
  <c r="B697" i="26"/>
  <c r="C698" i="26"/>
  <c r="O768" i="26"/>
  <c r="P769" i="26"/>
  <c r="B698" i="26"/>
  <c r="C699" i="26"/>
  <c r="P770" i="26"/>
  <c r="O769" i="26"/>
  <c r="B699" i="26"/>
  <c r="C700" i="26"/>
  <c r="O770" i="26"/>
  <c r="P771" i="26"/>
  <c r="B700" i="26"/>
  <c r="C701" i="26"/>
  <c r="O771" i="26"/>
  <c r="P772" i="26"/>
  <c r="B701" i="26"/>
  <c r="C702" i="26"/>
  <c r="O772" i="26"/>
  <c r="P773" i="26"/>
  <c r="B702" i="26"/>
  <c r="C703" i="26"/>
  <c r="P774" i="26"/>
  <c r="O773" i="26"/>
  <c r="B703" i="26"/>
  <c r="C704" i="26"/>
  <c r="O774" i="26"/>
  <c r="P775" i="26"/>
  <c r="B704" i="26"/>
  <c r="C705" i="26"/>
  <c r="O775" i="26"/>
  <c r="P776" i="26"/>
  <c r="B705" i="26"/>
  <c r="C706" i="26"/>
  <c r="O776" i="26"/>
  <c r="P777" i="26"/>
  <c r="B706" i="26"/>
  <c r="C707" i="26"/>
  <c r="P778" i="26"/>
  <c r="O777" i="26"/>
  <c r="B707" i="26"/>
  <c r="C708" i="26"/>
  <c r="O778" i="26"/>
  <c r="P779" i="26"/>
  <c r="B708" i="26"/>
  <c r="C709" i="26"/>
  <c r="O779" i="26"/>
  <c r="P780" i="26"/>
  <c r="B709" i="26"/>
  <c r="C710" i="26"/>
  <c r="O780" i="26"/>
  <c r="P781" i="26"/>
  <c r="B710" i="26"/>
  <c r="C711" i="26"/>
  <c r="P782" i="26"/>
  <c r="O781" i="26"/>
  <c r="B711" i="26"/>
  <c r="C712" i="26"/>
  <c r="P783" i="26"/>
  <c r="O782" i="26"/>
  <c r="B712" i="26"/>
  <c r="C713" i="26"/>
  <c r="P784" i="26"/>
  <c r="O783" i="26"/>
  <c r="B713" i="26"/>
  <c r="C714" i="26"/>
  <c r="O784" i="26"/>
  <c r="P785" i="26"/>
  <c r="B714" i="26"/>
  <c r="C715" i="26"/>
  <c r="P786" i="26"/>
  <c r="O785" i="26"/>
  <c r="B715" i="26"/>
  <c r="C716" i="26"/>
  <c r="O786" i="26"/>
  <c r="P787" i="26"/>
  <c r="B716" i="26"/>
  <c r="C717" i="26"/>
  <c r="O787" i="26"/>
  <c r="P788" i="26"/>
  <c r="B717" i="26"/>
  <c r="C718" i="26"/>
  <c r="O788" i="26"/>
  <c r="P789" i="26"/>
  <c r="B718" i="26"/>
  <c r="C719" i="26"/>
  <c r="P790" i="26"/>
  <c r="O789" i="26"/>
  <c r="B719" i="26"/>
  <c r="C720" i="26"/>
  <c r="O790" i="26"/>
  <c r="P791" i="26"/>
  <c r="B720" i="26"/>
  <c r="C721" i="26"/>
  <c r="O791" i="26"/>
  <c r="P792" i="26"/>
  <c r="B721" i="26"/>
  <c r="C722" i="26"/>
  <c r="O792" i="26"/>
  <c r="P793" i="26"/>
  <c r="B722" i="26"/>
  <c r="C723" i="26"/>
  <c r="P794" i="26"/>
  <c r="O793" i="26"/>
  <c r="B723" i="26"/>
  <c r="C724" i="26"/>
  <c r="O794" i="26"/>
  <c r="P795" i="26"/>
  <c r="B724" i="26"/>
  <c r="C725" i="26"/>
  <c r="O795" i="26"/>
  <c r="P796" i="26"/>
  <c r="B725" i="26"/>
  <c r="C726" i="26"/>
  <c r="O796" i="26"/>
  <c r="P797" i="26"/>
  <c r="B726" i="26"/>
  <c r="C727" i="26"/>
  <c r="P798" i="26"/>
  <c r="O797" i="26"/>
  <c r="B727" i="26"/>
  <c r="C728" i="26"/>
  <c r="O798" i="26"/>
  <c r="P799" i="26"/>
  <c r="B728" i="26"/>
  <c r="C729" i="26"/>
  <c r="O799" i="26"/>
  <c r="P800" i="26"/>
  <c r="B729" i="26"/>
  <c r="C730" i="26"/>
  <c r="O800" i="26"/>
  <c r="P801" i="26"/>
  <c r="B730" i="26"/>
  <c r="C731" i="26"/>
  <c r="P802" i="26"/>
  <c r="O801" i="26"/>
  <c r="B731" i="26"/>
  <c r="C732" i="26"/>
  <c r="O802" i="26"/>
  <c r="P803" i="26"/>
  <c r="B732" i="26"/>
  <c r="C733" i="26"/>
  <c r="O803" i="26"/>
  <c r="P804" i="26"/>
  <c r="B733" i="26"/>
  <c r="C734" i="26"/>
  <c r="O804" i="26"/>
  <c r="P805" i="26"/>
  <c r="B734" i="26"/>
  <c r="C735" i="26"/>
  <c r="P806" i="26"/>
  <c r="O805" i="26"/>
  <c r="B735" i="26"/>
  <c r="C736" i="26"/>
  <c r="O806" i="26"/>
  <c r="P807" i="26"/>
  <c r="B736" i="26"/>
  <c r="C737" i="26"/>
  <c r="P808" i="26"/>
  <c r="O807" i="26"/>
  <c r="B737" i="26"/>
  <c r="C738" i="26"/>
  <c r="O808" i="26"/>
  <c r="P809" i="26"/>
  <c r="B738" i="26"/>
  <c r="C739" i="26"/>
  <c r="O809" i="26"/>
  <c r="P810" i="26"/>
  <c r="B739" i="26"/>
  <c r="C740" i="26"/>
  <c r="P811" i="26"/>
  <c r="O810" i="26"/>
  <c r="B740" i="26"/>
  <c r="C741" i="26"/>
  <c r="O811" i="26"/>
  <c r="P812" i="26"/>
  <c r="B741" i="26"/>
  <c r="C742" i="26"/>
  <c r="P813" i="26"/>
  <c r="O812" i="26"/>
  <c r="B742" i="26"/>
  <c r="C743" i="26"/>
  <c r="O813" i="26"/>
  <c r="P814" i="26"/>
  <c r="B743" i="26"/>
  <c r="C744" i="26"/>
  <c r="P815" i="26"/>
  <c r="O814" i="26"/>
  <c r="B744" i="26"/>
  <c r="C745" i="26"/>
  <c r="O815" i="26"/>
  <c r="P816" i="26"/>
  <c r="B745" i="26"/>
  <c r="C746" i="26"/>
  <c r="O816" i="26"/>
  <c r="P817" i="26"/>
  <c r="B746" i="26"/>
  <c r="C747" i="26"/>
  <c r="O817" i="26"/>
  <c r="P818" i="26"/>
  <c r="B747" i="26"/>
  <c r="C748" i="26"/>
  <c r="P819" i="26"/>
  <c r="O818" i="26"/>
  <c r="B748" i="26"/>
  <c r="C749" i="26"/>
  <c r="O819" i="26"/>
  <c r="P820" i="26"/>
  <c r="B749" i="26"/>
  <c r="C750" i="26"/>
  <c r="O820" i="26"/>
  <c r="P821" i="26"/>
  <c r="B750" i="26"/>
  <c r="C751" i="26"/>
  <c r="O821" i="26"/>
  <c r="P822" i="26"/>
  <c r="B751" i="26"/>
  <c r="C752" i="26"/>
  <c r="P823" i="26"/>
  <c r="O822" i="26"/>
  <c r="B752" i="26"/>
  <c r="C753" i="26"/>
  <c r="O823" i="26"/>
  <c r="P824" i="26"/>
  <c r="B753" i="26"/>
  <c r="C754" i="26"/>
  <c r="O824" i="26"/>
  <c r="P825" i="26"/>
  <c r="B754" i="26"/>
  <c r="C755" i="26"/>
  <c r="O825" i="26"/>
  <c r="P826" i="26"/>
  <c r="B755" i="26"/>
  <c r="C756" i="26"/>
  <c r="P827" i="26"/>
  <c r="O826" i="26"/>
  <c r="B756" i="26"/>
  <c r="C757" i="26"/>
  <c r="O827" i="26"/>
  <c r="P828" i="26"/>
  <c r="B757" i="26"/>
  <c r="C758" i="26"/>
  <c r="O828" i="26"/>
  <c r="P829" i="26"/>
  <c r="B758" i="26"/>
  <c r="C759" i="26"/>
  <c r="O829" i="26"/>
  <c r="P830" i="26"/>
  <c r="B759" i="26"/>
  <c r="C760" i="26"/>
  <c r="P831" i="26"/>
  <c r="O830" i="26"/>
  <c r="B760" i="26"/>
  <c r="C761" i="26"/>
  <c r="P832" i="26"/>
  <c r="O831" i="26"/>
  <c r="B761" i="26"/>
  <c r="C762" i="26"/>
  <c r="O832" i="26"/>
  <c r="P833" i="26"/>
  <c r="B762" i="26"/>
  <c r="C763" i="26"/>
  <c r="P834" i="26"/>
  <c r="O833" i="26"/>
  <c r="B763" i="26"/>
  <c r="C764" i="26"/>
  <c r="O834" i="26"/>
  <c r="P835" i="26"/>
  <c r="B764" i="26"/>
  <c r="C765" i="26"/>
  <c r="O835" i="26"/>
  <c r="P836" i="26"/>
  <c r="B765" i="26"/>
  <c r="C766" i="26"/>
  <c r="O836" i="26"/>
  <c r="P837" i="26"/>
  <c r="B766" i="26"/>
  <c r="C767" i="26"/>
  <c r="P838" i="26"/>
  <c r="O837" i="26"/>
  <c r="B767" i="26"/>
  <c r="C768" i="26"/>
  <c r="O838" i="26"/>
  <c r="P839" i="26"/>
  <c r="B768" i="26"/>
  <c r="C769" i="26"/>
  <c r="O839" i="26"/>
  <c r="P840" i="26"/>
  <c r="B769" i="26"/>
  <c r="C770" i="26"/>
  <c r="O840" i="26"/>
  <c r="P841" i="26"/>
  <c r="B770" i="26"/>
  <c r="C771" i="26"/>
  <c r="P842" i="26"/>
  <c r="O841" i="26"/>
  <c r="B771" i="26"/>
  <c r="C772" i="26"/>
  <c r="O842" i="26"/>
  <c r="P843" i="26"/>
  <c r="B772" i="26"/>
  <c r="C773" i="26"/>
  <c r="O843" i="26"/>
  <c r="P844" i="26"/>
  <c r="B773" i="26"/>
  <c r="C774" i="26"/>
  <c r="O844" i="26"/>
  <c r="P845" i="26"/>
  <c r="B774" i="26"/>
  <c r="C775" i="26"/>
  <c r="P846" i="26"/>
  <c r="O845" i="26"/>
  <c r="B775" i="26"/>
  <c r="C776" i="26"/>
  <c r="O846" i="26"/>
  <c r="P847" i="26"/>
  <c r="B776" i="26"/>
  <c r="C777" i="26"/>
  <c r="O847" i="26"/>
  <c r="P848" i="26"/>
  <c r="B777" i="26"/>
  <c r="C778" i="26"/>
  <c r="O848" i="26"/>
  <c r="P849" i="26"/>
  <c r="B778" i="26"/>
  <c r="C779" i="26"/>
  <c r="P850" i="26"/>
  <c r="O849" i="26"/>
  <c r="B779" i="26"/>
  <c r="C780" i="26"/>
  <c r="O850" i="26"/>
  <c r="P851" i="26"/>
  <c r="B780" i="26"/>
  <c r="C781" i="26"/>
  <c r="O851" i="26"/>
  <c r="P852" i="26"/>
  <c r="B781" i="26"/>
  <c r="C782" i="26"/>
  <c r="O852" i="26"/>
  <c r="P853" i="26"/>
  <c r="B782" i="26"/>
  <c r="C783" i="26"/>
  <c r="P854" i="26"/>
  <c r="O853" i="26"/>
  <c r="B783" i="26"/>
  <c r="C784" i="26"/>
  <c r="O854" i="26"/>
  <c r="P855" i="26"/>
  <c r="B784" i="26"/>
  <c r="C785" i="26"/>
  <c r="O855" i="26"/>
  <c r="P856" i="26"/>
  <c r="B785" i="26"/>
  <c r="C786" i="26"/>
  <c r="O856" i="26"/>
  <c r="P857" i="26"/>
  <c r="B786" i="26"/>
  <c r="C787" i="26"/>
  <c r="P858" i="26"/>
  <c r="O857" i="26"/>
  <c r="B787" i="26"/>
  <c r="C788" i="26"/>
  <c r="O858" i="26"/>
  <c r="P859" i="26"/>
  <c r="O859" i="26"/>
  <c r="B788" i="26"/>
  <c r="C789" i="26"/>
  <c r="B789" i="26"/>
  <c r="C790" i="26"/>
  <c r="B790" i="26"/>
  <c r="C791" i="26"/>
  <c r="B791" i="26"/>
  <c r="C792" i="26"/>
  <c r="B792" i="26"/>
  <c r="C793" i="26"/>
  <c r="B793" i="26"/>
  <c r="C794" i="26"/>
  <c r="B794" i="26"/>
  <c r="C795" i="26"/>
  <c r="B795" i="26"/>
  <c r="C796" i="26"/>
  <c r="B796" i="26"/>
  <c r="C797" i="26"/>
  <c r="B797" i="26"/>
  <c r="C798" i="26"/>
  <c r="B798" i="26"/>
  <c r="C799" i="26"/>
  <c r="B799" i="26"/>
  <c r="C800" i="26"/>
  <c r="B800" i="26"/>
  <c r="C801" i="26"/>
  <c r="B801" i="26"/>
  <c r="C802" i="26"/>
  <c r="B802" i="26"/>
  <c r="C803" i="26"/>
  <c r="B803" i="26"/>
  <c r="C804" i="26"/>
  <c r="B804" i="26"/>
  <c r="C805" i="26"/>
  <c r="B805" i="26"/>
  <c r="C806" i="26"/>
  <c r="B806" i="26"/>
  <c r="C807" i="26"/>
  <c r="B807" i="26"/>
  <c r="C808" i="26"/>
  <c r="B808" i="26"/>
  <c r="C809" i="26"/>
  <c r="B809" i="26"/>
  <c r="C810" i="26"/>
  <c r="B810" i="26"/>
  <c r="C811" i="26"/>
  <c r="B811" i="26"/>
  <c r="C812" i="26"/>
  <c r="B812" i="26"/>
  <c r="C813" i="26"/>
  <c r="B813" i="26"/>
  <c r="C814" i="26"/>
  <c r="B814" i="26"/>
  <c r="C815" i="26"/>
  <c r="B815" i="26"/>
  <c r="C816" i="26"/>
  <c r="B816" i="26"/>
  <c r="C817" i="26"/>
  <c r="B817" i="26"/>
  <c r="C818" i="26"/>
  <c r="B818" i="26"/>
  <c r="C819" i="26"/>
  <c r="B819" i="26"/>
  <c r="C820" i="26"/>
  <c r="B820" i="26"/>
  <c r="C821" i="26"/>
  <c r="B821" i="26"/>
  <c r="C822" i="26"/>
  <c r="B822" i="26"/>
  <c r="C823" i="26"/>
  <c r="B823" i="26"/>
  <c r="C824" i="26"/>
  <c r="B824" i="26"/>
  <c r="C825" i="26"/>
  <c r="B825" i="26"/>
  <c r="C826" i="26"/>
  <c r="B826" i="26"/>
  <c r="C827" i="26"/>
  <c r="B827" i="26"/>
  <c r="C828" i="26"/>
  <c r="B828" i="26"/>
  <c r="C829" i="26"/>
  <c r="B829" i="26"/>
  <c r="C830" i="26"/>
  <c r="B830" i="26"/>
  <c r="C831" i="26"/>
  <c r="B831" i="26"/>
  <c r="C832" i="26"/>
  <c r="B832" i="26"/>
  <c r="C833" i="26"/>
  <c r="B833" i="26"/>
  <c r="C834" i="26"/>
  <c r="B834" i="26"/>
  <c r="C835" i="26"/>
  <c r="B835" i="26"/>
  <c r="C836" i="26"/>
  <c r="B836" i="26"/>
  <c r="C837" i="26"/>
  <c r="B837" i="26"/>
  <c r="C838" i="26"/>
  <c r="B838" i="26"/>
  <c r="C839" i="26"/>
  <c r="B839" i="26"/>
  <c r="C840" i="26"/>
  <c r="B840" i="26"/>
  <c r="C841" i="26"/>
  <c r="B841" i="26"/>
  <c r="C842" i="26"/>
  <c r="B842" i="26"/>
  <c r="C843" i="26"/>
  <c r="B843" i="26"/>
  <c r="C844" i="26"/>
  <c r="B844" i="26"/>
  <c r="C845" i="26"/>
  <c r="B845" i="26"/>
  <c r="C846" i="26"/>
  <c r="B846" i="26"/>
  <c r="C847" i="26"/>
  <c r="B847" i="26"/>
  <c r="C848" i="26"/>
  <c r="B848" i="26"/>
  <c r="C849" i="26"/>
  <c r="B849" i="26"/>
  <c r="C850" i="26"/>
  <c r="B850" i="26"/>
  <c r="C851" i="26"/>
  <c r="B851" i="26"/>
  <c r="C852" i="26"/>
  <c r="B852" i="26"/>
  <c r="C853" i="26"/>
  <c r="B853" i="26"/>
  <c r="C854" i="26"/>
  <c r="B854" i="26"/>
  <c r="C855" i="26"/>
  <c r="B855" i="26"/>
  <c r="C856" i="26"/>
  <c r="B856" i="26"/>
  <c r="C857" i="26"/>
  <c r="B857" i="26"/>
  <c r="C858" i="26"/>
  <c r="B858" i="26"/>
  <c r="C859" i="26"/>
  <c r="B859" i="26"/>
  <c r="K96" i="25"/>
  <c r="F31" i="25"/>
  <c r="E33" i="25"/>
  <c r="D33" i="25"/>
  <c r="D35" i="25"/>
  <c r="E34" i="25"/>
  <c r="D36" i="25"/>
  <c r="D34" i="25"/>
  <c r="F33" i="25"/>
  <c r="E35" i="25"/>
  <c r="E38" i="25"/>
  <c r="F34" i="25"/>
  <c r="D37" i="25"/>
  <c r="G33" i="25"/>
  <c r="D38" i="25"/>
  <c r="E37" i="25"/>
  <c r="G34" i="25"/>
  <c r="E36" i="25"/>
  <c r="F35" i="25"/>
  <c r="D40" i="25"/>
  <c r="F36" i="25"/>
  <c r="F37" i="25"/>
  <c r="D41" i="25"/>
  <c r="D39" i="25"/>
  <c r="H32" i="25"/>
  <c r="E39" i="25"/>
  <c r="E40" i="25"/>
  <c r="E41" i="25"/>
  <c r="F39" i="25"/>
  <c r="G35" i="25"/>
  <c r="G37" i="25"/>
  <c r="F38" i="25"/>
  <c r="G36" i="25"/>
  <c r="E42" i="25"/>
  <c r="F40" i="25"/>
  <c r="G38" i="25"/>
  <c r="D43" i="25"/>
  <c r="D44" i="25"/>
  <c r="F41" i="25"/>
  <c r="D42" i="25"/>
  <c r="E43" i="25"/>
  <c r="D45" i="25"/>
  <c r="G39" i="25"/>
  <c r="E45" i="25"/>
  <c r="F46" i="25"/>
  <c r="F42" i="25"/>
  <c r="F44" i="25"/>
  <c r="E44" i="25"/>
  <c r="D48" i="25"/>
  <c r="E46" i="25"/>
  <c r="D46" i="25"/>
  <c r="F45" i="25"/>
  <c r="D47" i="25"/>
  <c r="F43" i="25"/>
  <c r="G40" i="25"/>
  <c r="G42" i="25"/>
  <c r="E48" i="25"/>
  <c r="D50" i="25"/>
  <c r="G43" i="25"/>
  <c r="E49" i="25"/>
  <c r="D49" i="25"/>
  <c r="G41" i="25"/>
  <c r="E47" i="25"/>
  <c r="F47" i="25"/>
  <c r="F49" i="25"/>
  <c r="D52" i="25"/>
  <c r="G44" i="25"/>
  <c r="F48" i="25"/>
  <c r="G46" i="25"/>
  <c r="E50" i="25"/>
  <c r="G45" i="25"/>
  <c r="D51" i="25"/>
  <c r="E51" i="25"/>
  <c r="G47" i="25"/>
  <c r="E52" i="25"/>
  <c r="F51" i="25"/>
  <c r="D53" i="25"/>
  <c r="F50" i="25"/>
  <c r="G48" i="25"/>
  <c r="D54" i="25"/>
  <c r="D55" i="25"/>
  <c r="E53" i="25"/>
  <c r="G51" i="25"/>
  <c r="F52" i="25"/>
  <c r="G49" i="25"/>
  <c r="E54" i="25"/>
  <c r="D57" i="25"/>
  <c r="G50" i="25"/>
  <c r="D56" i="25"/>
  <c r="F53" i="25"/>
  <c r="E57" i="25"/>
  <c r="E55" i="25"/>
  <c r="F54" i="25"/>
  <c r="D58" i="25"/>
  <c r="D59" i="25"/>
  <c r="E58" i="25"/>
  <c r="F58" i="25"/>
  <c r="G52" i="25"/>
  <c r="F55" i="25"/>
  <c r="F56" i="25"/>
  <c r="G53" i="25"/>
  <c r="E56" i="25"/>
  <c r="E59" i="25"/>
  <c r="D60" i="25"/>
  <c r="G55" i="25"/>
  <c r="F57" i="25"/>
  <c r="G54" i="25"/>
  <c r="F59" i="25"/>
  <c r="G56" i="25"/>
  <c r="D63" i="25"/>
  <c r="E61" i="25"/>
  <c r="E60" i="25"/>
  <c r="D62" i="25"/>
  <c r="D61" i="25"/>
  <c r="F60" i="25"/>
  <c r="G57" i="25"/>
  <c r="E63" i="25"/>
  <c r="E62" i="25"/>
  <c r="F61" i="25"/>
  <c r="D64" i="25"/>
  <c r="E64" i="25"/>
  <c r="D65" i="25"/>
  <c r="G59" i="25"/>
  <c r="G58" i="25"/>
  <c r="E65" i="25"/>
  <c r="D66" i="25"/>
  <c r="F62" i="25"/>
  <c r="G60" i="25"/>
  <c r="G61" i="25"/>
  <c r="F64" i="25"/>
  <c r="D67" i="25"/>
  <c r="F63" i="25"/>
  <c r="E66" i="25"/>
  <c r="F65" i="25"/>
  <c r="G62" i="25"/>
  <c r="D68" i="25"/>
  <c r="G63" i="25"/>
  <c r="E67" i="25"/>
  <c r="F67" i="25"/>
  <c r="D70" i="25"/>
  <c r="F66" i="25"/>
  <c r="D69" i="25"/>
  <c r="G65" i="25"/>
  <c r="E68" i="25"/>
  <c r="G64" i="25"/>
  <c r="E69" i="25"/>
  <c r="F68" i="25"/>
  <c r="G66" i="25"/>
  <c r="F70" i="25"/>
  <c r="D72" i="25"/>
  <c r="D71" i="25"/>
  <c r="F69" i="25"/>
  <c r="D73" i="25"/>
  <c r="E72" i="25"/>
  <c r="E71" i="25"/>
  <c r="E70" i="25"/>
  <c r="D74" i="25"/>
  <c r="F72" i="25"/>
  <c r="G68" i="25"/>
  <c r="F71" i="25"/>
  <c r="G67" i="25"/>
  <c r="G71" i="25"/>
  <c r="E73" i="25"/>
  <c r="D75" i="25"/>
  <c r="E74" i="25"/>
  <c r="G69" i="25"/>
  <c r="E75" i="25"/>
  <c r="G70" i="25"/>
  <c r="D76" i="25"/>
  <c r="F73" i="25"/>
  <c r="F74" i="25"/>
  <c r="E78" i="25"/>
  <c r="E76" i="25"/>
  <c r="D77" i="25"/>
  <c r="G73" i="25"/>
  <c r="D79" i="25"/>
  <c r="D78" i="25"/>
  <c r="E77" i="25"/>
  <c r="G72" i="25"/>
  <c r="F75" i="25"/>
  <c r="G74" i="25"/>
  <c r="E79" i="25"/>
  <c r="F76" i="25"/>
  <c r="D80" i="25"/>
  <c r="G75" i="25"/>
  <c r="F77" i="25"/>
  <c r="D81" i="25"/>
  <c r="E80" i="25"/>
  <c r="F78" i="25"/>
  <c r="E81" i="25"/>
  <c r="F81" i="25"/>
  <c r="G76" i="25"/>
  <c r="D82" i="25"/>
  <c r="F79" i="25"/>
  <c r="D84" i="25"/>
  <c r="G77" i="25"/>
  <c r="D83" i="25"/>
  <c r="E83" i="25"/>
  <c r="F80" i="25"/>
  <c r="E82" i="25"/>
  <c r="G78" i="25"/>
  <c r="G79" i="25"/>
  <c r="F82" i="25"/>
  <c r="D86" i="25"/>
  <c r="D85" i="25"/>
  <c r="E85" i="25"/>
  <c r="F83" i="25"/>
  <c r="D87" i="25"/>
  <c r="G80" i="25"/>
  <c r="G81" i="25"/>
  <c r="E86" i="25"/>
  <c r="F84" i="25"/>
  <c r="E84" i="25"/>
  <c r="F85" i="25"/>
  <c r="G83" i="25"/>
  <c r="E87" i="25"/>
  <c r="G82" i="25"/>
  <c r="D89" i="25"/>
  <c r="E88" i="25"/>
  <c r="D88" i="25"/>
  <c r="G84" i="25"/>
  <c r="F87" i="25"/>
  <c r="F86" i="25"/>
  <c r="E90" i="25"/>
  <c r="D90" i="25"/>
  <c r="E91" i="25"/>
  <c r="F88" i="25"/>
  <c r="D91" i="25"/>
  <c r="G85" i="25"/>
  <c r="D92" i="25"/>
  <c r="F90" i="25"/>
  <c r="E89" i="25"/>
  <c r="D94" i="25"/>
  <c r="G86" i="25"/>
  <c r="G87" i="25"/>
  <c r="F89" i="25"/>
  <c r="E92" i="25"/>
  <c r="E94" i="25"/>
  <c r="D93" i="25"/>
  <c r="F92" i="25"/>
  <c r="G89" i="25"/>
  <c r="E93" i="25"/>
  <c r="D95" i="25"/>
  <c r="G90" i="25"/>
  <c r="D96" i="25"/>
  <c r="G88" i="25"/>
  <c r="F91" i="25"/>
  <c r="F94" i="25"/>
  <c r="E95" i="25"/>
  <c r="E97" i="25"/>
  <c r="E96" i="25"/>
  <c r="G91" i="25"/>
  <c r="E98" i="25"/>
  <c r="F93" i="25"/>
  <c r="F95" i="25"/>
  <c r="D100" i="25"/>
  <c r="D99" i="25"/>
  <c r="D98" i="25"/>
  <c r="D97" i="25"/>
  <c r="G93" i="25"/>
  <c r="G94" i="25"/>
  <c r="F96" i="25"/>
  <c r="E99" i="25"/>
  <c r="G92" i="25"/>
  <c r="F97" i="25"/>
  <c r="D31" i="25"/>
  <c r="G95" i="25"/>
  <c r="F99" i="25"/>
  <c r="G98" i="25"/>
  <c r="F98" i="25"/>
  <c r="E100" i="25"/>
  <c r="G96" i="25"/>
  <c r="G97" i="25"/>
  <c r="G31" i="25"/>
  <c r="F100" i="25"/>
  <c r="G99" i="25"/>
  <c r="G100" i="25"/>
  <c r="I31" i="25"/>
  <c r="J32" i="25"/>
  <c r="J31" i="25"/>
  <c r="I38" i="25"/>
  <c r="I32" i="25"/>
  <c r="L31" i="25"/>
  <c r="K31" i="25"/>
  <c r="K32" i="25"/>
  <c r="L32" i="25"/>
  <c r="H40" i="25"/>
  <c r="J40" i="25"/>
  <c r="J42" i="25"/>
  <c r="I41" i="25"/>
  <c r="L40" i="25"/>
  <c r="J41" i="25"/>
  <c r="H43" i="25"/>
  <c r="H41" i="25"/>
  <c r="I40" i="25"/>
  <c r="I42" i="25"/>
  <c r="H42" i="25"/>
  <c r="K40" i="25"/>
  <c r="I44" i="25"/>
  <c r="I43" i="25"/>
  <c r="L42" i="25"/>
  <c r="L41" i="25"/>
  <c r="K41" i="25"/>
  <c r="K42" i="25"/>
  <c r="H45" i="25"/>
  <c r="H46" i="25"/>
  <c r="H44" i="25"/>
  <c r="K43" i="25"/>
  <c r="I45" i="25"/>
  <c r="J43" i="25"/>
  <c r="L43" i="25"/>
  <c r="J45" i="25"/>
  <c r="K45" i="25"/>
  <c r="J44" i="25"/>
  <c r="I46" i="25"/>
  <c r="H47" i="25"/>
  <c r="K44" i="25"/>
  <c r="I48" i="25"/>
  <c r="I47" i="25"/>
  <c r="H48" i="25"/>
  <c r="L44" i="25"/>
  <c r="J47" i="25"/>
  <c r="J46" i="25"/>
  <c r="H49" i="25"/>
  <c r="K46" i="25"/>
  <c r="I49" i="25"/>
  <c r="J48" i="25"/>
  <c r="K47" i="25"/>
  <c r="L45" i="25"/>
  <c r="L46" i="25"/>
  <c r="I50" i="25"/>
  <c r="J49" i="25"/>
  <c r="H50" i="25"/>
  <c r="K48" i="25"/>
  <c r="I51" i="25"/>
  <c r="H51" i="25"/>
  <c r="H52" i="25"/>
  <c r="L48" i="25"/>
  <c r="H53" i="25"/>
  <c r="L47" i="25"/>
  <c r="I52" i="25"/>
  <c r="J50" i="25"/>
  <c r="J51" i="25"/>
  <c r="K50" i="25"/>
  <c r="I53" i="25"/>
  <c r="K49" i="25"/>
  <c r="K51" i="25"/>
  <c r="K52" i="25"/>
  <c r="L51" i="25"/>
  <c r="H54" i="25"/>
  <c r="I54" i="25"/>
  <c r="L49" i="25"/>
  <c r="J53" i="25"/>
  <c r="H55" i="25"/>
  <c r="J52" i="25"/>
  <c r="J54" i="25"/>
  <c r="I55" i="25"/>
  <c r="K53" i="25"/>
  <c r="L50" i="25"/>
  <c r="L53" i="25"/>
  <c r="L52" i="25"/>
  <c r="H56" i="25"/>
  <c r="J56" i="25"/>
  <c r="H57" i="25"/>
  <c r="H58" i="25"/>
  <c r="K56" i="25"/>
  <c r="I57" i="25"/>
  <c r="J57" i="25"/>
  <c r="K55" i="25"/>
  <c r="K54" i="25"/>
  <c r="H60" i="25"/>
  <c r="I56" i="25"/>
  <c r="L54" i="25"/>
  <c r="I58" i="25"/>
  <c r="J55" i="25"/>
  <c r="H59" i="25"/>
  <c r="J58" i="25"/>
  <c r="L55" i="25"/>
  <c r="I61" i="25"/>
  <c r="J59" i="25"/>
  <c r="K57" i="25"/>
  <c r="I60" i="25"/>
  <c r="H61" i="25"/>
  <c r="I59" i="25"/>
  <c r="J60" i="25"/>
  <c r="K58" i="25"/>
  <c r="L56" i="25"/>
  <c r="I63" i="25"/>
  <c r="L57" i="25"/>
  <c r="H64" i="25"/>
  <c r="H63" i="25"/>
  <c r="L59" i="25"/>
  <c r="J61" i="25"/>
  <c r="I62" i="25"/>
  <c r="L58" i="25"/>
  <c r="K59" i="25"/>
  <c r="H62" i="25"/>
  <c r="J62" i="25"/>
  <c r="K60" i="25"/>
  <c r="K61" i="25"/>
  <c r="J63" i="25"/>
  <c r="H65" i="25"/>
  <c r="K62" i="25"/>
  <c r="J65" i="25"/>
  <c r="L60" i="25"/>
  <c r="I64" i="25"/>
  <c r="H67" i="25"/>
  <c r="J64" i="25"/>
  <c r="L61" i="25"/>
  <c r="L62" i="25"/>
  <c r="H66" i="25"/>
  <c r="I65" i="25"/>
  <c r="K63" i="25"/>
  <c r="L63" i="25"/>
  <c r="K65" i="25"/>
  <c r="H68" i="25"/>
  <c r="K66" i="25"/>
  <c r="H69" i="25"/>
  <c r="J66" i="25"/>
  <c r="I67" i="25"/>
  <c r="I66" i="25"/>
  <c r="K64" i="25"/>
  <c r="K67" i="25"/>
  <c r="J67" i="25"/>
  <c r="L65" i="25"/>
  <c r="I69" i="25"/>
  <c r="J68" i="25"/>
  <c r="I68" i="25"/>
  <c r="L64" i="25"/>
  <c r="I71" i="25"/>
  <c r="H70" i="25"/>
  <c r="K68" i="25"/>
  <c r="I70" i="25"/>
  <c r="J69" i="25"/>
  <c r="H72" i="25"/>
  <c r="L67" i="25"/>
  <c r="H71" i="25"/>
  <c r="K70" i="25"/>
  <c r="I72" i="25"/>
  <c r="L66" i="25"/>
  <c r="K69" i="25"/>
  <c r="H74" i="25"/>
  <c r="J70" i="25"/>
  <c r="L68" i="25"/>
  <c r="K71" i="25"/>
  <c r="H73" i="25"/>
  <c r="L69" i="25"/>
  <c r="J72" i="25"/>
  <c r="L70" i="25"/>
  <c r="H76" i="25"/>
  <c r="J71" i="25"/>
  <c r="I75" i="25"/>
  <c r="L71" i="25"/>
  <c r="J73" i="25"/>
  <c r="K72" i="25"/>
  <c r="I73" i="25"/>
  <c r="I74" i="25"/>
  <c r="J75" i="25"/>
  <c r="J74" i="25"/>
  <c r="I76" i="25"/>
  <c r="J76" i="25"/>
  <c r="H78" i="25"/>
  <c r="H75" i="25"/>
  <c r="H77" i="25"/>
  <c r="K74" i="25"/>
  <c r="K73" i="25"/>
  <c r="L72" i="25"/>
  <c r="I77" i="25"/>
  <c r="L73" i="25"/>
  <c r="I78" i="25"/>
  <c r="K76" i="25"/>
  <c r="J78" i="25"/>
  <c r="K75" i="25"/>
  <c r="K77" i="25"/>
  <c r="H79" i="25"/>
  <c r="L76" i="25"/>
  <c r="L74" i="25"/>
  <c r="J77" i="25"/>
  <c r="K78" i="25"/>
  <c r="H81" i="25"/>
  <c r="J79" i="25"/>
  <c r="I80" i="25"/>
  <c r="J80" i="25"/>
  <c r="L75" i="25"/>
  <c r="K79" i="25"/>
  <c r="L77" i="25"/>
  <c r="H80" i="25"/>
  <c r="I81" i="25"/>
  <c r="I79" i="25"/>
  <c r="H82" i="25"/>
  <c r="H84" i="25"/>
  <c r="L78" i="25"/>
  <c r="H83" i="25"/>
  <c r="J81" i="25"/>
  <c r="K80" i="25"/>
  <c r="I82" i="25"/>
  <c r="L79" i="25"/>
  <c r="K81" i="25"/>
  <c r="L80" i="25"/>
  <c r="I84" i="25"/>
  <c r="H85" i="25"/>
  <c r="K83" i="25"/>
  <c r="I85" i="25"/>
  <c r="I83" i="25"/>
  <c r="K82" i="25"/>
  <c r="L82" i="25"/>
  <c r="J82" i="25"/>
  <c r="J84" i="25"/>
  <c r="H88" i="25"/>
  <c r="I87" i="25"/>
  <c r="L81" i="25"/>
  <c r="H86" i="25"/>
  <c r="J83" i="25"/>
  <c r="J85" i="25"/>
  <c r="L83" i="25"/>
  <c r="I86" i="25"/>
  <c r="H87" i="25"/>
  <c r="K84" i="25"/>
  <c r="H89" i="25"/>
  <c r="I90" i="25"/>
  <c r="L84" i="25"/>
  <c r="J87" i="25"/>
  <c r="I88" i="25"/>
  <c r="K88" i="25"/>
  <c r="L86" i="25"/>
  <c r="K85" i="25"/>
  <c r="J86" i="25"/>
  <c r="K86" i="25"/>
  <c r="J88" i="25"/>
  <c r="H90" i="25"/>
  <c r="L85" i="25"/>
  <c r="K87" i="25"/>
  <c r="I91" i="25"/>
  <c r="J90" i="25"/>
  <c r="I89" i="25"/>
  <c r="H93" i="25"/>
  <c r="H91" i="25"/>
  <c r="J89" i="25"/>
  <c r="J91" i="25"/>
  <c r="L89" i="25"/>
  <c r="H94" i="25"/>
  <c r="L87" i="25"/>
  <c r="I92" i="25"/>
  <c r="K92" i="25"/>
  <c r="K90" i="25"/>
  <c r="I94" i="25"/>
  <c r="K91" i="25"/>
  <c r="H92" i="25"/>
  <c r="L88" i="25"/>
  <c r="K89" i="25"/>
  <c r="J94" i="25"/>
  <c r="I93" i="25"/>
  <c r="J92" i="25"/>
  <c r="H95" i="25"/>
  <c r="I95" i="25"/>
  <c r="L91" i="25"/>
  <c r="J95" i="25"/>
  <c r="J97" i="25"/>
  <c r="H96" i="25"/>
  <c r="L90" i="25"/>
  <c r="J93" i="25"/>
  <c r="K93" i="25"/>
  <c r="H97" i="25"/>
  <c r="H99" i="25"/>
  <c r="I96" i="25"/>
  <c r="K98" i="25"/>
  <c r="J96" i="25"/>
  <c r="H98" i="25"/>
  <c r="L96" i="25"/>
  <c r="H33" i="25"/>
  <c r="I97" i="25"/>
  <c r="H35" i="25"/>
  <c r="L94" i="25"/>
  <c r="L92" i="25"/>
  <c r="K94" i="25"/>
  <c r="K97" i="25"/>
  <c r="J99" i="25"/>
  <c r="J39" i="25"/>
  <c r="L93" i="25"/>
  <c r="L95" i="25"/>
  <c r="H31" i="25"/>
  <c r="H100" i="25"/>
  <c r="I33" i="25"/>
  <c r="J98" i="25"/>
  <c r="I98" i="25"/>
  <c r="I100" i="25"/>
  <c r="K95" i="25"/>
  <c r="J100" i="25"/>
  <c r="I99" i="25"/>
  <c r="L97" i="25"/>
  <c r="H37" i="25"/>
  <c r="I39" i="25"/>
  <c r="I36" i="25"/>
  <c r="J35" i="25"/>
  <c r="J37" i="25"/>
  <c r="L98" i="25"/>
  <c r="J34" i="25"/>
  <c r="H38" i="25"/>
  <c r="H36" i="25"/>
  <c r="K36" i="25"/>
  <c r="K99" i="25"/>
  <c r="L99" i="25"/>
  <c r="I34" i="25"/>
  <c r="J36" i="25"/>
  <c r="I37" i="25"/>
  <c r="K100" i="25"/>
  <c r="I35" i="25"/>
  <c r="J38" i="25"/>
  <c r="H39" i="25"/>
  <c r="J33" i="25"/>
  <c r="K38" i="25"/>
  <c r="K33" i="25"/>
  <c r="K35" i="25"/>
  <c r="L100" i="25"/>
  <c r="L34" i="25"/>
  <c r="K39" i="25"/>
  <c r="K37" i="25"/>
  <c r="K34" i="25"/>
  <c r="L36" i="25"/>
  <c r="L33" i="25"/>
  <c r="L39" i="25"/>
  <c r="L35" i="25"/>
  <c r="L38" i="25"/>
  <c r="L37" i="25"/>
  <c r="C33" i="25"/>
  <c r="C34" i="25"/>
  <c r="C36" i="25"/>
  <c r="C35" i="25"/>
  <c r="C37" i="25"/>
  <c r="C40" i="25"/>
  <c r="C38" i="25"/>
  <c r="C39" i="25"/>
  <c r="C41" i="25"/>
  <c r="C42" i="25"/>
  <c r="C44" i="25"/>
  <c r="C43" i="25"/>
  <c r="C45" i="25"/>
  <c r="C49" i="25"/>
  <c r="C48" i="25"/>
  <c r="C46" i="25"/>
  <c r="C47" i="25"/>
  <c r="C52" i="25"/>
  <c r="C51" i="25"/>
  <c r="C53" i="25"/>
  <c r="C55" i="25"/>
  <c r="C54" i="25"/>
  <c r="C58" i="25"/>
  <c r="C56" i="25"/>
  <c r="C59" i="25"/>
  <c r="C57" i="25"/>
  <c r="C60" i="25"/>
  <c r="C62" i="25"/>
  <c r="C61" i="25"/>
  <c r="C63" i="25"/>
  <c r="C64" i="25"/>
  <c r="C66" i="25"/>
  <c r="C65" i="25"/>
  <c r="C67" i="25"/>
  <c r="C69" i="25"/>
  <c r="C70" i="25"/>
  <c r="C68" i="25"/>
  <c r="C71" i="25"/>
  <c r="C74" i="25"/>
  <c r="C72" i="25"/>
  <c r="C73" i="25"/>
  <c r="C77" i="25"/>
  <c r="C75" i="25"/>
  <c r="C76" i="25"/>
  <c r="C78" i="25"/>
  <c r="C79" i="25"/>
  <c r="C80" i="25"/>
  <c r="C81" i="25"/>
  <c r="C82" i="25"/>
  <c r="C83" i="25"/>
  <c r="C85" i="25"/>
  <c r="C86" i="25"/>
  <c r="C84" i="25"/>
  <c r="C87" i="25"/>
  <c r="C89" i="25"/>
  <c r="C91" i="25"/>
  <c r="C88" i="25"/>
  <c r="C90" i="25"/>
  <c r="C92" i="25"/>
  <c r="C93" i="25"/>
  <c r="C95" i="25"/>
  <c r="C94" i="25"/>
  <c r="C96" i="25"/>
  <c r="C97" i="25"/>
  <c r="C98" i="25"/>
  <c r="C99" i="25"/>
  <c r="C100" i="25"/>
  <c r="Q100" i="25"/>
  <c r="C50" i="25"/>
  <c r="M50" i="25"/>
  <c r="M47" i="25"/>
  <c r="M59" i="25"/>
  <c r="Y100" i="25"/>
  <c r="Y68" i="25"/>
  <c r="Y46" i="25"/>
  <c r="Y35" i="25"/>
  <c r="Y40" i="25"/>
  <c r="Y75" i="25"/>
  <c r="Y33" i="25"/>
  <c r="Y44" i="25"/>
  <c r="Y66" i="25"/>
  <c r="Y85" i="25"/>
  <c r="Y73" i="25"/>
  <c r="Y87" i="25"/>
  <c r="Y58" i="25"/>
  <c r="Y61" i="25"/>
  <c r="Y89" i="25"/>
  <c r="Y56" i="25"/>
  <c r="Y41" i="25"/>
  <c r="Y97" i="25"/>
  <c r="Y54" i="25"/>
  <c r="Y67" i="25"/>
  <c r="Y93" i="25"/>
  <c r="Y36" i="25"/>
  <c r="Y74" i="25"/>
  <c r="Y39" i="25"/>
  <c r="Y37" i="25"/>
  <c r="Y94" i="25"/>
  <c r="Y82" i="25"/>
  <c r="Y79" i="25"/>
  <c r="Y42" i="25"/>
  <c r="Y64" i="25"/>
  <c r="Y45" i="25"/>
  <c r="Y81" i="25"/>
  <c r="Y72" i="25"/>
  <c r="Y96" i="25"/>
  <c r="Y84" i="25"/>
  <c r="Y98" i="25"/>
  <c r="Y60" i="25"/>
  <c r="Y34" i="25"/>
  <c r="Y31" i="25"/>
  <c r="Y52" i="25"/>
  <c r="Y57" i="25"/>
  <c r="Y99" i="25"/>
  <c r="Y95" i="25"/>
  <c r="Y63" i="25"/>
  <c r="Y86" i="25"/>
  <c r="Y71" i="25"/>
  <c r="Y83" i="25"/>
  <c r="Y48" i="25"/>
  <c r="Y55" i="25"/>
  <c r="Y62" i="25"/>
  <c r="Y69" i="25"/>
  <c r="Y49" i="25"/>
  <c r="Y88" i="25"/>
  <c r="Y77" i="25"/>
  <c r="Y80" i="25"/>
  <c r="Y51" i="25"/>
  <c r="Y70" i="25"/>
  <c r="Y90" i="25"/>
  <c r="Y53" i="25"/>
  <c r="Y78" i="25"/>
  <c r="Y43" i="25"/>
  <c r="Y38" i="25"/>
  <c r="Y59" i="25"/>
  <c r="Y91" i="25"/>
  <c r="Y50" i="25"/>
  <c r="Y92" i="25"/>
  <c r="Y65" i="25"/>
  <c r="Y32" i="25"/>
  <c r="Y47" i="25"/>
  <c r="Y76" i="25"/>
  <c r="P33" i="25"/>
  <c r="P34" i="25"/>
  <c r="S33" i="25"/>
  <c r="S34" i="25"/>
  <c r="V33" i="25"/>
  <c r="R32" i="25"/>
  <c r="P31" i="25"/>
  <c r="X32" i="25"/>
  <c r="R36" i="25"/>
  <c r="P36" i="25"/>
  <c r="P35" i="25"/>
  <c r="S32" i="25"/>
  <c r="R34" i="25"/>
  <c r="Q33" i="25"/>
  <c r="R33" i="25"/>
  <c r="X33" i="25"/>
  <c r="Q32" i="25"/>
  <c r="S35" i="25"/>
  <c r="R35" i="25"/>
  <c r="V35" i="25"/>
  <c r="X34" i="25"/>
  <c r="S36" i="25"/>
  <c r="T32" i="25"/>
  <c r="Q34" i="25"/>
  <c r="V32" i="25"/>
  <c r="X35" i="25"/>
  <c r="R40" i="25"/>
  <c r="P37" i="25"/>
  <c r="R37" i="25"/>
  <c r="V34" i="25"/>
  <c r="Q35" i="25"/>
  <c r="W32" i="25"/>
  <c r="V36" i="25"/>
  <c r="P38" i="25"/>
  <c r="X37" i="25"/>
  <c r="W35" i="25"/>
  <c r="U32" i="25"/>
  <c r="X39" i="25"/>
  <c r="U34" i="25"/>
  <c r="S37" i="25"/>
  <c r="R38" i="25"/>
  <c r="T33" i="25"/>
  <c r="W33" i="25"/>
  <c r="S39" i="25"/>
  <c r="S40" i="25"/>
  <c r="V37" i="25"/>
  <c r="Q36" i="25"/>
  <c r="S38" i="25"/>
  <c r="U33" i="25"/>
  <c r="V39" i="25"/>
  <c r="U35" i="25"/>
  <c r="U38" i="25"/>
  <c r="X36" i="25"/>
  <c r="P39" i="25"/>
  <c r="Q38" i="25"/>
  <c r="P40" i="25"/>
  <c r="P42" i="25"/>
  <c r="W34" i="25"/>
  <c r="V38" i="25"/>
  <c r="R39" i="25"/>
  <c r="T35" i="25"/>
  <c r="U37" i="25"/>
  <c r="X38" i="25"/>
  <c r="R41" i="25"/>
  <c r="U36" i="25"/>
  <c r="S41" i="25"/>
  <c r="V40" i="25"/>
  <c r="T34" i="25"/>
  <c r="W36" i="25"/>
  <c r="P41" i="25"/>
  <c r="X40" i="25"/>
  <c r="W37" i="25"/>
  <c r="T36" i="25"/>
  <c r="U40" i="25"/>
  <c r="Q37" i="25"/>
  <c r="S43" i="25"/>
  <c r="V43" i="25"/>
  <c r="R42" i="25"/>
  <c r="H34" i="25"/>
  <c r="M34" i="25"/>
  <c r="X41" i="25"/>
  <c r="V41" i="25"/>
  <c r="S42" i="25"/>
  <c r="T39" i="25"/>
  <c r="P44" i="25"/>
  <c r="P43" i="25"/>
  <c r="S44" i="25"/>
  <c r="R45" i="25"/>
  <c r="Q40" i="25"/>
  <c r="E31" i="25"/>
  <c r="M31" i="25"/>
  <c r="W38" i="25"/>
  <c r="R43" i="25"/>
  <c r="X42" i="25"/>
  <c r="U39" i="25"/>
  <c r="T37" i="25"/>
  <c r="V42" i="25"/>
  <c r="Q39" i="25"/>
  <c r="X43" i="25"/>
  <c r="S45" i="25"/>
  <c r="T38" i="25"/>
  <c r="W39" i="25"/>
  <c r="R44" i="25"/>
  <c r="P45" i="25"/>
  <c r="X44" i="25"/>
  <c r="P46" i="25"/>
  <c r="Q41" i="25"/>
  <c r="W41" i="25"/>
  <c r="T41" i="25"/>
  <c r="T40" i="25"/>
  <c r="V44" i="25"/>
  <c r="Q42" i="25"/>
  <c r="W40" i="25"/>
  <c r="U41" i="25"/>
  <c r="V45" i="25"/>
  <c r="Q45" i="25"/>
  <c r="P47" i="25"/>
  <c r="V46" i="25"/>
  <c r="U42" i="25"/>
  <c r="S46" i="25"/>
  <c r="P48" i="25"/>
  <c r="X45" i="25"/>
  <c r="R46" i="25"/>
  <c r="X46" i="25"/>
  <c r="Q43" i="25"/>
  <c r="U43" i="25"/>
  <c r="R47" i="25"/>
  <c r="Q44" i="25"/>
  <c r="X47" i="25"/>
  <c r="S48" i="25"/>
  <c r="U44" i="25"/>
  <c r="P50" i="25"/>
  <c r="W43" i="25"/>
  <c r="W42" i="25"/>
  <c r="V47" i="25"/>
  <c r="S47" i="25"/>
  <c r="U45" i="25"/>
  <c r="R48" i="25"/>
  <c r="T43" i="25"/>
  <c r="T42" i="25"/>
  <c r="P49" i="25"/>
  <c r="P51" i="25"/>
  <c r="T44" i="25"/>
  <c r="X48" i="25"/>
  <c r="S50" i="25"/>
  <c r="Q46" i="25"/>
  <c r="U46" i="25"/>
  <c r="S49" i="25"/>
  <c r="W45" i="25"/>
  <c r="R49" i="25"/>
  <c r="R50" i="25"/>
  <c r="T45" i="25"/>
  <c r="V49" i="25"/>
  <c r="W44" i="25"/>
  <c r="U47" i="25"/>
  <c r="V48" i="25"/>
  <c r="X49" i="25"/>
  <c r="T46" i="25"/>
  <c r="Q47" i="25"/>
  <c r="S51" i="25"/>
  <c r="R51" i="25"/>
  <c r="P52" i="25"/>
  <c r="X50" i="25"/>
  <c r="W46" i="25"/>
  <c r="S52" i="25"/>
  <c r="V50" i="25"/>
  <c r="W47" i="25"/>
  <c r="V51" i="25"/>
  <c r="U49" i="25"/>
  <c r="X51" i="25"/>
  <c r="U48" i="25"/>
  <c r="R52" i="25"/>
  <c r="S53" i="25"/>
  <c r="W48" i="25"/>
  <c r="P53" i="25"/>
  <c r="V52" i="25"/>
  <c r="Q48" i="25"/>
  <c r="X52" i="25"/>
  <c r="Q49" i="25"/>
  <c r="T47" i="25"/>
  <c r="P54" i="25"/>
  <c r="X53" i="25"/>
  <c r="P55" i="25"/>
  <c r="R54" i="25"/>
  <c r="R53" i="25"/>
  <c r="S54" i="25"/>
  <c r="U50" i="25"/>
  <c r="T49" i="25"/>
  <c r="T48" i="25"/>
  <c r="W49" i="25"/>
  <c r="V53" i="25"/>
  <c r="V54" i="25"/>
  <c r="W51" i="25"/>
  <c r="P56" i="25"/>
  <c r="U51" i="25"/>
  <c r="S55" i="25"/>
  <c r="X54" i="25"/>
  <c r="Q50" i="25"/>
  <c r="T50" i="25"/>
  <c r="R55" i="25"/>
  <c r="Q51" i="25"/>
  <c r="W50" i="25"/>
  <c r="S56" i="25"/>
  <c r="U52" i="25"/>
  <c r="Q52" i="25"/>
  <c r="R56" i="25"/>
  <c r="P58" i="25"/>
  <c r="X56" i="25"/>
  <c r="R57" i="25"/>
  <c r="X55" i="25"/>
  <c r="T51" i="25"/>
  <c r="V56" i="25"/>
  <c r="U53" i="25"/>
  <c r="S57" i="25"/>
  <c r="V55" i="25"/>
  <c r="P59" i="25"/>
  <c r="T52" i="25"/>
  <c r="Q53" i="25"/>
  <c r="P57" i="25"/>
  <c r="U54" i="25"/>
  <c r="T53" i="25"/>
  <c r="W53" i="25"/>
  <c r="V57" i="25"/>
  <c r="R58" i="25"/>
  <c r="R59" i="25"/>
  <c r="Q54" i="25"/>
  <c r="S58" i="25"/>
  <c r="X57" i="25"/>
  <c r="W52" i="25"/>
  <c r="Q55" i="25"/>
  <c r="V58" i="25"/>
  <c r="V59" i="25"/>
  <c r="U58" i="25"/>
  <c r="X58" i="25"/>
  <c r="W54" i="25"/>
  <c r="P61" i="25"/>
  <c r="X59" i="25"/>
  <c r="U55" i="25"/>
  <c r="P60" i="25"/>
  <c r="T54" i="25"/>
  <c r="W55" i="25"/>
  <c r="R60" i="25"/>
  <c r="U56" i="25"/>
  <c r="S59" i="25"/>
  <c r="S60" i="25"/>
  <c r="Q56" i="25"/>
  <c r="T55" i="25"/>
  <c r="W56" i="25"/>
  <c r="U57" i="25"/>
  <c r="R61" i="25"/>
  <c r="X60" i="25"/>
  <c r="S61" i="25"/>
  <c r="P62" i="25"/>
  <c r="Q57" i="25"/>
  <c r="V60" i="25"/>
  <c r="T56" i="25"/>
  <c r="R62" i="25"/>
  <c r="X61" i="25"/>
  <c r="Q59" i="25"/>
  <c r="P63" i="25"/>
  <c r="V62" i="25"/>
  <c r="P64" i="25"/>
  <c r="W57" i="25"/>
  <c r="T58" i="25"/>
  <c r="W58" i="25"/>
  <c r="U59" i="25"/>
  <c r="V61" i="25"/>
  <c r="S63" i="25"/>
  <c r="R63" i="25"/>
  <c r="S62" i="25"/>
  <c r="X62" i="25"/>
  <c r="T57" i="25"/>
  <c r="Q58" i="25"/>
  <c r="S64" i="25"/>
  <c r="P65" i="25"/>
  <c r="R64" i="25"/>
  <c r="T59" i="25"/>
  <c r="W59" i="25"/>
  <c r="X63" i="25"/>
  <c r="V63" i="25"/>
  <c r="Q61" i="25"/>
  <c r="Q60" i="25"/>
  <c r="U60" i="25"/>
  <c r="R65" i="25"/>
  <c r="X64" i="25"/>
  <c r="W60" i="25"/>
  <c r="P66" i="25"/>
  <c r="U61" i="25"/>
  <c r="T60" i="25"/>
  <c r="U62" i="25"/>
  <c r="S65" i="25"/>
  <c r="V64" i="25"/>
  <c r="Q62" i="25"/>
  <c r="X65" i="25"/>
  <c r="W61" i="25"/>
  <c r="P67" i="25"/>
  <c r="W62" i="25"/>
  <c r="X66" i="25"/>
  <c r="R67" i="25"/>
  <c r="S67" i="25"/>
  <c r="T61" i="25"/>
  <c r="P68" i="25"/>
  <c r="S66" i="25"/>
  <c r="V67" i="25"/>
  <c r="Q63" i="25"/>
  <c r="T62" i="25"/>
  <c r="U63" i="25"/>
  <c r="V65" i="25"/>
  <c r="R66" i="25"/>
  <c r="V66" i="25"/>
  <c r="S68" i="25"/>
  <c r="Q64" i="25"/>
  <c r="S69" i="25"/>
  <c r="P69" i="25"/>
  <c r="W63" i="25"/>
  <c r="R68" i="25"/>
  <c r="X67" i="25"/>
  <c r="U64" i="25"/>
  <c r="T63" i="25"/>
  <c r="P71" i="25"/>
  <c r="Q65" i="25"/>
  <c r="V68" i="25"/>
  <c r="U65" i="25"/>
  <c r="T64" i="25"/>
  <c r="X68" i="25"/>
  <c r="W64" i="25"/>
  <c r="P70" i="25"/>
  <c r="R69" i="25"/>
  <c r="R70" i="25"/>
  <c r="X72" i="25"/>
  <c r="U66" i="25"/>
  <c r="S71" i="25"/>
  <c r="T65" i="25"/>
  <c r="R71" i="25"/>
  <c r="P72" i="25"/>
  <c r="X69" i="25"/>
  <c r="Q66" i="25"/>
  <c r="W65" i="25"/>
  <c r="T66" i="25"/>
  <c r="V69" i="25"/>
  <c r="S70" i="25"/>
  <c r="V70" i="25"/>
  <c r="Q68" i="25"/>
  <c r="W66" i="25"/>
  <c r="U67" i="25"/>
  <c r="Q67" i="25"/>
  <c r="P73" i="25"/>
  <c r="X70" i="25"/>
  <c r="R72" i="25"/>
  <c r="R73" i="25"/>
  <c r="U69" i="25"/>
  <c r="S72" i="25"/>
  <c r="U68" i="25"/>
  <c r="W67" i="25"/>
  <c r="T67" i="25"/>
  <c r="W69" i="25"/>
  <c r="S73" i="25"/>
  <c r="V72" i="25"/>
  <c r="X71" i="25"/>
  <c r="X73" i="25"/>
  <c r="W68" i="25"/>
  <c r="V71" i="25"/>
  <c r="Q69" i="25"/>
  <c r="P74" i="25"/>
  <c r="T68" i="25"/>
  <c r="T69" i="25"/>
  <c r="Q70" i="25"/>
  <c r="S74" i="25"/>
  <c r="U70" i="25"/>
  <c r="P75" i="25"/>
  <c r="V73" i="25"/>
  <c r="R74" i="25"/>
  <c r="V74" i="25"/>
  <c r="P76" i="25"/>
  <c r="S75" i="25"/>
  <c r="W71" i="25"/>
  <c r="R75" i="25"/>
  <c r="Q71" i="25"/>
  <c r="X74" i="25"/>
  <c r="T70" i="25"/>
  <c r="U71" i="25"/>
  <c r="R76" i="25"/>
  <c r="P77" i="25"/>
  <c r="W70" i="25"/>
  <c r="Q72" i="25"/>
  <c r="V75" i="25"/>
  <c r="T71" i="25"/>
  <c r="X76" i="25"/>
  <c r="P78" i="25"/>
  <c r="T72" i="25"/>
  <c r="X75" i="25"/>
  <c r="S77" i="25"/>
  <c r="Q73" i="25"/>
  <c r="V76" i="25"/>
  <c r="S76" i="25"/>
  <c r="U72" i="25"/>
  <c r="R77" i="25"/>
  <c r="W72" i="25"/>
  <c r="P79" i="25"/>
  <c r="X77" i="25"/>
  <c r="S79" i="25"/>
  <c r="U73" i="25"/>
  <c r="T73" i="25"/>
  <c r="W73" i="25"/>
  <c r="R78" i="25"/>
  <c r="V77" i="25"/>
  <c r="S78" i="25"/>
  <c r="Q74" i="25"/>
  <c r="U74" i="25"/>
  <c r="W75" i="25"/>
  <c r="Q75" i="25"/>
  <c r="P80" i="25"/>
  <c r="W74" i="25"/>
  <c r="R79" i="25"/>
  <c r="U75" i="25"/>
  <c r="X78" i="25"/>
  <c r="V78" i="25"/>
  <c r="T74" i="25"/>
  <c r="V80" i="25"/>
  <c r="P81" i="25"/>
  <c r="V79" i="25"/>
  <c r="Q77" i="25"/>
  <c r="S80" i="25"/>
  <c r="Q76" i="25"/>
  <c r="U76" i="25"/>
  <c r="X79" i="25"/>
  <c r="X80" i="25"/>
  <c r="P82" i="25"/>
  <c r="X81" i="25"/>
  <c r="T76" i="25"/>
  <c r="R81" i="25"/>
  <c r="U77" i="25"/>
  <c r="R80" i="25"/>
  <c r="T75" i="25"/>
  <c r="W76" i="25"/>
  <c r="Q78" i="25"/>
  <c r="P83" i="25"/>
  <c r="S81" i="25"/>
  <c r="U78" i="25"/>
  <c r="R82" i="25"/>
  <c r="S82" i="25"/>
  <c r="P84" i="25"/>
  <c r="U79" i="25"/>
  <c r="X82" i="25"/>
  <c r="T77" i="25"/>
  <c r="R83" i="25"/>
  <c r="W78" i="25"/>
  <c r="S83" i="25"/>
  <c r="Q79" i="25"/>
  <c r="V81" i="25"/>
  <c r="W77" i="25"/>
  <c r="T78" i="25"/>
  <c r="V82" i="25"/>
  <c r="U80" i="25"/>
  <c r="Q80" i="25"/>
  <c r="X83" i="25"/>
  <c r="P85" i="25"/>
  <c r="V83" i="25"/>
  <c r="T81" i="25"/>
  <c r="S84" i="25"/>
  <c r="W80" i="25"/>
  <c r="S85" i="25"/>
  <c r="R85" i="25"/>
  <c r="T79" i="25"/>
  <c r="X84" i="25"/>
  <c r="W79" i="25"/>
  <c r="T80" i="25"/>
  <c r="V84" i="25"/>
  <c r="P86" i="25"/>
  <c r="R84" i="25"/>
  <c r="P87" i="25"/>
  <c r="Q83" i="25"/>
  <c r="S86" i="25"/>
  <c r="R86" i="25"/>
  <c r="W81" i="25"/>
  <c r="X85" i="25"/>
  <c r="V85" i="25"/>
  <c r="Q81" i="25"/>
  <c r="Q82" i="25"/>
  <c r="U82" i="25"/>
  <c r="U81" i="25"/>
  <c r="U83" i="25"/>
  <c r="S87" i="25"/>
  <c r="W82" i="25"/>
  <c r="X86" i="25"/>
  <c r="T82" i="25"/>
  <c r="V86" i="25"/>
  <c r="P88" i="25"/>
  <c r="R87" i="25"/>
  <c r="X88" i="25"/>
  <c r="T83" i="25"/>
  <c r="V88" i="25"/>
  <c r="X87" i="25"/>
  <c r="P89" i="25"/>
  <c r="R88" i="25"/>
  <c r="V87" i="25"/>
  <c r="Q84" i="25"/>
  <c r="W83" i="25"/>
  <c r="U84" i="25"/>
  <c r="R89" i="25"/>
  <c r="W84" i="25"/>
  <c r="S88" i="25"/>
  <c r="S89" i="25"/>
  <c r="P90" i="25"/>
  <c r="T87" i="25"/>
  <c r="Q85" i="25"/>
  <c r="W86" i="25"/>
  <c r="W85" i="25"/>
  <c r="U85" i="25"/>
  <c r="R90" i="25"/>
  <c r="X89" i="25"/>
  <c r="T85" i="25"/>
  <c r="T84" i="25"/>
  <c r="V89" i="25"/>
  <c r="S90" i="25"/>
  <c r="Q86" i="25"/>
  <c r="P91" i="25"/>
  <c r="Q87" i="25"/>
  <c r="P92" i="25"/>
  <c r="S91" i="25"/>
  <c r="T86" i="25"/>
  <c r="U87" i="25"/>
  <c r="V90" i="25"/>
  <c r="U86" i="25"/>
  <c r="P93" i="25"/>
  <c r="R91" i="25"/>
  <c r="Q88" i="25"/>
  <c r="R92" i="25"/>
  <c r="X90" i="25"/>
  <c r="S93" i="25"/>
  <c r="V92" i="25"/>
  <c r="W87" i="25"/>
  <c r="X92" i="25"/>
  <c r="U88" i="25"/>
  <c r="X91" i="25"/>
  <c r="V91" i="25"/>
  <c r="P94" i="25"/>
  <c r="W88" i="25"/>
  <c r="U89" i="25"/>
  <c r="S92" i="25"/>
  <c r="T89" i="25"/>
  <c r="X93" i="25"/>
  <c r="Q89" i="25"/>
  <c r="P95" i="25"/>
  <c r="Q90" i="25"/>
  <c r="X94" i="25"/>
  <c r="R93" i="25"/>
  <c r="W89" i="25"/>
  <c r="R94" i="25"/>
  <c r="T88" i="25"/>
  <c r="U90" i="25"/>
  <c r="V93" i="25"/>
  <c r="S94" i="25"/>
  <c r="W90" i="25"/>
  <c r="R95" i="25"/>
  <c r="S95" i="25"/>
  <c r="V94" i="25"/>
  <c r="R96" i="25"/>
  <c r="P96" i="25"/>
  <c r="U91" i="25"/>
  <c r="T90" i="25"/>
  <c r="W91" i="25"/>
  <c r="V95" i="25"/>
  <c r="P97" i="25"/>
  <c r="Q91" i="25"/>
  <c r="R97" i="25"/>
  <c r="U92" i="25"/>
  <c r="W92" i="25"/>
  <c r="V96" i="25"/>
  <c r="S97" i="25"/>
  <c r="Q92" i="25"/>
  <c r="S96" i="25"/>
  <c r="U93" i="25"/>
  <c r="T91" i="25"/>
  <c r="P98" i="25"/>
  <c r="X95" i="25"/>
  <c r="U95" i="25"/>
  <c r="P99" i="25"/>
  <c r="Q93" i="25"/>
  <c r="X97" i="25"/>
  <c r="X96" i="25"/>
  <c r="V97" i="25"/>
  <c r="R98" i="25"/>
  <c r="Q94" i="25"/>
  <c r="T92" i="25"/>
  <c r="R100" i="25"/>
  <c r="W93" i="25"/>
  <c r="R99" i="25"/>
  <c r="Q95" i="25"/>
  <c r="S31" i="25"/>
  <c r="R31" i="25"/>
  <c r="W94" i="25"/>
  <c r="T93" i="25"/>
  <c r="P100" i="25"/>
  <c r="S99" i="25"/>
  <c r="X98" i="25"/>
  <c r="U94" i="25"/>
  <c r="S98" i="25"/>
  <c r="T94" i="25"/>
  <c r="W95" i="25"/>
  <c r="V98" i="25"/>
  <c r="X99" i="25"/>
  <c r="X31" i="25"/>
  <c r="S100" i="25"/>
  <c r="U96" i="25"/>
  <c r="W96" i="25"/>
  <c r="V31" i="25"/>
  <c r="V99" i="25"/>
  <c r="Q96" i="25"/>
  <c r="T95" i="25"/>
  <c r="Q97" i="25"/>
  <c r="T97" i="25"/>
  <c r="U99" i="25"/>
  <c r="V100" i="25"/>
  <c r="U97" i="25"/>
  <c r="X100" i="25"/>
  <c r="T96" i="25"/>
  <c r="U98" i="25"/>
  <c r="Q98" i="25"/>
  <c r="W97" i="25"/>
  <c r="U100" i="25"/>
  <c r="W98" i="25"/>
  <c r="T31" i="25"/>
  <c r="Q99" i="25"/>
  <c r="W31" i="25"/>
  <c r="Q31" i="25"/>
  <c r="T98" i="25"/>
  <c r="U31" i="25"/>
  <c r="W100" i="25"/>
  <c r="T99" i="25"/>
  <c r="T100" i="25"/>
  <c r="W99" i="25"/>
  <c r="M48" i="25"/>
  <c r="M52" i="25"/>
  <c r="M42" i="25"/>
  <c r="M63" i="25"/>
  <c r="M54" i="25"/>
  <c r="M53" i="25"/>
  <c r="M51" i="25"/>
  <c r="M43" i="25"/>
  <c r="M67" i="25"/>
  <c r="M57" i="25"/>
  <c r="M60" i="25"/>
  <c r="M45" i="25"/>
  <c r="M97" i="25"/>
  <c r="M92" i="25"/>
  <c r="M78" i="25"/>
  <c r="M64" i="25"/>
  <c r="M94" i="25"/>
  <c r="M87" i="25"/>
  <c r="M86" i="25"/>
  <c r="M39" i="25"/>
  <c r="M79" i="25"/>
  <c r="M70" i="25"/>
  <c r="M68" i="25"/>
  <c r="M100" i="25"/>
  <c r="M83" i="25"/>
  <c r="M35" i="25"/>
  <c r="M71" i="25"/>
  <c r="M61" i="25"/>
  <c r="M88" i="25"/>
  <c r="M84" i="25"/>
  <c r="M91" i="25"/>
  <c r="M72" i="25"/>
  <c r="M66" i="25"/>
  <c r="M81" i="25"/>
  <c r="M96" i="25"/>
  <c r="M89" i="25"/>
  <c r="M80" i="25"/>
  <c r="M74" i="25"/>
  <c r="M58" i="25"/>
  <c r="M46" i="25"/>
  <c r="M41" i="25"/>
  <c r="M33" i="25"/>
  <c r="M95" i="25"/>
  <c r="M55" i="25"/>
  <c r="M49" i="25"/>
  <c r="M38" i="25"/>
  <c r="M93" i="25"/>
  <c r="M76" i="25"/>
  <c r="M62" i="25"/>
  <c r="M40" i="25"/>
  <c r="M85" i="25"/>
  <c r="M75" i="25"/>
  <c r="M69" i="25"/>
  <c r="M37" i="25"/>
  <c r="M99" i="25"/>
  <c r="M90" i="25"/>
  <c r="M77" i="25"/>
  <c r="M44" i="25"/>
  <c r="M98" i="25"/>
  <c r="M82" i="25"/>
  <c r="M73" i="25"/>
  <c r="M65" i="25"/>
  <c r="M36" i="25"/>
  <c r="M56" i="25"/>
  <c r="Z76" i="25"/>
  <c r="Z47" i="25"/>
  <c r="Z69" i="25"/>
  <c r="Z75" i="25"/>
  <c r="Z61" i="25"/>
  <c r="Z42" i="25"/>
  <c r="Z40" i="25"/>
  <c r="Z67" i="25"/>
  <c r="Z36" i="25"/>
  <c r="Z85" i="25"/>
  <c r="Z66" i="25"/>
  <c r="Z44" i="25"/>
  <c r="Z87" i="25"/>
  <c r="Z56" i="25"/>
  <c r="Z48" i="25"/>
  <c r="Z78" i="25"/>
  <c r="Z73" i="25"/>
  <c r="Z95" i="25"/>
  <c r="Z91" i="25"/>
  <c r="Z88" i="25"/>
  <c r="Z83" i="25"/>
  <c r="Z84" i="25"/>
  <c r="Z93" i="25"/>
  <c r="Z86" i="25"/>
  <c r="Z68" i="25"/>
  <c r="Z65" i="25"/>
  <c r="Z62" i="25"/>
  <c r="Z54" i="25"/>
  <c r="Z49" i="25"/>
  <c r="Z94" i="25"/>
  <c r="Z92" i="25"/>
  <c r="Z97" i="25"/>
  <c r="Z82" i="25"/>
  <c r="Z81" i="25"/>
  <c r="Z80" i="25"/>
  <c r="Z74" i="25"/>
  <c r="Z71" i="25"/>
  <c r="Z58" i="25"/>
  <c r="Z63" i="25"/>
  <c r="Z59" i="25"/>
  <c r="Z50" i="25"/>
  <c r="Z41" i="25"/>
  <c r="Z45" i="25"/>
  <c r="Z38" i="25"/>
  <c r="Z39" i="25"/>
  <c r="Z34" i="25"/>
  <c r="Z31" i="25"/>
  <c r="Z98" i="25"/>
  <c r="Z96" i="25"/>
  <c r="Z79" i="25"/>
  <c r="Z77" i="25"/>
  <c r="Z72" i="25"/>
  <c r="Z70" i="25"/>
  <c r="Z57" i="25"/>
  <c r="Z55" i="25"/>
  <c r="Z53" i="25"/>
  <c r="Z43" i="25"/>
  <c r="Z100" i="25"/>
  <c r="Z99" i="25"/>
  <c r="Z90" i="25"/>
  <c r="Z89" i="25"/>
  <c r="Z60" i="25"/>
  <c r="Z64" i="25"/>
  <c r="Z52" i="25"/>
  <c r="Z51" i="25"/>
  <c r="Z46" i="25"/>
  <c r="Z35" i="25"/>
  <c r="Z37" i="25"/>
  <c r="Z33" i="25"/>
  <c r="F55" i="1"/>
  <c r="F69" i="1"/>
  <c r="F73" i="1"/>
  <c r="H45" i="22"/>
  <c r="H44" i="22"/>
  <c r="H46" i="22"/>
  <c r="M44" i="22"/>
  <c r="G33" i="20"/>
  <c r="D39" i="20"/>
  <c r="I39" i="20"/>
  <c r="D40" i="20"/>
  <c r="G39" i="20"/>
  <c r="G40" i="20"/>
  <c r="I40" i="20"/>
  <c r="D41" i="20"/>
  <c r="I41" i="20"/>
  <c r="D42" i="20"/>
  <c r="G41" i="20"/>
  <c r="K28" i="1"/>
  <c r="K33" i="1"/>
  <c r="K36" i="1"/>
  <c r="I42" i="20"/>
  <c r="D43" i="20"/>
  <c r="G42" i="20"/>
  <c r="G43" i="20"/>
  <c r="I43" i="20"/>
  <c r="D44" i="20"/>
  <c r="I44" i="20"/>
  <c r="D45" i="20"/>
  <c r="G44" i="20"/>
  <c r="G45" i="20"/>
  <c r="I45" i="20"/>
  <c r="D46" i="20"/>
  <c r="I46" i="20"/>
  <c r="D47" i="20"/>
  <c r="G46" i="20"/>
  <c r="G47" i="20"/>
  <c r="I47" i="20"/>
  <c r="D48" i="20"/>
  <c r="G48" i="20"/>
  <c r="I48" i="20"/>
  <c r="D49" i="20"/>
  <c r="I49" i="20"/>
  <c r="D50" i="20"/>
  <c r="G49" i="20"/>
  <c r="G50" i="20"/>
  <c r="G51" i="20"/>
  <c r="I5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Smith</author>
  </authors>
  <commentList>
    <comment ref="F13" authorId="0" shapeId="0" xr:uid="{9F473121-D357-4F67-BD24-4F32C725F49F}">
      <text>
        <r>
          <rPr>
            <b/>
            <sz val="9"/>
            <color indexed="81"/>
            <rFont val="Tahoma"/>
            <family val="2"/>
          </rPr>
          <t>Rob Smith:</t>
        </r>
        <r>
          <rPr>
            <sz val="9"/>
            <color indexed="81"/>
            <rFont val="Tahoma"/>
            <family val="2"/>
          </rPr>
          <t xml:space="preserve">
Note these are 13- month balances
</t>
        </r>
      </text>
    </comment>
  </commentList>
</comments>
</file>

<file path=xl/sharedStrings.xml><?xml version="1.0" encoding="utf-8"?>
<sst xmlns="http://schemas.openxmlformats.org/spreadsheetml/2006/main" count="1091" uniqueCount="607">
  <si>
    <t xml:space="preserve"> </t>
  </si>
  <si>
    <t>Line</t>
  </si>
  <si>
    <t>No.</t>
  </si>
  <si>
    <t xml:space="preserve">REVENUE CREDITS </t>
  </si>
  <si>
    <t>Total</t>
  </si>
  <si>
    <t>Allocator</t>
  </si>
  <si>
    <t xml:space="preserve">  Account No. 454</t>
  </si>
  <si>
    <t>TP</t>
  </si>
  <si>
    <t xml:space="preserve">  Account No. 456</t>
  </si>
  <si>
    <t>Transmission</t>
  </si>
  <si>
    <t>Company Total</t>
  </si>
  <si>
    <t xml:space="preserve">  Production</t>
  </si>
  <si>
    <t>NA</t>
  </si>
  <si>
    <t xml:space="preserve">  Distribution</t>
  </si>
  <si>
    <t xml:space="preserve">  General &amp; Intangible</t>
  </si>
  <si>
    <t xml:space="preserve">     Less Account 565</t>
  </si>
  <si>
    <t xml:space="preserve">  LABOR RELATED</t>
  </si>
  <si>
    <t xml:space="preserve">          Payroll</t>
  </si>
  <si>
    <t xml:space="preserve">          Highway and vehicle</t>
  </si>
  <si>
    <t xml:space="preserve">  PLANT RELATED</t>
  </si>
  <si>
    <t xml:space="preserve">         Other</t>
  </si>
  <si>
    <t>$</t>
  </si>
  <si>
    <t>(a)</t>
  </si>
  <si>
    <t>(b)</t>
  </si>
  <si>
    <t>(c)</t>
  </si>
  <si>
    <t>(d)</t>
  </si>
  <si>
    <t>(e)</t>
  </si>
  <si>
    <t>Cost of Service Item</t>
  </si>
  <si>
    <t>Qualifying</t>
  </si>
  <si>
    <t xml:space="preserve">  Other </t>
  </si>
  <si>
    <t>N/A</t>
  </si>
  <si>
    <t xml:space="preserve">Less transmission plant included in OATT Ancillary Services  </t>
  </si>
  <si>
    <t>=</t>
  </si>
  <si>
    <t>TRANSMISSION PLANT % INCLUDED IN PJM COST OF SERVICE</t>
  </si>
  <si>
    <t>Allocation</t>
  </si>
  <si>
    <t xml:space="preserve">  Production </t>
  </si>
  <si>
    <t xml:space="preserve">  Distribution </t>
  </si>
  <si>
    <t>W&amp;S Allocator</t>
  </si>
  <si>
    <t xml:space="preserve">  Other</t>
  </si>
  <si>
    <t>($ / Allocation)</t>
  </si>
  <si>
    <t>= WS</t>
  </si>
  <si>
    <t>TP=</t>
  </si>
  <si>
    <t>Production</t>
  </si>
  <si>
    <t>Distribution</t>
  </si>
  <si>
    <t xml:space="preserve">         State Franchise Tax</t>
  </si>
  <si>
    <t>(f)</t>
  </si>
  <si>
    <t>General</t>
  </si>
  <si>
    <t>W&amp;S</t>
  </si>
  <si>
    <t>Notes</t>
  </si>
  <si>
    <t xml:space="preserve">     Less: Account 561.2 Load Dispatch - Monitor and Operate Trans System through Schedule 1A</t>
  </si>
  <si>
    <t>AMP Transmission LLC</t>
  </si>
  <si>
    <t>Intangible</t>
  </si>
  <si>
    <t>[A]</t>
  </si>
  <si>
    <t>205.46.g</t>
  </si>
  <si>
    <t>207.58.g</t>
  </si>
  <si>
    <t>207.75.g</t>
  </si>
  <si>
    <t>207.99.g</t>
  </si>
  <si>
    <t>205.5.g</t>
  </si>
  <si>
    <t>December</t>
  </si>
  <si>
    <t>January</t>
  </si>
  <si>
    <t>February</t>
  </si>
  <si>
    <t>March</t>
  </si>
  <si>
    <t>April</t>
  </si>
  <si>
    <t>May</t>
  </si>
  <si>
    <t>June</t>
  </si>
  <si>
    <t>July</t>
  </si>
  <si>
    <t>August</t>
  </si>
  <si>
    <t>September</t>
  </si>
  <si>
    <t>October</t>
  </si>
  <si>
    <t>November</t>
  </si>
  <si>
    <t>13-month Average</t>
  </si>
  <si>
    <t>Asset Retirement Cost for Transmission Plant</t>
  </si>
  <si>
    <t>207.57.g</t>
  </si>
  <si>
    <t>Notes:</t>
  </si>
  <si>
    <t>Reference for December balances as would be reported in FERC Form 1.</t>
  </si>
  <si>
    <t>Less Non-Qualifying Transmission Plant</t>
  </si>
  <si>
    <t>Start-Up Costs</t>
  </si>
  <si>
    <t>Amortization period</t>
  </si>
  <si>
    <t>years</t>
  </si>
  <si>
    <t>Yearly Amortization</t>
  </si>
  <si>
    <t>ATSI</t>
  </si>
  <si>
    <t>Amount</t>
  </si>
  <si>
    <t>AEP</t>
  </si>
  <si>
    <t>Total Qualifying</t>
  </si>
  <si>
    <t>AMPT</t>
  </si>
  <si>
    <t>Zonal Allocation</t>
  </si>
  <si>
    <t>Form 1</t>
  </si>
  <si>
    <t>Projected or Actual</t>
  </si>
  <si>
    <t xml:space="preserve">  </t>
  </si>
  <si>
    <t>WP01/04</t>
  </si>
  <si>
    <t>WP03</t>
  </si>
  <si>
    <t>ATSI-Area</t>
  </si>
  <si>
    <t>Gross Plant in Service - 13 Month Average Balances</t>
  </si>
  <si>
    <t>Year</t>
  </si>
  <si>
    <t>Month</t>
  </si>
  <si>
    <t>Page, Line, Col.</t>
  </si>
  <si>
    <t>(g)</t>
  </si>
  <si>
    <t xml:space="preserve"> (e) x (f)</t>
  </si>
  <si>
    <t>Calculation of Transmission Revenue Requirements</t>
  </si>
  <si>
    <t xml:space="preserve">207.58.g </t>
  </si>
  <si>
    <t xml:space="preserve">205.5.g &amp; 207.99.g </t>
  </si>
  <si>
    <t>WP01</t>
  </si>
  <si>
    <t xml:space="preserve">     Rate Formula Template</t>
  </si>
  <si>
    <t>General Note:  References to pages in this formulary rate are indicated as:  (page#, line#, col.#)</t>
  </si>
  <si>
    <t>A</t>
  </si>
  <si>
    <t>B</t>
  </si>
  <si>
    <t>C</t>
  </si>
  <si>
    <t>D</t>
  </si>
  <si>
    <t>E</t>
  </si>
  <si>
    <t>References to data from Informational FERC Form 1 are indicated as:   #.y.x  (page, line, column)</t>
  </si>
  <si>
    <t xml:space="preserve"> Utilizing Informational FERC Form 1 Data</t>
  </si>
  <si>
    <t>AMPT will maintain and post with informational filings an Informational FERC Form 1.</t>
  </si>
  <si>
    <t xml:space="preserve">  Transmission   (Note B)</t>
  </si>
  <si>
    <t>321.96.b</t>
  </si>
  <si>
    <t>323.197.b</t>
  </si>
  <si>
    <t>(h)</t>
  </si>
  <si>
    <t>(i)</t>
  </si>
  <si>
    <t>321.86.b</t>
  </si>
  <si>
    <t>263.i</t>
  </si>
  <si>
    <t>WP04</t>
  </si>
  <si>
    <t>Cash-Flow Model</t>
  </si>
  <si>
    <t>DEBT SERVICE</t>
  </si>
  <si>
    <t xml:space="preserve">   Amortization of premium or discount  (Note E)</t>
  </si>
  <si>
    <t>Includes amounts recorded to accounts 428 and 429.</t>
  </si>
  <si>
    <t>Subtotal</t>
  </si>
  <si>
    <t>Allocated</t>
  </si>
  <si>
    <t xml:space="preserve">  Reserved</t>
  </si>
  <si>
    <t xml:space="preserve">TRANSMISSION EXPENSES </t>
  </si>
  <si>
    <t>TE=</t>
  </si>
  <si>
    <t>True-up Adjustment</t>
  </si>
  <si>
    <t>NET REVENUE REQUIREMENTS</t>
  </si>
  <si>
    <t>O&amp;M/A&amp;G, DEBT SERVICE &amp; OTHER TAXES</t>
  </si>
  <si>
    <t>GROSS PLANT IN SERVICE</t>
  </si>
  <si>
    <t>(Note A)</t>
  </si>
  <si>
    <t xml:space="preserve">or from the ISO (for service under this tariff) reflecting the Transmission Owner's integrated transmission facilities.  They do not </t>
  </si>
  <si>
    <t xml:space="preserve">include revenues associated with FERC annual charges, gross receipts taxes, ancillary services, facilities not included in this </t>
  </si>
  <si>
    <t>template (e.g., direct assignment facilities and GSUs) which are not recovered under this Rate Formula Template.</t>
  </si>
  <si>
    <t>(Note C)</t>
  </si>
  <si>
    <t>WP02</t>
  </si>
  <si>
    <t>(Note D) WP05</t>
  </si>
  <si>
    <t>WP06</t>
  </si>
  <si>
    <t>TRUE-UP ADJUSTMENT WITH INTEREST (Protocols)</t>
  </si>
  <si>
    <t>Over (Under) Recovery Plus Interest</t>
  </si>
  <si>
    <t>Average Monthly Interest Rate</t>
  </si>
  <si>
    <t>Months</t>
  </si>
  <si>
    <t>Calculated Interest</t>
  </si>
  <si>
    <t>Amortization</t>
  </si>
  <si>
    <t>Surcharge (Refund) Owed</t>
  </si>
  <si>
    <t>Interest Rate on Amount of Refunds or Surcharges (Note 1)</t>
  </si>
  <si>
    <t>Calculation of Interest</t>
  </si>
  <si>
    <t>Monthly</t>
  </si>
  <si>
    <t>Annual</t>
  </si>
  <si>
    <t>January  through December</t>
  </si>
  <si>
    <t>Over (Under) Recovery Plus Interest Amortized and Recovered Over 12 Months</t>
  </si>
  <si>
    <t>True-Up with Interest</t>
  </si>
  <si>
    <t>Less Over (Under) Recovery</t>
  </si>
  <si>
    <t>Total Interest</t>
  </si>
  <si>
    <t>Actual Revenue Requirement For Year (ATRR)</t>
  </si>
  <si>
    <t>As an example, an over or under collection will be recovered prorata over 2019, held for 2020 and returned prorata over 2021</t>
  </si>
  <si>
    <t>Year 2020</t>
  </si>
  <si>
    <t>Year 2021</t>
  </si>
  <si>
    <t>Gross receipts taxes are not included in transmission revenue requirement in the Rate Formula Template, since they are recovered elsewhere.</t>
  </si>
  <si>
    <t>F</t>
  </si>
  <si>
    <t>TAXES OTHER THAN INCOME TAXES   (Note F)</t>
  </si>
  <si>
    <t>(1)</t>
  </si>
  <si>
    <t>(2)</t>
  </si>
  <si>
    <t>(3)</t>
  </si>
  <si>
    <t>(4)</t>
  </si>
  <si>
    <t>Reference</t>
  </si>
  <si>
    <t>Gross Transmission Plant - Total</t>
  </si>
  <si>
    <t>Net Transmission Plant - Total</t>
  </si>
  <si>
    <t>O&amp;M EXPENSE</t>
  </si>
  <si>
    <t>Total O&amp;M Allocated to Transmission</t>
  </si>
  <si>
    <t>Annual Allocation Factor for O&amp;M</t>
  </si>
  <si>
    <t>TAXES OTHER THAN INCOME TAXES</t>
  </si>
  <si>
    <t>Total Other Taxes</t>
  </si>
  <si>
    <t>Annual Allocation Factor for Other Taxes</t>
  </si>
  <si>
    <t>Annual Allocation Factor for Expense</t>
  </si>
  <si>
    <t>Annual Allocation Factor for Return</t>
  </si>
  <si>
    <t>Line No.</t>
  </si>
  <si>
    <t>Project Name</t>
  </si>
  <si>
    <t>RTEP Project Number</t>
  </si>
  <si>
    <t>Project Gross Plant</t>
  </si>
  <si>
    <t>Annual Expense Charge</t>
  </si>
  <si>
    <t xml:space="preserve">Project Net Plant </t>
  </si>
  <si>
    <t>Annual Return Charge</t>
  </si>
  <si>
    <t>Project Depreciation Expense</t>
  </si>
  <si>
    <t>Annual Revenue Requirement
with True-up</t>
  </si>
  <si>
    <t>(Col. 3 * Col. 4)</t>
  </si>
  <si>
    <t>(Col. 6 * Col. 7)</t>
  </si>
  <si>
    <t>(Sum Col. 5, 8, 9 &amp; 10)</t>
  </si>
  <si>
    <t>1a</t>
  </si>
  <si>
    <t>1b</t>
  </si>
  <si>
    <t>1c</t>
  </si>
  <si>
    <t>2</t>
  </si>
  <si>
    <t xml:space="preserve">Gross Transmission Plant is that identified on page 2 line 2 of Attachment H-21A. </t>
  </si>
  <si>
    <t>Net Transmission Plant is that identified on page 2 line 14 of Attachment H-21A.</t>
  </si>
  <si>
    <t>Project Gross Plant is the total capital investment for the project calculated in the same method as the gross plant value in line 1 above.  This value includes subsequent capital investments required to maintain the project in-service.</t>
  </si>
  <si>
    <t>Project Net Plant is the Project Gross Plant Identified in Column 3 less the associated Accumulated Depreciation.</t>
  </si>
  <si>
    <t>Project Depreciation Expense is the actual value booked for the project and included in the Depreciation Expense in Attachment H-21A page 3 line 12.</t>
  </si>
  <si>
    <t>Annual Allocation Factor for Debt Service</t>
  </si>
  <si>
    <t>b</t>
  </si>
  <si>
    <t>Annual Allocation Factor for Expense and Margin Requirement</t>
  </si>
  <si>
    <t>MARGIN REQUIREMENT</t>
  </si>
  <si>
    <t>Annual Allocation Factor for Margin Requirement</t>
  </si>
  <si>
    <t>(line 18)</t>
  </si>
  <si>
    <t>Transmission Enhancement Credit - True-up</t>
  </si>
  <si>
    <t xml:space="preserve">(c) </t>
  </si>
  <si>
    <t>True-up Adjustment Principal
Under/(Over)</t>
  </si>
  <si>
    <t>Applicable Interest on 
Under/(Over)</t>
  </si>
  <si>
    <t>True-up Adjustment with Interest
Under/(Over)</t>
  </si>
  <si>
    <t>[Col. c, line 1 *
(Col. d, line 2x /
Col. d, line 3)]</t>
  </si>
  <si>
    <t>Col. f - Col. e</t>
  </si>
  <si>
    <t>Col. g *
[(line 4a / line 4b) - 1]</t>
  </si>
  <si>
    <t>Col. g + Col. H</t>
  </si>
  <si>
    <t>Actual PJM TEC Revenues for True-up Year</t>
  </si>
  <si>
    <t>2a</t>
  </si>
  <si>
    <t>2b</t>
  </si>
  <si>
    <t>2c</t>
  </si>
  <si>
    <t>3</t>
  </si>
  <si>
    <t>4a</t>
  </si>
  <si>
    <t>4b</t>
  </si>
  <si>
    <t>NOTE</t>
  </si>
  <si>
    <t>Amount included in revenues reported on page 330, column k of FERC Form 1.</t>
  </si>
  <si>
    <t>To be completed after WP07 for the True-up Year is updated using actual data</t>
  </si>
  <si>
    <t>Actual TEC Revenues</t>
  </si>
  <si>
    <t>Projected TEC  Annual Revenue Requirement</t>
  </si>
  <si>
    <t>from PTRR</t>
  </si>
  <si>
    <t>Actual TEC Revenues Allocated to Projects</t>
  </si>
  <si>
    <t>Actual TEC  Annual Revenue Requirement</t>
  </si>
  <si>
    <t>from ATRR</t>
  </si>
  <si>
    <t xml:space="preserve">  Transmission Enhancement Credit</t>
  </si>
  <si>
    <t>WP07</t>
  </si>
  <si>
    <t>Surcharges shall be entered as a positive number to increase the net revenue requirement.</t>
  </si>
  <si>
    <t>G</t>
  </si>
  <si>
    <t>Adjustments to Net Revenue Requirement (Note G)</t>
  </si>
  <si>
    <t>requirement.  Interest on surcharge shall be entered as a positive number to increase the net revenue requirement.</t>
  </si>
  <si>
    <t>H</t>
  </si>
  <si>
    <t>Interest on Adjustments (Note H)</t>
  </si>
  <si>
    <t>Total Adjustment (line 14 + line 15)</t>
  </si>
  <si>
    <t>TOTAL REVENUE CREDITS  (sum lines 5-9)</t>
  </si>
  <si>
    <t>I</t>
  </si>
  <si>
    <t>Transmission Plant recovered in Ancillary Services</t>
  </si>
  <si>
    <t>Allocated To Zone</t>
  </si>
  <si>
    <t>J</t>
  </si>
  <si>
    <t>Removes dollar amount of transmission expenses included in the OATT ancillary services rates, including all of Account No. 561.1, 561.2,</t>
  </si>
  <si>
    <t xml:space="preserve">  561.3 and 561.BA.</t>
  </si>
  <si>
    <t>Less transmission expenses included in OATT Ancillary Services   (Note J)</t>
  </si>
  <si>
    <t>WAGES &amp; SALARY ALLOCATOR   (W&amp;S) (Note K)</t>
  </si>
  <si>
    <t>K</t>
  </si>
  <si>
    <t>AMPT will have no wages and salaries.  However, all A&amp;G expense incurred by AMPT will be 100% related to AMPT Transmission</t>
  </si>
  <si>
    <t xml:space="preserve">  Transmission (WP04)</t>
  </si>
  <si>
    <t>Wages and Salaries Proxy - Gross Plant in Each Zone</t>
  </si>
  <si>
    <t xml:space="preserve">   Debt Service (Note L)</t>
  </si>
  <si>
    <t>L</t>
  </si>
  <si>
    <t>Project Name:</t>
  </si>
  <si>
    <t>City of Napoleon</t>
  </si>
  <si>
    <t>Project #2</t>
  </si>
  <si>
    <t>Project #3</t>
  </si>
  <si>
    <t>Loan Principal:</t>
  </si>
  <si>
    <t>Loan Term (Years):</t>
  </si>
  <si>
    <t>Annual Interest Rate:</t>
  </si>
  <si>
    <t>Project #1</t>
  </si>
  <si>
    <t>Loan Start Date:</t>
  </si>
  <si>
    <t>Loan End Date:</t>
  </si>
  <si>
    <t>Project #4</t>
  </si>
  <si>
    <t>Project #5</t>
  </si>
  <si>
    <t>Project #10</t>
  </si>
  <si>
    <t>Project #6</t>
  </si>
  <si>
    <t>Project #7</t>
  </si>
  <si>
    <t>Project #8</t>
  </si>
  <si>
    <t>Project #9</t>
  </si>
  <si>
    <t>Projected Yearly Debt Service Payment:</t>
  </si>
  <si>
    <t>Rate Year</t>
  </si>
  <si>
    <t>Debt Service Schedule (Yearly)</t>
  </si>
  <si>
    <t>Debt Service Schedule (Monthly)</t>
  </si>
  <si>
    <t>Total Debt Service Over Loan Term</t>
  </si>
  <si>
    <t>D/A</t>
  </si>
  <si>
    <t xml:space="preserve">  Revenue Credits Specific to zone</t>
  </si>
  <si>
    <t>Account No. 454 Revenue Credits specific to zone</t>
  </si>
  <si>
    <t>Account No. 456 Revenue Credits specific to zone</t>
  </si>
  <si>
    <t>Account No. 454</t>
  </si>
  <si>
    <t>Account No. 456</t>
  </si>
  <si>
    <t>Account No. 454 Revenue Credits allocable to all zones</t>
  </si>
  <si>
    <t>Account No. 456 Revenue Credits allocable to all zones</t>
  </si>
  <si>
    <t xml:space="preserve">Line </t>
  </si>
  <si>
    <t>Other Revenue Credits specific to zone</t>
  </si>
  <si>
    <t xml:space="preserve">321.112.b </t>
  </si>
  <si>
    <t>Form 1 Reference</t>
  </si>
  <si>
    <t>Item</t>
  </si>
  <si>
    <t>Description</t>
  </si>
  <si>
    <t>Add description</t>
  </si>
  <si>
    <t>WP09</t>
  </si>
  <si>
    <t>321.112.b and WP09</t>
  </si>
  <si>
    <t>323.197.b and WP09</t>
  </si>
  <si>
    <t xml:space="preserve">  Transmission O&amp;M allocable to zone</t>
  </si>
  <si>
    <t>Project</t>
  </si>
  <si>
    <t xml:space="preserve"> #1</t>
  </si>
  <si>
    <t xml:space="preserve">Project </t>
  </si>
  <si>
    <t>#2</t>
  </si>
  <si>
    <t>#3</t>
  </si>
  <si>
    <t>#4</t>
  </si>
  <si>
    <t>#5</t>
  </si>
  <si>
    <t>#6</t>
  </si>
  <si>
    <t>#7</t>
  </si>
  <si>
    <t>#10</t>
  </si>
  <si>
    <t xml:space="preserve">Actual </t>
  </si>
  <si>
    <t>Debt Service</t>
  </si>
  <si>
    <t xml:space="preserve">Projected </t>
  </si>
  <si>
    <t>Total Transmission O&amp;M Specific to AEP zone</t>
  </si>
  <si>
    <t>sum of A&amp;G specific to ATSI zone</t>
  </si>
  <si>
    <t>Total A&amp;G Specific to ATSI zone</t>
  </si>
  <si>
    <t>List A&amp;G specific to AEP zone here - add rows if necessary</t>
  </si>
  <si>
    <t>sum of transmission O&amp;M specific to ATSI zone</t>
  </si>
  <si>
    <t>sum of transmission O&amp;M specific to AEP zone</t>
  </si>
  <si>
    <t>sum of A&amp;G specific to AEP zone</t>
  </si>
  <si>
    <t>Total A&amp;G Specific to AEP zone</t>
  </si>
  <si>
    <t xml:space="preserve">  Transmission O&amp;M Specific to zone (Note M)</t>
  </si>
  <si>
    <t xml:space="preserve">  A&amp;G Specific to zone (Note M)</t>
  </si>
  <si>
    <t>M</t>
  </si>
  <si>
    <t>Transmission Enhancement Credit (Schedule 12 Projects)</t>
  </si>
  <si>
    <t xml:space="preserve">         Property specific to zone (Note M)</t>
  </si>
  <si>
    <t>term</t>
  </si>
  <si>
    <t>Yearly</t>
  </si>
  <si>
    <t>Add lines as needed</t>
  </si>
  <si>
    <t>Other Amortizations - AEP</t>
  </si>
  <si>
    <t>List other AEP Amortizations here</t>
  </si>
  <si>
    <t>Total AEP zonal Amortizations</t>
  </si>
  <si>
    <t>ATSI and AEP East</t>
  </si>
  <si>
    <t xml:space="preserve">         Property allocable to zone (Note M)</t>
  </si>
  <si>
    <t>263.i and WP09</t>
  </si>
  <si>
    <t>ATSI Zone</t>
  </si>
  <si>
    <t>Deferred to AEP Zone</t>
  </si>
  <si>
    <t>AEP zone for future request at FERC</t>
  </si>
  <si>
    <t>Deferred from</t>
  </si>
  <si>
    <t>and Incurred in</t>
  </si>
  <si>
    <t>xxxxxxx</t>
  </si>
  <si>
    <t>Other Deferred Costs</t>
  </si>
  <si>
    <t>Total Other Deferred  Costs</t>
  </si>
  <si>
    <t>Interest Rate on Amount of Refunds or Surcharges is the monthly average interest rate calculated in accordance with section 2(c) of the AMPT  Formula Rate Protocols.</t>
  </si>
  <si>
    <t>True-up Adjustment - (Over)/Under Recovery</t>
  </si>
  <si>
    <t>2018 Start-Up Costs</t>
  </si>
  <si>
    <t>3-year Amorts</t>
  </si>
  <si>
    <t>Total 1-year Amort to ATSI zone</t>
  </si>
  <si>
    <t>Add Lines and Columns to if necessary to increase transparency</t>
  </si>
  <si>
    <t>Alloc</t>
  </si>
  <si>
    <t>Other AMPT Capitalized Equipment</t>
  </si>
  <si>
    <t>AMPT Projects</t>
  </si>
  <si>
    <t>Add Additional Project Columns as needed</t>
  </si>
  <si>
    <t>Add Additional "Other" Columns as needed</t>
  </si>
  <si>
    <t>40% of Debt Service</t>
  </si>
  <si>
    <t>The Margin Factor can only be changed by Order of the Commission</t>
  </si>
  <si>
    <t>Margin factor</t>
  </si>
  <si>
    <t>Interest required pursuant to Section 2(c) of Protocols.  Interest on any refunds shall be entered as a negative number to reduce the net revenue</t>
  </si>
  <si>
    <t>AMPT True-up with Interest - based on Protocols</t>
  </si>
  <si>
    <t xml:space="preserve">Adjustments required pursuant to Section 6 of the AMPT Protocols.  Refunds shall be entered as a negative number to reduce the net revenue requirement.  </t>
  </si>
  <si>
    <t>Interest for Working Capital needs</t>
  </si>
  <si>
    <t>AMPT Working Capital Loan from AMP</t>
  </si>
  <si>
    <t>WP06b</t>
  </si>
  <si>
    <t>Total Transmission O&amp;M Specific to all zones</t>
  </si>
  <si>
    <t>List transmission specific to all zones here - add rows if necessary</t>
  </si>
  <si>
    <t>Deferred</t>
  </si>
  <si>
    <t>From Informational AMPT Form 1  - ATRR True-up</t>
  </si>
  <si>
    <t>Total A&amp;G Specific to all zones</t>
  </si>
  <si>
    <t>sum of A&amp;G specific to all zones</t>
  </si>
  <si>
    <t>sum of transmission O&amp;M specific to all zones</t>
  </si>
  <si>
    <t>Other Taxes specific to ATSI Zone</t>
  </si>
  <si>
    <t>Other Tax specific to ATSI zone here - add rows if necessary</t>
  </si>
  <si>
    <t>Other Tax specific to AEP zone here - add rows if necessary</t>
  </si>
  <si>
    <t>Other Tax specific to all zones here - add rows if necessary</t>
  </si>
  <si>
    <t>Other Taxes Specific to all zones</t>
  </si>
  <si>
    <t>sum of Other Taxes specific to AEP zone</t>
  </si>
  <si>
    <t>sum of Other Taxes specific to ATSI zone</t>
  </si>
  <si>
    <t>sum of Other Taxes specific to all zones</t>
  </si>
  <si>
    <t>List A&amp;G specific to all zones here - add rows if necessary</t>
  </si>
  <si>
    <t xml:space="preserve">  Other Amortizations - All zones</t>
  </si>
  <si>
    <t>Add Columns and lines as needed</t>
  </si>
  <si>
    <t>Add Lines if needed</t>
  </si>
  <si>
    <t>Other zone</t>
  </si>
  <si>
    <t>Other Zone</t>
  </si>
  <si>
    <t>Add Zones if necessary.  Add lines for more project investment</t>
  </si>
  <si>
    <t>To be completed in conjunction with Attachment H-32A</t>
  </si>
  <si>
    <t>Transmission Enhancement Credit for Attachment H-32A Page 1, Line 9</t>
  </si>
  <si>
    <t>Sum of line 6 through 16</t>
  </si>
  <si>
    <t>Add lines for projects as needed</t>
  </si>
  <si>
    <t>(WP08-True-up
Col. i)</t>
  </si>
  <si>
    <t>PTRR debt service projections for zone are shown on WP06.  Actual ATRR debt service (for True-up template) will be from AMPT accounting records</t>
  </si>
  <si>
    <t xml:space="preserve">  Amortization of Start-Up Costs to zone (Note N)</t>
  </si>
  <si>
    <t>N</t>
  </si>
  <si>
    <t xml:space="preserve">Includes only FICA, unemployment, highway, property, gross receipts, PILOT, and other assessments charged in the current year.  Taxes related to income are excluded.  </t>
  </si>
  <si>
    <t>Revenue Credits Workpaper</t>
  </si>
  <si>
    <t>Formation Cost (Start-up) Workpaper</t>
  </si>
  <si>
    <t>For ATRR  and True-up, AMPT will record actual interest expense</t>
  </si>
  <si>
    <t>Components - Description</t>
  </si>
  <si>
    <t>Amounts</t>
  </si>
  <si>
    <t>Zonal Investment Workpaper</t>
  </si>
  <si>
    <t>Note 1:</t>
  </si>
  <si>
    <t>True-Up and Adjustments Workpaper</t>
  </si>
  <si>
    <t>Debt Service Workpaper - Annual</t>
  </si>
  <si>
    <t>year and those P&amp;I entries will be populated in H-32A, page 1, line 36</t>
  </si>
  <si>
    <t>Debt Service Workpaper - Monthly</t>
  </si>
  <si>
    <t>From WP06</t>
  </si>
  <si>
    <t>Add Additional Project Columns and lines as needed</t>
  </si>
  <si>
    <t>Add Additional "Other" Columns and lines as needed</t>
  </si>
  <si>
    <t>Transmission O&amp;M, A&amp;G, and Other Taxes Workpaper</t>
  </si>
  <si>
    <t>TRANSMISSION O&amp;M, A&amp;G, and OTHER TAXES DETAIL</t>
  </si>
  <si>
    <t>DIVISOR</t>
  </si>
  <si>
    <t>1 Coincident Peak (CP) (MW) - ATSI</t>
  </si>
  <si>
    <t>17a</t>
  </si>
  <si>
    <t>17b</t>
  </si>
  <si>
    <t>17c</t>
  </si>
  <si>
    <t xml:space="preserve">  A&amp;G allocable to zone (Note M)</t>
  </si>
  <si>
    <t xml:space="preserve">  Other Amortizations - ATSI (Note N)</t>
  </si>
  <si>
    <t>MW</t>
  </si>
  <si>
    <t>Annual Network Rate ($/MW/Yr)  (Line 17 / Line 17b)</t>
  </si>
  <si>
    <t>/MW/Yr</t>
  </si>
  <si>
    <t>NITS Revenues received by PJM for the Year (Note 2)</t>
  </si>
  <si>
    <t>Note 2:</t>
  </si>
  <si>
    <t>Exclude any true-up amount included in the PTRR for the year being true-up</t>
  </si>
  <si>
    <t xml:space="preserve">Prime Rate </t>
  </si>
  <si>
    <t>For PTRR, use most recent available Prime Rate when projections are done</t>
  </si>
  <si>
    <t>Est. for Zone</t>
  </si>
  <si>
    <t>This tab is to accommodate projects that may go in service or close mid-year in any particular month</t>
  </si>
  <si>
    <t>Attachment H-32A</t>
  </si>
  <si>
    <t>Attachment H-32A - WP05 - True-Up and Adjustments</t>
  </si>
  <si>
    <t>Attachment H-32A - WP06 - Debt Service</t>
  </si>
  <si>
    <t>Attachment H-32A - WP06a - Debt Service Monthly</t>
  </si>
  <si>
    <t>Attachment H-32A - WP07 - TEC</t>
  </si>
  <si>
    <t>Note 1:  to Attachment H-32A, page 1, line 37</t>
  </si>
  <si>
    <t>Revenue Requirement True-up with Interest</t>
  </si>
  <si>
    <t>Revenue Requirement True-up - Over/Under Recovery</t>
  </si>
  <si>
    <t>Percentage of PJM Qualifying transmission plant included in Cost of Service (line 70 / line 67)</t>
  </si>
  <si>
    <t>Total Qualifying Transmission Plant in Service (line 67 - 68 - 69)</t>
  </si>
  <si>
    <t xml:space="preserve">Total transmission plant </t>
  </si>
  <si>
    <t>TOTAL GROSS PLANT  (sum lines 57 - 62)</t>
  </si>
  <si>
    <t>REV. REQUIREMENT  (sum lines 50 and 52)</t>
  </si>
  <si>
    <t>Subtotal (lines 31 + 36 + 37 + 48)</t>
  </si>
  <si>
    <t>TOTAL OTHER TAXES  (sum lines 41 through 47)</t>
  </si>
  <si>
    <t>TOTAL DEBT SERVICE (Sum lines 34 and 35 )</t>
  </si>
  <si>
    <t>GROSS REVENUE REQUIREMENT         (line 54)</t>
  </si>
  <si>
    <t>Total transmission expenses    (line 21+22 Column e)</t>
  </si>
  <si>
    <t>Included transmission expenses (line 76 less line 77)</t>
  </si>
  <si>
    <t>Percentage of transmission expenses after adjustment (line 78 divided by line 76)</t>
  </si>
  <si>
    <t>Percentage of transmission plant included in ISO Rates (line 72)</t>
  </si>
  <si>
    <t>Percentage of transmission expenses included in ISO Rates (line 80 times line 81)</t>
  </si>
  <si>
    <t xml:space="preserve">  Total  (sum lines 86-89)</t>
  </si>
  <si>
    <t>The revenues credited on page 1 lines 5-9 shall include only the amounts received directly (in the case of grandfathered agreements)</t>
  </si>
  <si>
    <t>ATSI Transmission Zone</t>
  </si>
  <si>
    <t>Beginning/End year balances will match Form 1.  13-Month average balances shown on WP-01.  Qualifying zonal transmission investment shown on WP04.  Excluding any Transmission AROs</t>
  </si>
  <si>
    <t>Over Recoveries are entered as negative to reduce the net revenue.  Under recoveries are entered as Positive to increase the net revenue.</t>
  </si>
  <si>
    <t>Margin Factor equals .40 or 40% of debt service.  Margin Requirement is the dollar amount that results from applying the Margin Factor to annual debt service.</t>
  </si>
  <si>
    <t>Includes amortization of pre-commercial Start-Up costs booked in account 182.3, approved by the Commission and amortized through Account 566.</t>
  </si>
  <si>
    <t>For ATRR  and True-up, interest will be per books</t>
  </si>
  <si>
    <t>ADD LINES AS NEEDED FOR ADDITIONAL REVENUE CREDITS</t>
  </si>
  <si>
    <r>
      <t>Interest on Working Capital Loan</t>
    </r>
    <r>
      <rPr>
        <vertAlign val="superscript"/>
        <sz val="11"/>
        <color theme="1"/>
        <rFont val="Calibri"/>
        <family val="2"/>
      </rPr>
      <t>1</t>
    </r>
  </si>
  <si>
    <t xml:space="preserve">Add more lines as needed </t>
  </si>
  <si>
    <t>Add lines and other zones as needed to increase transparency</t>
  </si>
  <si>
    <t xml:space="preserve">For ATRR and True-up, AMPT will record actual P&amp;I in the  </t>
  </si>
  <si>
    <t>Net Loan Principal</t>
  </si>
  <si>
    <r>
      <rPr>
        <b/>
        <i/>
        <sz val="11"/>
        <color theme="1"/>
        <rFont val="Calibri"/>
        <family val="2"/>
      </rPr>
      <t>Less</t>
    </r>
    <r>
      <rPr>
        <b/>
        <sz val="11"/>
        <color theme="1"/>
        <rFont val="Calibri"/>
        <family val="2"/>
      </rPr>
      <t xml:space="preserve"> Acquisition Premium</t>
    </r>
  </si>
  <si>
    <t>Development of Margin Requirement</t>
  </si>
  <si>
    <t xml:space="preserve">Less:  </t>
  </si>
  <si>
    <t xml:space="preserve">  Premium paid on Debt and included in debt service</t>
  </si>
  <si>
    <t xml:space="preserve">  Other Adjustments needed to reflect only Debt Service on Assets</t>
  </si>
  <si>
    <t xml:space="preserve">  Interest on Working Capital Loans (WP06b)</t>
  </si>
  <si>
    <t xml:space="preserve">  Add Additional deductions to Debt Service Payments as needed</t>
  </si>
  <si>
    <t>12-Month Period=</t>
  </si>
  <si>
    <t>Net Debt Service Payments (line 1 - lines 4 thorugh 7)</t>
  </si>
  <si>
    <t>Margin Factor (fixed)</t>
  </si>
  <si>
    <t xml:space="preserve">Margin Requirement (line 9 x line 10) - To H-32A line </t>
  </si>
  <si>
    <t>1. Excludes any Debt Service related to Acquisition Adjustments if any per WP06</t>
  </si>
  <si>
    <t>Page 18 of 18</t>
  </si>
  <si>
    <t>AMPT Transmission Investment - Gross Plant</t>
  </si>
  <si>
    <t>Page 16 of 18</t>
  </si>
  <si>
    <t>Page 17 of 18</t>
  </si>
  <si>
    <t>Page 15 of 18</t>
  </si>
  <si>
    <t>Page 14 of 18</t>
  </si>
  <si>
    <t>Page 13 of 18</t>
  </si>
  <si>
    <t>Page 11 of 18</t>
  </si>
  <si>
    <t>Page 12 of 18</t>
  </si>
  <si>
    <t>Page 9 of 18</t>
  </si>
  <si>
    <t>Page 8 of 18</t>
  </si>
  <si>
    <t>Page 7 of 18</t>
  </si>
  <si>
    <t>Page 5 of 18</t>
  </si>
  <si>
    <t>Page 4 of 18</t>
  </si>
  <si>
    <t>Page 3 of 18</t>
  </si>
  <si>
    <t>Page 1 of 18</t>
  </si>
  <si>
    <t>Page 2 of 18</t>
  </si>
  <si>
    <r>
      <t xml:space="preserve">MARGIN REQUIREMENT  (Note I) </t>
    </r>
    <r>
      <rPr>
        <u/>
        <sz val="12"/>
        <color rgb="FFFF0000"/>
        <rFont val="Arial"/>
        <family val="2"/>
      </rPr>
      <t>(WP10)</t>
    </r>
  </si>
  <si>
    <t>Description of Revenue Credits</t>
  </si>
  <si>
    <t>Number of anticipated Transmission Zones</t>
  </si>
  <si>
    <t>From Informational Form 1 for ATRR True-up, otherwise estimate for PTRR</t>
  </si>
  <si>
    <t>Total Other Taxes Specific to all zones</t>
  </si>
  <si>
    <r>
      <t>Debt Service Payments</t>
    </r>
    <r>
      <rPr>
        <vertAlign val="superscript"/>
        <sz val="11"/>
        <rFont val="Calibri"/>
        <family val="2"/>
        <scheme val="minor"/>
      </rPr>
      <t>1</t>
    </r>
  </si>
  <si>
    <r>
      <t>The True-Up adjustment is the difference between (1) the revenues received for the 12-Month</t>
    </r>
    <r>
      <rPr>
        <u/>
        <sz val="12"/>
        <color rgb="FFFF0000"/>
        <rFont val="Arial"/>
        <family val="2"/>
      </rPr>
      <t xml:space="preserve"> </t>
    </r>
    <r>
      <rPr>
        <sz val="12"/>
        <rFont val="Arial"/>
        <family val="2"/>
      </rPr>
      <t>period and (2) the ATRR for that 12-Month period after it is known, with interest</t>
    </r>
  </si>
  <si>
    <t>With respect to purchased assets, principal and interest payments related to borrowings in excess of the seller's net book value will not be included in the PTRR or ATRR debt service.</t>
  </si>
  <si>
    <t>Debt Service Payments - Year End12/31/2020</t>
  </si>
  <si>
    <t>City of Amherst</t>
  </si>
  <si>
    <t>GF = "Grid Force"</t>
  </si>
  <si>
    <t>Project 5</t>
  </si>
  <si>
    <t>Purchase</t>
  </si>
  <si>
    <t>Non-Qualifying in ATSI zone</t>
  </si>
  <si>
    <t>Other Non-Qualifying Facilities</t>
  </si>
  <si>
    <t>List transmission specific to AEP zone here - add rows if necessary</t>
  </si>
  <si>
    <t>6a</t>
  </si>
  <si>
    <t>6b</t>
  </si>
  <si>
    <t>6c</t>
  </si>
  <si>
    <t>6d</t>
  </si>
  <si>
    <t>6e</t>
  </si>
  <si>
    <t>6f</t>
  </si>
  <si>
    <t>6g</t>
  </si>
  <si>
    <t>Actual</t>
  </si>
  <si>
    <t>City of Wadsworth</t>
  </si>
  <si>
    <t>Henry Co. Property Tax- Napoleon Assets</t>
  </si>
  <si>
    <t>Form 1 page 262 - Napoleon Assets property tax</t>
  </si>
  <si>
    <t>350.d</t>
  </si>
  <si>
    <t>Total Transmission O&amp;M Specific to ATSI zone - FERC Form 1 321.112.b</t>
  </si>
  <si>
    <t xml:space="preserve">Total Transmission O&amp;M Specific to ATSI zone </t>
  </si>
  <si>
    <t>Other Amortizations of deferred start-up - ATSI Zone Specific - amortized in 2019</t>
  </si>
  <si>
    <t>Remove Deferred Costs Amortized through O&amp;M Accounts</t>
  </si>
  <si>
    <t>Transmission O&amp;M - From Form 1</t>
  </si>
  <si>
    <t>Admin &amp; General Expense Form 1 page 323.197.b</t>
  </si>
  <si>
    <t>Total ATSI area A&amp;G expense 2019 - includes $120,657 related to AMPT formula</t>
  </si>
  <si>
    <t>Remove Deferred Costs Amortized through A&amp;G Accounts</t>
  </si>
  <si>
    <t>-</t>
  </si>
  <si>
    <t>Variable</t>
  </si>
  <si>
    <t>various</t>
  </si>
  <si>
    <t>for actual 2019, interest rates were various through the years as draws happened and the prime rate changed</t>
  </si>
  <si>
    <t>Average</t>
  </si>
  <si>
    <t>FERC Interest Rate - Monthly</t>
  </si>
  <si>
    <t>Total Up-Front Costs</t>
  </si>
  <si>
    <t>years beginning 1/1/2019</t>
  </si>
  <si>
    <t>Deferred to AEP Zone (or Next Zone)</t>
  </si>
  <si>
    <t>Consultants - Acct 566</t>
  </si>
  <si>
    <t>Meetings - Acct 930</t>
  </si>
  <si>
    <t>AMPT Labor/Overhead - Acct 920</t>
  </si>
  <si>
    <t>See WP03 - Account 900s 1-year amortization of start-up in 2019 and 3-year amort</t>
  </si>
  <si>
    <t>323.189.b</t>
  </si>
  <si>
    <t>263.i.1</t>
  </si>
  <si>
    <t>See WP03</t>
  </si>
  <si>
    <t>See Tab "Detail of 3-Yr ATSI</t>
  </si>
  <si>
    <t>See Tab "Detail of 1-Yr ATSI</t>
  </si>
  <si>
    <t>PTP/Through and Out Revenues in ATSI zone - Actual</t>
  </si>
  <si>
    <t>2nd Zone Purchase 1</t>
  </si>
  <si>
    <t>ATSI and 2nd Zone</t>
  </si>
  <si>
    <t>Other Taxes specific to 2nd Zone</t>
  </si>
  <si>
    <t>2nd Zone area Purchase 2</t>
  </si>
  <si>
    <t xml:space="preserve">per books </t>
  </si>
  <si>
    <t>Labor</t>
  </si>
  <si>
    <t xml:space="preserve">  Other Amortizations - ____other Zone (Note N)</t>
  </si>
  <si>
    <t>American Municipal Power Transmission</t>
  </si>
  <si>
    <t>3 Year Deferred Start Up Costs</t>
  </si>
  <si>
    <t>50/50 Split</t>
  </si>
  <si>
    <t>1/3 ATSI Amount</t>
  </si>
  <si>
    <t>Month Recorded</t>
  </si>
  <si>
    <t>Amount Defferred</t>
  </si>
  <si>
    <t>ATSI Amount</t>
  </si>
  <si>
    <t>Second Zone</t>
  </si>
  <si>
    <t>Amortization Account</t>
  </si>
  <si>
    <t>Consulting</t>
  </si>
  <si>
    <t>Legal</t>
  </si>
  <si>
    <t>PJM meeting</t>
  </si>
  <si>
    <t>Consulting/Legal - Acct 923</t>
  </si>
  <si>
    <t>Supplemental Information Page 1</t>
  </si>
  <si>
    <t>Detail of 3-Yr ATSI</t>
  </si>
  <si>
    <t>Page 6 of 18</t>
  </si>
  <si>
    <t>Page 10 of 18</t>
  </si>
  <si>
    <t>Year Ended 12/31/2020</t>
  </si>
  <si>
    <t>Attachment H-32A - WP01 - Plant - 2020</t>
  </si>
  <si>
    <t>Attachment H-32A - WP02 - Revenue Credits - 2020</t>
  </si>
  <si>
    <t>Attachment H-32A - WP03 - Start-Up Costs - 2020 Actual</t>
  </si>
  <si>
    <t>ATSI Zone for 2020</t>
  </si>
  <si>
    <t>Attachment H-32A - WP04 - Zonal Investment - 2020</t>
  </si>
  <si>
    <t>Debt Service Payments -  Year End 12/31/2020</t>
  </si>
  <si>
    <t>Attachment H-32A - WP06b - Interest on Working Cap - 2020</t>
  </si>
  <si>
    <t>Attachment H-32A - WP08 - TEC True-up - 2020</t>
  </si>
  <si>
    <t>Total Transmission O&amp;M - 2020 Actual</t>
  </si>
  <si>
    <t>Attachment H-32A - WP09 - Transmission O&amp;M - 2020 Actual</t>
  </si>
  <si>
    <t>Other Taxes - 2020 Actual</t>
  </si>
  <si>
    <t>A&amp;G Expense - 2020 Actual</t>
  </si>
  <si>
    <t>Attachment H-32A - WP10 - Margin Requirement - 2020</t>
  </si>
  <si>
    <t>2020 Amortization</t>
  </si>
  <si>
    <t>As of 12/31/2020</t>
  </si>
  <si>
    <t>Up Front Costs  - Deferred - Amort Acct during 2020</t>
  </si>
  <si>
    <t>AMPT Labor/Overhead - Acct 922</t>
  </si>
  <si>
    <t>See WP03 - account 500s 1-year amortization of start up in 2020 - and 3-yr amort</t>
  </si>
  <si>
    <t>City of Brewster</t>
  </si>
  <si>
    <t>Lorain Co. Prop Tax - Amherst Assets</t>
  </si>
  <si>
    <t>Medina Co. Prop Tax - Wadsworth Assets</t>
  </si>
  <si>
    <t>Form 1 page 262 - Amherst Assets property tax</t>
  </si>
  <si>
    <t>Form 1 page 262 - Wadsworth Assets property tax</t>
  </si>
  <si>
    <t>Remove AEP zonal specific cost in O&amp;M during 2020</t>
  </si>
  <si>
    <t>reversal of Credit of $60,329 included in 2020 but was to defer to AEP zone</t>
  </si>
  <si>
    <t>TOTAL O&amp;M  (sum lines 21, 22, 25-30, less lines 23 and 24)</t>
  </si>
  <si>
    <t>O&amp;M and A&amp;G and Property Other Taxes values taken from the column in WP09 that corresponds to the zone</t>
  </si>
  <si>
    <t>Line 12 (b, c, or d) divided by Line 12 (e)</t>
  </si>
  <si>
    <t>Vill of Brewster</t>
  </si>
  <si>
    <t>Excludes $85,838 of interest collected in 2019 that was paid by AMPT in 2020</t>
  </si>
  <si>
    <t>Remove invoices paid by AMPT in 2020 that should have been paid by AMP</t>
  </si>
  <si>
    <t>Accounting consulting for both AEP and ATSI zones in 2020</t>
  </si>
  <si>
    <t>Add back 50% of Accounting consulting to first two zones</t>
  </si>
  <si>
    <t>Remove from ATSI zone and Defer to AEP zone</t>
  </si>
  <si>
    <t>Capital project expense that should have been capitalized - ATSI</t>
  </si>
  <si>
    <t>Capital project expense that should have been capitalized - AEP</t>
  </si>
  <si>
    <t>Year 2022</t>
  </si>
  <si>
    <t>List A&amp;G specific to ATSI zone here - add rows if necessary</t>
  </si>
  <si>
    <t>Actual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</si>
</sst>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0"/>
    <numFmt numFmtId="165" formatCode="0.000%"/>
    <numFmt numFmtId="166" formatCode="0.0000"/>
    <numFmt numFmtId="167" formatCode="_(&quot;$&quot;* #,##0_);_(&quot;$&quot;* \(#,##0\);_(&quot;$&quot;* &quot;-&quot;??_);_(@_)"/>
    <numFmt numFmtId="168" formatCode="&quot;$&quot;#,##0"/>
    <numFmt numFmtId="169" formatCode="0.0%"/>
    <numFmt numFmtId="170" formatCode="_(* #,##0.00000_);_(* \(#,##0.00000\);_(* &quot;-&quot;??_);_(@_)"/>
    <numFmt numFmtId="171" formatCode="_(* #,##0_);_(* \(#,##0\);_(* &quot;-&quot;??_);_(@_)"/>
    <numFmt numFmtId="172" formatCode="0.0000%"/>
    <numFmt numFmtId="173" formatCode="&quot;$&quot;#,##0.00"/>
    <numFmt numFmtId="174" formatCode="#,##0.00000"/>
    <numFmt numFmtId="175" formatCode="0.000000%"/>
    <numFmt numFmtId="176" formatCode="0_);\(0\)"/>
    <numFmt numFmtId="177" formatCode="_(* #,##0.0_);_(* \(#,##0.0\);_(* &quot;-&quot;??_);_(@_)"/>
    <numFmt numFmtId="178" formatCode="_(&quot;$&quot;* #,##0.0_);_(&quot;$&quot;* \(#,##0.0\);_(&quot;$&quot;* &quot;-&quot;??_);_(@_)"/>
    <numFmt numFmtId="179" formatCode="[$-409]mmmm\-yy;@"/>
    <numFmt numFmtId="180" formatCode="_ * #,##0.00_ ;_ * \-#,##0.00_ ;_ * &quot;-&quot;??_ ;_ @_ "/>
  </numFmts>
  <fonts count="109">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2"/>
      <name val="Times New Roman"/>
      <family val="1"/>
    </font>
    <font>
      <b/>
      <sz val="12"/>
      <name val="Times New Roman"/>
      <family val="1"/>
    </font>
    <font>
      <sz val="12"/>
      <color indexed="10"/>
      <name val="Times New Roman"/>
      <family val="1"/>
    </font>
    <font>
      <b/>
      <sz val="18"/>
      <name val="Times New Roman"/>
      <family val="1"/>
    </font>
    <font>
      <u val="singleAccounting"/>
      <sz val="11"/>
      <color theme="1"/>
      <name val="Calibri"/>
      <family val="2"/>
    </font>
    <font>
      <b/>
      <sz val="11"/>
      <color theme="1"/>
      <name val="Calibri"/>
      <family val="2"/>
    </font>
    <font>
      <u/>
      <sz val="11"/>
      <color theme="1"/>
      <name val="Calibri"/>
      <family val="2"/>
    </font>
    <font>
      <sz val="10"/>
      <name val="Arial"/>
      <family val="2"/>
    </font>
    <font>
      <b/>
      <sz val="11"/>
      <color theme="1"/>
      <name val="Calibri"/>
      <family val="2"/>
      <scheme val="minor"/>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b/>
      <sz val="12"/>
      <color rgb="FFFF0000"/>
      <name val="Calibri"/>
      <family val="2"/>
      <scheme val="minor"/>
    </font>
    <font>
      <sz val="12"/>
      <name val="Calibri"/>
      <family val="2"/>
      <scheme val="minor"/>
    </font>
    <font>
      <b/>
      <sz val="12"/>
      <name val="Calibri"/>
      <family val="2"/>
      <scheme val="minor"/>
    </font>
    <font>
      <sz val="10"/>
      <name val="Calibri"/>
      <family val="2"/>
      <scheme val="minor"/>
    </font>
    <font>
      <b/>
      <sz val="12"/>
      <color theme="0"/>
      <name val="Calibri"/>
      <family val="2"/>
      <scheme val="minor"/>
    </font>
    <font>
      <sz val="12"/>
      <color theme="0"/>
      <name val="Calibri"/>
      <family val="2"/>
      <scheme val="minor"/>
    </font>
    <font>
      <b/>
      <sz val="12"/>
      <color rgb="FFFF0000"/>
      <name val="Arial"/>
      <family val="2"/>
    </font>
    <font>
      <u val="singleAccounting"/>
      <sz val="11"/>
      <name val="Calibri"/>
      <family val="2"/>
      <scheme val="minor"/>
    </font>
    <font>
      <sz val="16"/>
      <name val="Calibri"/>
      <family val="2"/>
      <scheme val="minor"/>
    </font>
    <font>
      <b/>
      <sz val="20"/>
      <name val="Calibri"/>
      <family val="2"/>
      <scheme val="minor"/>
    </font>
    <font>
      <sz val="10"/>
      <color theme="1"/>
      <name val="Arial"/>
      <family val="2"/>
    </font>
    <font>
      <b/>
      <u/>
      <sz val="12"/>
      <name val="Calibri"/>
      <family val="2"/>
      <scheme val="minor"/>
    </font>
    <font>
      <u/>
      <sz val="12"/>
      <name val="Calibri"/>
      <family val="2"/>
      <scheme val="minor"/>
    </font>
    <font>
      <sz val="12"/>
      <name val="Arial"/>
      <family val="2"/>
    </font>
    <font>
      <b/>
      <sz val="12"/>
      <name val="Arial"/>
      <family val="2"/>
    </font>
    <font>
      <b/>
      <u/>
      <sz val="12"/>
      <name val="Arial"/>
      <family val="2"/>
    </font>
    <font>
      <b/>
      <u/>
      <sz val="14"/>
      <name val="Arial"/>
      <family val="2"/>
    </font>
    <font>
      <u val="singleAccounting"/>
      <sz val="12"/>
      <name val="Arial"/>
      <family val="2"/>
    </font>
    <font>
      <b/>
      <sz val="14"/>
      <name val="Arial"/>
      <family val="2"/>
    </font>
    <font>
      <sz val="11"/>
      <color theme="1"/>
      <name val="Arial"/>
      <family val="2"/>
    </font>
    <font>
      <sz val="12"/>
      <color indexed="10"/>
      <name val="Arial"/>
      <family val="2"/>
    </font>
    <font>
      <b/>
      <sz val="18"/>
      <name val="Arial"/>
      <family val="2"/>
    </font>
    <font>
      <u/>
      <sz val="14"/>
      <name val="Arial"/>
      <family val="2"/>
    </font>
    <font>
      <sz val="14"/>
      <name val="Arial"/>
      <family val="2"/>
    </font>
    <font>
      <u/>
      <sz val="12"/>
      <name val="Arial"/>
      <family val="2"/>
    </font>
    <font>
      <b/>
      <sz val="16"/>
      <name val="Arial"/>
      <family val="2"/>
    </font>
    <font>
      <u val="singleAccounting"/>
      <sz val="12"/>
      <name val="Calibri"/>
      <family val="2"/>
      <scheme val="minor"/>
    </font>
    <font>
      <sz val="10"/>
      <name val="Times New Roman"/>
      <family val="1"/>
    </font>
    <font>
      <sz val="9"/>
      <name val="Calibri"/>
      <family val="2"/>
      <scheme val="minor"/>
    </font>
    <font>
      <sz val="12"/>
      <color theme="1"/>
      <name val="Arial"/>
      <family val="2"/>
    </font>
    <font>
      <b/>
      <u/>
      <sz val="11"/>
      <color theme="1"/>
      <name val="Calibri"/>
      <family val="2"/>
    </font>
    <font>
      <sz val="12"/>
      <name val="Arial MT"/>
    </font>
    <font>
      <sz val="12"/>
      <color theme="1"/>
      <name val="Calibri"/>
      <family val="2"/>
      <scheme val="minor"/>
    </font>
    <font>
      <b/>
      <sz val="11"/>
      <name val="Calibri"/>
      <family val="2"/>
    </font>
    <font>
      <b/>
      <sz val="12"/>
      <color theme="0"/>
      <name val="Arial"/>
      <family val="2"/>
    </font>
    <font>
      <sz val="12"/>
      <color theme="0"/>
      <name val="Arial"/>
      <family val="2"/>
    </font>
    <font>
      <u val="singleAccounting"/>
      <sz val="10"/>
      <name val="Arial"/>
      <family val="2"/>
    </font>
    <font>
      <u/>
      <sz val="12"/>
      <color theme="1"/>
      <name val="Arial"/>
      <family val="2"/>
    </font>
    <font>
      <u val="singleAccounting"/>
      <sz val="12"/>
      <color theme="1"/>
      <name val="Arial"/>
      <family val="2"/>
    </font>
    <font>
      <b/>
      <sz val="12"/>
      <color theme="1"/>
      <name val="Arial"/>
      <family val="2"/>
    </font>
    <font>
      <b/>
      <u/>
      <sz val="12"/>
      <color theme="1"/>
      <name val="Arial"/>
      <family val="2"/>
    </font>
    <font>
      <u/>
      <sz val="11"/>
      <color theme="1"/>
      <name val="Calibri"/>
      <family val="2"/>
      <scheme val="minor"/>
    </font>
    <font>
      <b/>
      <sz val="16"/>
      <name val="Calibri"/>
      <family val="2"/>
      <scheme val="minor"/>
    </font>
    <font>
      <sz val="11"/>
      <name val="Calibri"/>
      <family val="2"/>
      <scheme val="minor"/>
    </font>
    <font>
      <sz val="16"/>
      <name val="Times New Roman"/>
      <family val="1"/>
    </font>
    <font>
      <b/>
      <sz val="16"/>
      <color theme="1"/>
      <name val="Calibri"/>
      <family val="2"/>
    </font>
    <font>
      <sz val="9"/>
      <name val="Arial"/>
      <family val="2"/>
    </font>
    <font>
      <sz val="14"/>
      <name val="Calibri"/>
      <family val="2"/>
      <scheme val="minor"/>
    </font>
    <font>
      <vertAlign val="superscript"/>
      <sz val="11"/>
      <color theme="1"/>
      <name val="Calibri"/>
      <family val="2"/>
    </font>
    <font>
      <sz val="9"/>
      <color theme="1"/>
      <name val="Calibri"/>
      <family val="2"/>
    </font>
    <font>
      <sz val="12"/>
      <name val="Calibri"/>
      <family val="2"/>
    </font>
    <font>
      <b/>
      <sz val="12"/>
      <color rgb="FFFF0000"/>
      <name val="Times New Roman"/>
      <family val="1"/>
    </font>
    <font>
      <b/>
      <i/>
      <sz val="11"/>
      <color theme="1"/>
      <name val="Calibri"/>
      <family val="2"/>
    </font>
    <font>
      <u/>
      <sz val="12"/>
      <color rgb="FFFF0000"/>
      <name val="Arial"/>
      <family val="2"/>
    </font>
    <font>
      <sz val="11"/>
      <name val="Calibri"/>
      <family val="2"/>
    </font>
    <font>
      <sz val="9"/>
      <name val="Calibri"/>
      <family val="2"/>
    </font>
    <font>
      <vertAlign val="superscript"/>
      <sz val="11"/>
      <name val="Calibri"/>
      <family val="2"/>
      <scheme val="minor"/>
    </font>
    <font>
      <sz val="10"/>
      <name val="Calibri"/>
      <family val="2"/>
    </font>
    <font>
      <sz val="9"/>
      <color indexed="81"/>
      <name val="Tahoma"/>
      <family val="2"/>
    </font>
    <font>
      <b/>
      <sz val="9"/>
      <color indexed="81"/>
      <name val="Tahoma"/>
      <family val="2"/>
    </font>
    <font>
      <sz val="11"/>
      <color rgb="FF0000CC"/>
      <name val="Calibri"/>
      <family val="2"/>
    </font>
    <font>
      <sz val="10"/>
      <color rgb="FFFF0000"/>
      <name val="Arial"/>
      <family val="2"/>
    </font>
    <font>
      <sz val="10"/>
      <color rgb="FF0000CC"/>
      <name val="Arial"/>
      <family val="2"/>
    </font>
    <font>
      <sz val="12"/>
      <color rgb="FF0000CC"/>
      <name val="Arial"/>
      <family val="2"/>
    </font>
    <font>
      <sz val="11"/>
      <color rgb="FFFF0000"/>
      <name val="Calibri"/>
      <family val="2"/>
    </font>
    <font>
      <sz val="11"/>
      <color rgb="FF0000CC"/>
      <name val="Calibri"/>
      <family val="2"/>
      <scheme val="minor"/>
    </font>
    <font>
      <sz val="12"/>
      <color rgb="FF0000CC"/>
      <name val="Times New Roman"/>
      <family val="1"/>
    </font>
    <font>
      <u/>
      <sz val="12"/>
      <color rgb="FF0000CC"/>
      <name val="Arial"/>
      <family val="2"/>
    </font>
    <font>
      <u val="singleAccounting"/>
      <sz val="12"/>
      <color rgb="FF0000CC"/>
      <name val="Arial"/>
      <family val="2"/>
    </font>
    <font>
      <u val="singleAccounting"/>
      <sz val="11"/>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s>
  <borders count="31">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81">
    <xf numFmtId="0" fontId="0" fillId="0" borderId="0"/>
    <xf numFmtId="44" fontId="14" fillId="0" borderId="0" applyFont="0" applyFill="0" applyBorder="0" applyAlignment="0" applyProtection="0"/>
    <xf numFmtId="43" fontId="14" fillId="0" borderId="0" applyFont="0" applyFill="0" applyBorder="0" applyAlignment="0" applyProtection="0"/>
    <xf numFmtId="9" fontId="14" fillId="0" borderId="0" applyFont="0" applyFill="0" applyBorder="0" applyAlignment="0" applyProtection="0"/>
    <xf numFmtId="0" fontId="22" fillId="0" borderId="0"/>
    <xf numFmtId="43" fontId="22" fillId="0" borderId="0" applyFont="0" applyFill="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2" borderId="0" applyNumberFormat="0" applyBorder="0" applyAlignment="0" applyProtection="0"/>
    <xf numFmtId="0" fontId="29" fillId="3" borderId="0" applyNumberFormat="0" applyBorder="0" applyAlignment="0" applyProtection="0"/>
    <xf numFmtId="0" fontId="30" fillId="5" borderId="7" applyNumberFormat="0" applyAlignment="0" applyProtection="0"/>
    <xf numFmtId="0" fontId="31" fillId="6" borderId="8" applyNumberFormat="0" applyAlignment="0" applyProtection="0"/>
    <xf numFmtId="0" fontId="32" fillId="6" borderId="7" applyNumberFormat="0" applyAlignment="0" applyProtection="0"/>
    <xf numFmtId="0" fontId="33" fillId="0" borderId="9" applyNumberFormat="0" applyFill="0" applyAlignment="0" applyProtection="0"/>
    <xf numFmtId="0" fontId="34" fillId="7" borderId="10" applyNumberFormat="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3" fillId="0" borderId="12" applyNumberFormat="0" applyFill="0" applyAlignment="0" applyProtection="0"/>
    <xf numFmtId="0" fontId="36"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36"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36"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36"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36"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36"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43" fontId="13" fillId="0" borderId="0" applyFont="0" applyFill="0" applyBorder="0" applyAlignment="0" applyProtection="0"/>
    <xf numFmtId="0" fontId="37" fillId="0" borderId="0" applyNumberFormat="0" applyFill="0" applyBorder="0" applyAlignment="0" applyProtection="0"/>
    <xf numFmtId="0" fontId="38" fillId="4" borderId="0" applyNumberFormat="0" applyBorder="0" applyAlignment="0" applyProtection="0"/>
    <xf numFmtId="0" fontId="13" fillId="8" borderId="11" applyNumberFormat="0" applyFont="0" applyAlignment="0" applyProtection="0"/>
    <xf numFmtId="0" fontId="36" fillId="12" borderId="0" applyNumberFormat="0" applyBorder="0" applyAlignment="0" applyProtection="0"/>
    <xf numFmtId="0" fontId="36" fillId="16" borderId="0" applyNumberFormat="0" applyBorder="0" applyAlignment="0" applyProtection="0"/>
    <xf numFmtId="0" fontId="36" fillId="20" borderId="0" applyNumberFormat="0" applyBorder="0" applyAlignment="0" applyProtection="0"/>
    <xf numFmtId="0" fontId="36" fillId="24" borderId="0" applyNumberFormat="0" applyBorder="0" applyAlignment="0" applyProtection="0"/>
    <xf numFmtId="0" fontId="36" fillId="28" borderId="0" applyNumberFormat="0" applyBorder="0" applyAlignment="0" applyProtection="0"/>
    <xf numFmtId="0" fontId="36" fillId="32" borderId="0" applyNumberFormat="0" applyBorder="0" applyAlignment="0" applyProtection="0"/>
    <xf numFmtId="44" fontId="13" fillId="0" borderId="0" applyFont="0" applyFill="0" applyBorder="0" applyAlignment="0" applyProtection="0"/>
    <xf numFmtId="0" fontId="11" fillId="0" borderId="0"/>
    <xf numFmtId="9" fontId="11"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0" borderId="0"/>
    <xf numFmtId="43" fontId="10" fillId="0" borderId="0" applyFont="0" applyFill="0" applyBorder="0" applyAlignment="0" applyProtection="0"/>
    <xf numFmtId="0" fontId="10" fillId="8" borderId="11" applyNumberFormat="0" applyFont="0" applyAlignment="0" applyProtection="0"/>
    <xf numFmtId="44" fontId="10" fillId="0" borderId="0" applyFont="0" applyFill="0" applyBorder="0" applyAlignment="0" applyProtection="0"/>
    <xf numFmtId="0" fontId="10" fillId="0" borderId="0"/>
    <xf numFmtId="9" fontId="10" fillId="0" borderId="0" applyFont="0" applyFill="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0" borderId="0"/>
    <xf numFmtId="43" fontId="8" fillId="0" borderId="0" applyFont="0" applyFill="0" applyBorder="0" applyAlignment="0" applyProtection="0"/>
    <xf numFmtId="0" fontId="8" fillId="8" borderId="11" applyNumberFormat="0" applyFont="0" applyAlignment="0" applyProtection="0"/>
    <xf numFmtId="44" fontId="8" fillId="0" borderId="0" applyFont="0" applyFill="0" applyBorder="0" applyAlignment="0" applyProtection="0"/>
    <xf numFmtId="0" fontId="8" fillId="0" borderId="0"/>
    <xf numFmtId="9" fontId="8" fillId="0" borderId="0" applyFont="0" applyFill="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0" borderId="0"/>
    <xf numFmtId="43" fontId="8" fillId="0" borderId="0" applyFont="0" applyFill="0" applyBorder="0" applyAlignment="0" applyProtection="0"/>
    <xf numFmtId="0" fontId="8" fillId="8" borderId="11" applyNumberFormat="0" applyFont="0" applyAlignment="0" applyProtection="0"/>
    <xf numFmtId="44" fontId="8" fillId="0" borderId="0" applyFont="0" applyFill="0" applyBorder="0" applyAlignment="0" applyProtection="0"/>
    <xf numFmtId="0" fontId="8" fillId="0" borderId="0"/>
    <xf numFmtId="9" fontId="8" fillId="0" borderId="0" applyFont="0" applyFill="0" applyBorder="0" applyAlignment="0" applyProtection="0"/>
    <xf numFmtId="0" fontId="2" fillId="0" borderId="0"/>
    <xf numFmtId="43" fontId="2" fillId="0" borderId="0" applyFont="0" applyFill="0" applyBorder="0" applyAlignment="0" applyProtection="0"/>
    <xf numFmtId="180" fontId="2"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11" applyNumberFormat="0" applyFont="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11" applyNumberFormat="0" applyFont="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11" applyNumberFormat="0" applyFont="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11" applyNumberFormat="0" applyFont="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764">
    <xf numFmtId="0" fontId="0" fillId="0" borderId="0" xfId="0"/>
    <xf numFmtId="0" fontId="15" fillId="0" borderId="0" xfId="0" applyFont="1" applyAlignment="1"/>
    <xf numFmtId="0" fontId="15" fillId="0" borderId="0" xfId="0" applyFont="1" applyAlignment="1">
      <alignment horizontal="right"/>
    </xf>
    <xf numFmtId="0" fontId="15" fillId="0" borderId="0" xfId="0" applyNumberFormat="1" applyFont="1" applyAlignment="1" applyProtection="1">
      <alignment horizontal="center"/>
      <protection locked="0"/>
    </xf>
    <xf numFmtId="0" fontId="15" fillId="0" borderId="0" xfId="0" applyNumberFormat="1" applyFont="1"/>
    <xf numFmtId="0" fontId="15" fillId="0" borderId="0" xfId="0" applyNumberFormat="1" applyFont="1" applyAlignment="1"/>
    <xf numFmtId="3" fontId="15" fillId="0" borderId="0" xfId="0" applyNumberFormat="1" applyFont="1" applyAlignment="1"/>
    <xf numFmtId="0" fontId="15" fillId="0" borderId="0" xfId="0" applyNumberFormat="1" applyFont="1" applyAlignment="1">
      <alignment horizontal="center"/>
    </xf>
    <xf numFmtId="49" fontId="15" fillId="0" borderId="0" xfId="0" applyNumberFormat="1" applyFont="1" applyAlignment="1">
      <alignment horizontal="left"/>
    </xf>
    <xf numFmtId="0" fontId="16" fillId="0" borderId="0" xfId="0" applyFont="1" applyFill="1" applyBorder="1" applyAlignment="1"/>
    <xf numFmtId="0" fontId="15" fillId="0" borderId="0" xfId="0" applyFont="1" applyFill="1" applyBorder="1" applyAlignment="1"/>
    <xf numFmtId="0" fontId="17" fillId="0" borderId="0" xfId="0" applyFont="1" applyAlignment="1"/>
    <xf numFmtId="0" fontId="15" fillId="0" borderId="0" xfId="0" applyFont="1" applyAlignment="1">
      <alignment horizontal="centerContinuous"/>
    </xf>
    <xf numFmtId="0" fontId="15" fillId="0" borderId="0" xfId="0" quotePrefix="1" applyFont="1" applyAlignment="1">
      <alignment horizontal="centerContinuous"/>
    </xf>
    <xf numFmtId="0" fontId="18" fillId="0" borderId="0" xfId="0" applyFont="1" applyAlignment="1">
      <alignment horizontal="centerContinuous"/>
    </xf>
    <xf numFmtId="0" fontId="18" fillId="0" borderId="0" xfId="0" applyFont="1" applyAlignment="1" applyProtection="1">
      <alignment horizontal="centerContinuous"/>
      <protection locked="0"/>
    </xf>
    <xf numFmtId="167" fontId="0" fillId="0" borderId="0" xfId="1" applyNumberFormat="1" applyFont="1"/>
    <xf numFmtId="0" fontId="0" fillId="0" borderId="0" xfId="0" applyAlignment="1">
      <alignment horizontal="center"/>
    </xf>
    <xf numFmtId="0" fontId="21" fillId="0" borderId="0" xfId="0" applyFont="1" applyAlignment="1">
      <alignment horizontal="center"/>
    </xf>
    <xf numFmtId="167" fontId="15" fillId="0" borderId="0" xfId="1" applyNumberFormat="1" applyFont="1" applyAlignment="1"/>
    <xf numFmtId="0" fontId="20" fillId="0" borderId="0" xfId="0" applyFont="1" applyAlignment="1">
      <alignment horizontal="centerContinuous"/>
    </xf>
    <xf numFmtId="0" fontId="15" fillId="0" borderId="0" xfId="0" applyFont="1" applyAlignment="1">
      <alignment horizontal="center"/>
    </xf>
    <xf numFmtId="167" fontId="15" fillId="0" borderId="0" xfId="0" applyNumberFormat="1" applyFont="1" applyAlignment="1"/>
    <xf numFmtId="0" fontId="39" fillId="0" borderId="0" xfId="0" applyFont="1" applyAlignment="1">
      <alignment horizontal="left" vertical="center"/>
    </xf>
    <xf numFmtId="0" fontId="40" fillId="0" borderId="0" xfId="0" applyFont="1" applyAlignment="1">
      <alignment vertical="center"/>
    </xf>
    <xf numFmtId="0" fontId="40" fillId="0" borderId="0" xfId="0" applyFont="1" applyAlignment="1">
      <alignment horizontal="center" vertical="center"/>
    </xf>
    <xf numFmtId="171" fontId="40" fillId="0" borderId="0" xfId="5" applyNumberFormat="1" applyFont="1" applyAlignment="1">
      <alignment vertical="center"/>
    </xf>
    <xf numFmtId="0" fontId="41" fillId="0" borderId="0" xfId="0" applyFont="1" applyAlignment="1">
      <alignment horizontal="center" vertical="center"/>
    </xf>
    <xf numFmtId="0" fontId="42" fillId="0" borderId="0" xfId="0" applyFont="1" applyAlignment="1">
      <alignment horizontal="right" vertical="center"/>
    </xf>
    <xf numFmtId="0" fontId="42" fillId="0" borderId="0" xfId="0" applyFont="1" applyAlignment="1">
      <alignment horizontal="center" vertical="center"/>
    </xf>
    <xf numFmtId="0" fontId="42" fillId="0" borderId="0" xfId="0" applyNumberFormat="1" applyFont="1" applyAlignment="1">
      <alignment horizontal="center" vertical="center"/>
    </xf>
    <xf numFmtId="0" fontId="40" fillId="33" borderId="0" xfId="0" applyNumberFormat="1" applyFont="1" applyFill="1" applyAlignment="1">
      <alignment vertical="center"/>
    </xf>
    <xf numFmtId="171" fontId="42" fillId="33" borderId="0" xfId="5" applyNumberFormat="1" applyFont="1" applyFill="1" applyAlignment="1">
      <alignment horizontal="center" vertical="center"/>
    </xf>
    <xf numFmtId="171" fontId="42" fillId="0" borderId="0" xfId="5" applyNumberFormat="1" applyFont="1" applyAlignment="1">
      <alignment vertical="center"/>
    </xf>
    <xf numFmtId="0" fontId="40" fillId="0" borderId="0" xfId="0" applyNumberFormat="1" applyFont="1" applyAlignment="1">
      <alignment vertical="center"/>
    </xf>
    <xf numFmtId="171" fontId="42" fillId="0" borderId="0" xfId="5" applyNumberFormat="1" applyFont="1" applyAlignment="1">
      <alignment horizontal="center" vertical="center"/>
    </xf>
    <xf numFmtId="0" fontId="43" fillId="34" borderId="13" xfId="0" applyFont="1" applyFill="1" applyBorder="1" applyAlignment="1">
      <alignment vertical="center"/>
    </xf>
    <xf numFmtId="0" fontId="44" fillId="34" borderId="3" xfId="0" applyFont="1" applyFill="1" applyBorder="1" applyAlignment="1">
      <alignment vertical="center"/>
    </xf>
    <xf numFmtId="0" fontId="44" fillId="34" borderId="3" xfId="0" applyFont="1" applyFill="1" applyBorder="1" applyAlignment="1">
      <alignment horizontal="center" vertical="center"/>
    </xf>
    <xf numFmtId="0" fontId="44" fillId="34" borderId="14" xfId="0" applyFont="1" applyFill="1" applyBorder="1" applyAlignment="1">
      <alignment vertical="center"/>
    </xf>
    <xf numFmtId="0" fontId="41" fillId="0" borderId="0" xfId="0" applyFont="1" applyFill="1" applyAlignment="1">
      <alignment vertical="center"/>
    </xf>
    <xf numFmtId="0" fontId="40" fillId="0" borderId="15" xfId="0" applyFont="1" applyBorder="1" applyAlignment="1">
      <alignment vertical="center"/>
    </xf>
    <xf numFmtId="0" fontId="40" fillId="0" borderId="0" xfId="0" applyFont="1" applyBorder="1" applyAlignment="1">
      <alignment vertical="center"/>
    </xf>
    <xf numFmtId="0" fontId="41" fillId="0" borderId="0" xfId="0" applyFont="1" applyBorder="1" applyAlignment="1">
      <alignment horizontal="center" vertical="center"/>
    </xf>
    <xf numFmtId="0" fontId="40" fillId="0" borderId="16" xfId="0" applyFont="1" applyBorder="1" applyAlignment="1">
      <alignment vertical="center"/>
    </xf>
    <xf numFmtId="0" fontId="42" fillId="0" borderId="0" xfId="0" applyFont="1" applyBorder="1" applyAlignment="1">
      <alignment horizontal="right" vertical="center"/>
    </xf>
    <xf numFmtId="0" fontId="42" fillId="0" borderId="0" xfId="0" applyFont="1" applyBorder="1" applyAlignment="1">
      <alignment horizontal="center" vertical="center"/>
    </xf>
    <xf numFmtId="0" fontId="40" fillId="33" borderId="0" xfId="0" applyNumberFormat="1" applyFont="1" applyFill="1" applyBorder="1" applyAlignment="1">
      <alignment vertical="center"/>
    </xf>
    <xf numFmtId="171" fontId="42" fillId="33" borderId="0" xfId="5" applyNumberFormat="1" applyFont="1" applyFill="1" applyBorder="1" applyAlignment="1">
      <alignment horizontal="center" vertical="center"/>
    </xf>
    <xf numFmtId="0" fontId="40" fillId="0" borderId="0" xfId="0" applyNumberFormat="1" applyFont="1" applyBorder="1" applyAlignment="1">
      <alignment vertical="center"/>
    </xf>
    <xf numFmtId="171" fontId="42" fillId="0" borderId="0" xfId="5" applyNumberFormat="1" applyFont="1" applyBorder="1" applyAlignment="1">
      <alignment horizontal="center" vertical="center"/>
    </xf>
    <xf numFmtId="0" fontId="40" fillId="0" borderId="17" xfId="0" applyFont="1" applyBorder="1" applyAlignment="1">
      <alignment vertical="center"/>
    </xf>
    <xf numFmtId="0" fontId="40" fillId="0" borderId="2" xfId="0" applyFont="1" applyBorder="1" applyAlignment="1">
      <alignment vertical="center"/>
    </xf>
    <xf numFmtId="171" fontId="42" fillId="0" borderId="2" xfId="5" applyNumberFormat="1" applyFont="1" applyBorder="1" applyAlignment="1">
      <alignment horizontal="center" vertical="center"/>
    </xf>
    <xf numFmtId="0" fontId="40" fillId="0" borderId="18" xfId="0" applyFont="1" applyBorder="1" applyAlignment="1">
      <alignment vertical="center"/>
    </xf>
    <xf numFmtId="0" fontId="0" fillId="0" borderId="0" xfId="0" applyAlignment="1"/>
    <xf numFmtId="167" fontId="0" fillId="33" borderId="0" xfId="1" applyNumberFormat="1" applyFont="1" applyFill="1"/>
    <xf numFmtId="171" fontId="45" fillId="0" borderId="0" xfId="0" applyNumberFormat="1" applyFont="1" applyFill="1"/>
    <xf numFmtId="0" fontId="12" fillId="0" borderId="0" xfId="0" applyFont="1" applyAlignment="1"/>
    <xf numFmtId="167" fontId="12" fillId="0" borderId="0" xfId="1" applyNumberFormat="1" applyFont="1" applyAlignment="1"/>
    <xf numFmtId="0" fontId="41" fillId="0" borderId="0" xfId="0" applyFont="1" applyAlignment="1">
      <alignment vertical="center"/>
    </xf>
    <xf numFmtId="0" fontId="15" fillId="0" borderId="0" xfId="0" applyFont="1" applyAlignment="1">
      <alignment horizontal="left"/>
    </xf>
    <xf numFmtId="0" fontId="15" fillId="0" borderId="0" xfId="0" applyNumberFormat="1" applyFont="1" applyFill="1" applyAlignment="1">
      <alignment horizontal="centerContinuous"/>
    </xf>
    <xf numFmtId="0" fontId="48" fillId="0" borderId="0" xfId="0" applyFont="1" applyAlignment="1">
      <alignment horizontal="centerContinuous"/>
    </xf>
    <xf numFmtId="0" fontId="40" fillId="0" borderId="0" xfId="0" applyFont="1" applyAlignment="1">
      <alignment horizontal="centerContinuous" vertical="center"/>
    </xf>
    <xf numFmtId="0" fontId="47" fillId="0" borderId="0" xfId="0" applyFont="1" applyAlignment="1">
      <alignment horizontal="centerContinuous" vertical="center"/>
    </xf>
    <xf numFmtId="0" fontId="50" fillId="0" borderId="0" xfId="0" applyFont="1" applyAlignment="1">
      <alignment horizontal="center" vertical="center"/>
    </xf>
    <xf numFmtId="0" fontId="51" fillId="0" borderId="0" xfId="0" applyFont="1" applyAlignment="1">
      <alignment vertical="center"/>
    </xf>
    <xf numFmtId="0" fontId="52" fillId="0" borderId="0" xfId="0" applyNumberFormat="1" applyFont="1" applyAlignment="1"/>
    <xf numFmtId="0" fontId="52" fillId="0" borderId="0" xfId="0" applyNumberFormat="1" applyFont="1"/>
    <xf numFmtId="49" fontId="52" fillId="0" borderId="0" xfId="0" applyNumberFormat="1" applyFont="1"/>
    <xf numFmtId="0" fontId="52" fillId="0" borderId="0" xfId="0" applyNumberFormat="1" applyFont="1" applyAlignment="1" applyProtection="1">
      <alignment horizontal="center"/>
      <protection locked="0"/>
    </xf>
    <xf numFmtId="0" fontId="52" fillId="0" borderId="1" xfId="0" applyNumberFormat="1" applyFont="1" applyBorder="1" applyAlignment="1" applyProtection="1">
      <alignment horizontal="center"/>
      <protection locked="0"/>
    </xf>
    <xf numFmtId="3" fontId="52" fillId="0" borderId="0" xfId="0" applyNumberFormat="1" applyFont="1"/>
    <xf numFmtId="42" fontId="52" fillId="0" borderId="0" xfId="0" applyNumberFormat="1" applyFont="1"/>
    <xf numFmtId="3" fontId="52" fillId="0" borderId="0" xfId="0" applyNumberFormat="1" applyFont="1" applyAlignment="1"/>
    <xf numFmtId="0" fontId="52" fillId="0" borderId="1" xfId="0" applyNumberFormat="1" applyFont="1" applyBorder="1" applyAlignment="1" applyProtection="1">
      <alignment horizontal="centerContinuous"/>
      <protection locked="0"/>
    </xf>
    <xf numFmtId="164" fontId="52" fillId="0" borderId="0" xfId="0" applyNumberFormat="1" applyFont="1" applyAlignment="1"/>
    <xf numFmtId="3" fontId="52" fillId="0" borderId="1" xfId="0" applyNumberFormat="1" applyFont="1" applyBorder="1" applyAlignment="1"/>
    <xf numFmtId="3" fontId="52" fillId="0" borderId="0" xfId="0" applyNumberFormat="1" applyFont="1" applyAlignment="1">
      <alignment horizontal="fill"/>
    </xf>
    <xf numFmtId="0" fontId="52" fillId="0" borderId="0" xfId="0" applyFont="1" applyAlignment="1"/>
    <xf numFmtId="0" fontId="52" fillId="0" borderId="0" xfId="0" applyNumberFormat="1" applyFont="1" applyAlignment="1">
      <alignment horizontal="center"/>
    </xf>
    <xf numFmtId="0" fontId="52" fillId="0" borderId="1" xfId="0" applyNumberFormat="1" applyFont="1" applyBorder="1" applyProtection="1">
      <protection locked="0"/>
    </xf>
    <xf numFmtId="0" fontId="52" fillId="0" borderId="1" xfId="0" applyNumberFormat="1" applyFont="1" applyBorder="1"/>
    <xf numFmtId="0" fontId="52" fillId="0" borderId="0" xfId="0" applyNumberFormat="1" applyFont="1" applyProtection="1">
      <protection locked="0"/>
    </xf>
    <xf numFmtId="49" fontId="52" fillId="0" borderId="0" xfId="0" applyNumberFormat="1" applyFont="1" applyAlignment="1"/>
    <xf numFmtId="49" fontId="52" fillId="0" borderId="0" xfId="0" applyNumberFormat="1" applyFont="1" applyAlignment="1">
      <alignment horizontal="center"/>
    </xf>
    <xf numFmtId="174" fontId="52" fillId="0" borderId="0" xfId="0" applyNumberFormat="1" applyFont="1" applyAlignment="1"/>
    <xf numFmtId="174" fontId="52" fillId="0" borderId="0" xfId="0" applyNumberFormat="1" applyFont="1"/>
    <xf numFmtId="164" fontId="52" fillId="0" borderId="0" xfId="0" applyNumberFormat="1" applyFont="1"/>
    <xf numFmtId="3" fontId="53" fillId="0" borderId="0" xfId="0" applyNumberFormat="1" applyFont="1" applyAlignment="1">
      <alignment horizontal="center"/>
    </xf>
    <xf numFmtId="0" fontId="53" fillId="0" borderId="0" xfId="0" applyFont="1" applyAlignment="1">
      <alignment horizontal="center"/>
    </xf>
    <xf numFmtId="0" fontId="54" fillId="0" borderId="0" xfId="0" applyFont="1" applyAlignment="1">
      <alignment horizontal="center"/>
    </xf>
    <xf numFmtId="0" fontId="22" fillId="0" borderId="0" xfId="0" quotePrefix="1" applyNumberFormat="1" applyFont="1" applyBorder="1" applyAlignment="1" applyProtection="1">
      <alignment horizontal="center"/>
      <protection locked="0"/>
    </xf>
    <xf numFmtId="0" fontId="22" fillId="0" borderId="0" xfId="0" applyFont="1" applyAlignment="1"/>
    <xf numFmtId="0" fontId="22" fillId="0" borderId="0" xfId="0" quotePrefix="1" applyNumberFormat="1" applyFont="1" applyBorder="1" applyAlignment="1" applyProtection="1">
      <alignment horizontal="centerContinuous"/>
      <protection locked="0"/>
    </xf>
    <xf numFmtId="0" fontId="52" fillId="0" borderId="0" xfId="0" applyFont="1" applyAlignment="1">
      <alignment horizontal="centerContinuous"/>
    </xf>
    <xf numFmtId="3" fontId="22" fillId="0" borderId="0" xfId="0" applyNumberFormat="1" applyFont="1" applyAlignment="1"/>
    <xf numFmtId="0" fontId="22" fillId="0" borderId="0" xfId="0" applyFont="1" applyAlignment="1">
      <alignment horizontal="centerContinuous"/>
    </xf>
    <xf numFmtId="0" fontId="52" fillId="0" borderId="0" xfId="0" quotePrefix="1" applyNumberFormat="1" applyFont="1" applyBorder="1" applyAlignment="1" applyProtection="1">
      <alignment horizontal="center"/>
      <protection locked="0"/>
    </xf>
    <xf numFmtId="0" fontId="52" fillId="0" borderId="0" xfId="0" applyNumberFormat="1" applyFont="1" applyBorder="1" applyAlignment="1" applyProtection="1">
      <alignment horizontal="center"/>
      <protection locked="0"/>
    </xf>
    <xf numFmtId="167" fontId="52" fillId="0" borderId="0" xfId="1" applyNumberFormat="1" applyFont="1" applyFill="1" applyAlignment="1"/>
    <xf numFmtId="3" fontId="52" fillId="0" borderId="0" xfId="0" applyNumberFormat="1" applyFont="1" applyFill="1" applyAlignment="1"/>
    <xf numFmtId="167" fontId="52" fillId="0" borderId="0" xfId="1" applyNumberFormat="1" applyFont="1" applyAlignment="1"/>
    <xf numFmtId="165" fontId="52" fillId="0" borderId="0" xfId="0" applyNumberFormat="1" applyFont="1" applyAlignment="1">
      <alignment horizontal="center"/>
    </xf>
    <xf numFmtId="0" fontId="52" fillId="0" borderId="0" xfId="0" applyFont="1" applyFill="1" applyAlignment="1"/>
    <xf numFmtId="165" fontId="52" fillId="0" borderId="0" xfId="0" applyNumberFormat="1" applyFont="1" applyFill="1" applyAlignment="1">
      <alignment horizontal="center"/>
    </xf>
    <xf numFmtId="0" fontId="55" fillId="0" borderId="0" xfId="0" applyNumberFormat="1" applyFont="1" applyFill="1" applyAlignment="1"/>
    <xf numFmtId="165" fontId="52" fillId="0" borderId="0" xfId="3" applyNumberFormat="1" applyFont="1" applyFill="1" applyAlignment="1"/>
    <xf numFmtId="0" fontId="52" fillId="0" borderId="0" xfId="0" applyNumberFormat="1" applyFont="1" applyFill="1" applyAlignment="1"/>
    <xf numFmtId="165" fontId="52" fillId="0" borderId="0" xfId="0" applyNumberFormat="1" applyFont="1" applyFill="1" applyAlignment="1">
      <alignment horizontal="left"/>
    </xf>
    <xf numFmtId="167" fontId="52" fillId="33" borderId="0" xfId="1" applyNumberFormat="1" applyFont="1" applyFill="1" applyAlignment="1"/>
    <xf numFmtId="0" fontId="52" fillId="0" borderId="0" xfId="0" applyNumberFormat="1" applyFont="1" applyFill="1"/>
    <xf numFmtId="0" fontId="45" fillId="0" borderId="0" xfId="0" applyNumberFormat="1" applyFont="1"/>
    <xf numFmtId="3" fontId="45" fillId="0" borderId="0" xfId="0" applyNumberFormat="1" applyFont="1" applyFill="1" applyAlignment="1">
      <alignment horizontal="left"/>
    </xf>
    <xf numFmtId="167" fontId="52" fillId="33" borderId="1" xfId="1" applyNumberFormat="1" applyFont="1" applyFill="1" applyBorder="1" applyAlignment="1"/>
    <xf numFmtId="167" fontId="52" fillId="0" borderId="1" xfId="1" applyNumberFormat="1" applyFont="1" applyFill="1" applyBorder="1" applyAlignment="1"/>
    <xf numFmtId="3" fontId="45" fillId="0" borderId="0" xfId="0" applyNumberFormat="1" applyFont="1" applyAlignment="1"/>
    <xf numFmtId="0" fontId="52" fillId="0" borderId="0" xfId="0" quotePrefix="1" applyNumberFormat="1" applyFont="1" applyFill="1" applyAlignment="1"/>
    <xf numFmtId="164" fontId="52" fillId="0" borderId="0" xfId="0" applyNumberFormat="1" applyFont="1" applyFill="1" applyAlignment="1"/>
    <xf numFmtId="167" fontId="52" fillId="0" borderId="0" xfId="1" applyNumberFormat="1" applyFont="1" applyFill="1" applyBorder="1" applyAlignment="1"/>
    <xf numFmtId="0" fontId="52" fillId="0" borderId="0" xfId="0" applyNumberFormat="1" applyFont="1" applyAlignment="1" applyProtection="1">
      <protection locked="0"/>
    </xf>
    <xf numFmtId="167" fontId="52" fillId="0" borderId="0" xfId="0" applyNumberFormat="1" applyFont="1" applyFill="1"/>
    <xf numFmtId="167" fontId="52" fillId="0" borderId="0" xfId="1" applyNumberFormat="1" applyFont="1" applyFill="1"/>
    <xf numFmtId="0" fontId="52" fillId="0" borderId="0" xfId="0" applyNumberFormat="1" applyFont="1" applyFill="1" applyAlignment="1" applyProtection="1">
      <protection locked="0"/>
    </xf>
    <xf numFmtId="0" fontId="52" fillId="0" borderId="0" xfId="0" applyNumberFormat="1" applyFont="1" applyFill="1" applyProtection="1">
      <protection locked="0"/>
    </xf>
    <xf numFmtId="3" fontId="52" fillId="0" borderId="0" xfId="0" applyNumberFormat="1" applyFont="1" applyFill="1" applyAlignment="1">
      <alignment horizontal="center"/>
    </xf>
    <xf numFmtId="3" fontId="45" fillId="0" borderId="0" xfId="0" applyNumberFormat="1" applyFont="1" applyFill="1" applyAlignment="1"/>
    <xf numFmtId="49" fontId="52" fillId="0" borderId="0" xfId="0" applyNumberFormat="1" applyFont="1" applyFill="1"/>
    <xf numFmtId="49" fontId="52" fillId="0" borderId="0" xfId="0" applyNumberFormat="1" applyFont="1" applyFill="1" applyAlignment="1"/>
    <xf numFmtId="49" fontId="52" fillId="0" borderId="0" xfId="0" applyNumberFormat="1" applyFont="1" applyFill="1" applyAlignment="1">
      <alignment horizontal="center"/>
    </xf>
    <xf numFmtId="9" fontId="52" fillId="0" borderId="0" xfId="3" applyFont="1" applyFill="1" applyAlignment="1">
      <alignment horizontal="right"/>
    </xf>
    <xf numFmtId="0" fontId="58" fillId="0" borderId="0" xfId="0" applyFont="1" applyAlignment="1"/>
    <xf numFmtId="0" fontId="53" fillId="0" borderId="0" xfId="0" applyNumberFormat="1" applyFont="1" applyFill="1" applyAlignment="1"/>
    <xf numFmtId="167" fontId="52" fillId="0" borderId="1" xfId="1" applyNumberFormat="1" applyFont="1" applyFill="1" applyBorder="1" applyAlignment="1">
      <alignment horizontal="center"/>
    </xf>
    <xf numFmtId="3" fontId="52" fillId="0" borderId="1" xfId="0" applyNumberFormat="1" applyFont="1" applyFill="1" applyBorder="1" applyAlignment="1">
      <alignment horizontal="center"/>
    </xf>
    <xf numFmtId="10" fontId="52" fillId="0" borderId="0" xfId="3" applyNumberFormat="1" applyFont="1" applyFill="1" applyAlignment="1"/>
    <xf numFmtId="4" fontId="52" fillId="0" borderId="0" xfId="0" applyNumberFormat="1" applyFont="1" applyFill="1" applyAlignment="1"/>
    <xf numFmtId="3" fontId="52" fillId="0" borderId="0" xfId="0" applyNumberFormat="1" applyFont="1" applyFill="1" applyBorder="1" applyAlignment="1">
      <alignment horizontal="center"/>
    </xf>
    <xf numFmtId="0" fontId="52" fillId="0" borderId="1" xfId="0" applyNumberFormat="1" applyFont="1" applyFill="1" applyBorder="1" applyAlignment="1" applyProtection="1">
      <alignment horizontal="center"/>
      <protection locked="0"/>
    </xf>
    <xf numFmtId="0" fontId="52" fillId="0" borderId="0" xfId="0" applyNumberFormat="1" applyFont="1" applyFill="1" applyAlignment="1">
      <alignment horizontal="center"/>
    </xf>
    <xf numFmtId="172" fontId="52" fillId="0" borderId="0" xfId="3" applyNumberFormat="1" applyFont="1" applyFill="1" applyAlignment="1"/>
    <xf numFmtId="3" fontId="52" fillId="0" borderId="0" xfId="0" quotePrefix="1" applyNumberFormat="1" applyFont="1" applyFill="1" applyAlignment="1"/>
    <xf numFmtId="167" fontId="52" fillId="0" borderId="0" xfId="1" applyNumberFormat="1" applyFont="1" applyFill="1" applyBorder="1" applyAlignment="1">
      <alignment horizontal="center"/>
    </xf>
    <xf numFmtId="0" fontId="52" fillId="0" borderId="0" xfId="0" applyNumberFormat="1" applyFont="1" applyFill="1" applyBorder="1" applyAlignment="1" applyProtection="1">
      <alignment horizontal="center"/>
      <protection locked="0"/>
    </xf>
    <xf numFmtId="169" fontId="52" fillId="0" borderId="0" xfId="0" applyNumberFormat="1" applyFont="1" applyFill="1" applyBorder="1" applyAlignment="1"/>
    <xf numFmtId="0" fontId="52" fillId="0" borderId="0" xfId="0" applyNumberFormat="1" applyFont="1" applyFill="1" applyBorder="1" applyAlignment="1" applyProtection="1">
      <protection locked="0"/>
    </xf>
    <xf numFmtId="0" fontId="52" fillId="0" borderId="0" xfId="0" applyFont="1" applyFill="1" applyBorder="1" applyAlignment="1"/>
    <xf numFmtId="0" fontId="52" fillId="0" borderId="0" xfId="0" applyFont="1" applyAlignment="1">
      <alignment horizontal="left"/>
    </xf>
    <xf numFmtId="0" fontId="52" fillId="0" borderId="0" xfId="0" applyNumberFormat="1" applyFont="1" applyAlignment="1">
      <alignment horizontal="left"/>
    </xf>
    <xf numFmtId="0" fontId="52" fillId="0" borderId="0" xfId="0" applyNumberFormat="1" applyFont="1" applyFill="1" applyAlignment="1">
      <alignment horizontal="left"/>
    </xf>
    <xf numFmtId="0" fontId="52" fillId="0" borderId="0" xfId="0" applyFont="1" applyFill="1" applyAlignment="1">
      <alignment horizontal="left"/>
    </xf>
    <xf numFmtId="168" fontId="52" fillId="0" borderId="0" xfId="0" applyNumberFormat="1" applyFont="1" applyFill="1" applyBorder="1" applyAlignment="1"/>
    <xf numFmtId="0" fontId="52" fillId="0" borderId="0" xfId="0" quotePrefix="1" applyFont="1" applyFill="1" applyBorder="1" applyAlignment="1">
      <alignment horizontal="right"/>
    </xf>
    <xf numFmtId="3" fontId="52" fillId="0" borderId="0" xfId="0" applyNumberFormat="1" applyFont="1" applyAlignment="1">
      <alignment horizontal="left"/>
    </xf>
    <xf numFmtId="173" fontId="52" fillId="0" borderId="0" xfId="0" applyNumberFormat="1" applyFont="1" applyAlignment="1">
      <alignment horizontal="left"/>
    </xf>
    <xf numFmtId="168" fontId="52" fillId="0" borderId="0" xfId="0" applyNumberFormat="1" applyFont="1" applyAlignment="1">
      <alignment horizontal="left"/>
    </xf>
    <xf numFmtId="0" fontId="52" fillId="0" borderId="0" xfId="0" applyFont="1" applyFill="1" applyAlignment="1" applyProtection="1">
      <alignment horizontal="left"/>
    </xf>
    <xf numFmtId="3" fontId="52" fillId="0" borderId="0" xfId="0" applyNumberFormat="1" applyFont="1" applyFill="1" applyAlignment="1" applyProtection="1">
      <alignment horizontal="left"/>
    </xf>
    <xf numFmtId="0" fontId="52" fillId="0" borderId="0" xfId="0" applyNumberFormat="1" applyFont="1" applyAlignment="1">
      <alignment horizontal="center" vertical="top"/>
    </xf>
    <xf numFmtId="0" fontId="52" fillId="0" borderId="0" xfId="0" applyNumberFormat="1" applyFont="1" applyFill="1" applyAlignment="1">
      <alignment horizontal="left" vertical="top"/>
    </xf>
    <xf numFmtId="0" fontId="52" fillId="0" borderId="0" xfId="0" applyNumberFormat="1" applyFont="1" applyAlignment="1" applyProtection="1">
      <alignment horizontal="center" vertical="top" wrapText="1"/>
      <protection locked="0"/>
    </xf>
    <xf numFmtId="0" fontId="52" fillId="0" borderId="0" xfId="0" applyNumberFormat="1" applyFont="1" applyFill="1" applyBorder="1" applyAlignment="1" applyProtection="1">
      <alignment vertical="top"/>
      <protection locked="0"/>
    </xf>
    <xf numFmtId="0" fontId="52" fillId="0" borderId="0" xfId="0" applyNumberFormat="1" applyFont="1" applyFill="1" applyBorder="1" applyAlignment="1" applyProtection="1">
      <alignment horizontal="left" vertical="top"/>
      <protection locked="0"/>
    </xf>
    <xf numFmtId="10" fontId="52" fillId="0" borderId="0" xfId="0" applyNumberFormat="1" applyFont="1" applyFill="1" applyBorder="1" applyAlignment="1" applyProtection="1">
      <alignment vertical="top"/>
      <protection locked="0"/>
    </xf>
    <xf numFmtId="3" fontId="52" fillId="0" borderId="0" xfId="0" applyNumberFormat="1" applyFont="1" applyFill="1" applyBorder="1" applyAlignment="1">
      <alignment vertical="top"/>
    </xf>
    <xf numFmtId="0" fontId="52" fillId="0" borderId="0" xfId="0" applyFont="1" applyAlignment="1">
      <alignment horizontal="center" vertical="top" wrapText="1"/>
    </xf>
    <xf numFmtId="0" fontId="52" fillId="0" borderId="0" xfId="0" applyNumberFormat="1" applyFont="1" applyFill="1" applyBorder="1" applyAlignment="1">
      <alignment vertical="top"/>
    </xf>
    <xf numFmtId="0" fontId="59" fillId="0" borderId="0" xfId="0" applyFont="1" applyFill="1" applyBorder="1" applyAlignment="1"/>
    <xf numFmtId="0" fontId="59" fillId="0" borderId="0" xfId="0" applyFont="1" applyAlignment="1"/>
    <xf numFmtId="0" fontId="52" fillId="0" borderId="0" xfId="0" applyFont="1" applyAlignment="1">
      <alignment horizontal="center" vertical="top"/>
    </xf>
    <xf numFmtId="0" fontId="52" fillId="0" borderId="0" xfId="0" applyNumberFormat="1" applyFont="1" applyFill="1" applyBorder="1" applyAlignment="1">
      <alignment horizontal="left" vertical="top"/>
    </xf>
    <xf numFmtId="0" fontId="52" fillId="0" borderId="0" xfId="0" applyNumberFormat="1" applyFont="1" applyFill="1" applyBorder="1" applyAlignment="1"/>
    <xf numFmtId="10" fontId="52" fillId="0" borderId="0" xfId="0" applyNumberFormat="1" applyFont="1" applyFill="1" applyBorder="1" applyAlignment="1"/>
    <xf numFmtId="3" fontId="52" fillId="0" borderId="0" xfId="0" applyNumberFormat="1" applyFont="1" applyFill="1" applyBorder="1" applyAlignment="1"/>
    <xf numFmtId="0" fontId="59" fillId="0" borderId="0" xfId="0" applyNumberFormat="1" applyFont="1" applyFill="1" applyBorder="1" applyAlignment="1"/>
    <xf numFmtId="10" fontId="59" fillId="0" borderId="0" xfId="0" applyNumberFormat="1" applyFont="1" applyFill="1" applyBorder="1" applyAlignment="1"/>
    <xf numFmtId="0" fontId="59" fillId="0" borderId="0" xfId="0" applyNumberFormat="1" applyFont="1" applyFill="1" applyBorder="1" applyAlignment="1" applyProtection="1">
      <protection locked="0"/>
    </xf>
    <xf numFmtId="3" fontId="59" fillId="0" borderId="0" xfId="0" applyNumberFormat="1" applyFont="1" applyFill="1" applyBorder="1" applyAlignment="1"/>
    <xf numFmtId="0" fontId="53" fillId="33" borderId="0" xfId="0" applyNumberFormat="1" applyFont="1" applyFill="1" applyAlignment="1" applyProtection="1">
      <alignment horizontal="center"/>
      <protection locked="0"/>
    </xf>
    <xf numFmtId="0" fontId="60" fillId="0" borderId="0" xfId="0" applyFont="1" applyAlignment="1">
      <alignment horizontal="centerContinuous"/>
    </xf>
    <xf numFmtId="0" fontId="60" fillId="0" borderId="0" xfId="0" applyFont="1" applyAlignment="1" applyProtection="1">
      <alignment horizontal="centerContinuous"/>
      <protection locked="0"/>
    </xf>
    <xf numFmtId="0" fontId="52" fillId="0" borderId="0" xfId="0" applyNumberFormat="1" applyFont="1" applyFill="1" applyAlignment="1">
      <alignment horizontal="centerContinuous"/>
    </xf>
    <xf numFmtId="167" fontId="52" fillId="0" borderId="1" xfId="1" applyNumberFormat="1" applyFont="1" applyBorder="1" applyAlignment="1"/>
    <xf numFmtId="167" fontId="52" fillId="0" borderId="19" xfId="1" applyNumberFormat="1" applyFont="1" applyBorder="1" applyAlignment="1"/>
    <xf numFmtId="167" fontId="52" fillId="0" borderId="0" xfId="1" applyNumberFormat="1" applyFont="1" applyBorder="1" applyAlignment="1"/>
    <xf numFmtId="0" fontId="61" fillId="0" borderId="0" xfId="0" applyNumberFormat="1" applyFont="1" applyFill="1" applyAlignment="1"/>
    <xf numFmtId="0" fontId="54" fillId="0" borderId="0" xfId="0" applyNumberFormat="1" applyFont="1" applyFill="1" applyBorder="1" applyAlignment="1" applyProtection="1">
      <protection locked="0"/>
    </xf>
    <xf numFmtId="0" fontId="52" fillId="0" borderId="0" xfId="0" applyFont="1" applyBorder="1" applyAlignment="1"/>
    <xf numFmtId="10" fontId="52" fillId="0" borderId="0" xfId="3" applyNumberFormat="1" applyFont="1" applyFill="1" applyBorder="1" applyAlignment="1"/>
    <xf numFmtId="3" fontId="52" fillId="0" borderId="0" xfId="0" quotePrefix="1" applyNumberFormat="1" applyFont="1" applyFill="1" applyBorder="1" applyAlignment="1"/>
    <xf numFmtId="166" fontId="52" fillId="0" borderId="0" xfId="0" applyNumberFormat="1" applyFont="1" applyFill="1" applyBorder="1" applyAlignment="1"/>
    <xf numFmtId="0" fontId="63" fillId="0" borderId="0" xfId="0" applyNumberFormat="1" applyFont="1" applyAlignment="1">
      <alignment horizont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9" fillId="0" borderId="0" xfId="0" applyFont="1" applyFill="1" applyBorder="1" applyAlignment="1">
      <alignment horizontal="left" vertical="center"/>
    </xf>
    <xf numFmtId="171" fontId="40" fillId="0" borderId="0" xfId="5" applyNumberFormat="1" applyFont="1" applyFill="1" applyBorder="1" applyAlignment="1">
      <alignment vertical="center"/>
    </xf>
    <xf numFmtId="0" fontId="40" fillId="0" borderId="0" xfId="0" applyFont="1" applyFill="1" applyBorder="1" applyAlignment="1">
      <alignment horizontal="centerContinuous" vertical="center"/>
    </xf>
    <xf numFmtId="0" fontId="41"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42" fillId="0" borderId="0" xfId="0" applyNumberFormat="1" applyFont="1" applyFill="1" applyBorder="1" applyAlignment="1">
      <alignment horizontal="center" vertical="center"/>
    </xf>
    <xf numFmtId="0" fontId="40" fillId="0" borderId="0" xfId="0" applyNumberFormat="1" applyFont="1" applyFill="1" applyBorder="1" applyAlignment="1">
      <alignment vertical="center"/>
    </xf>
    <xf numFmtId="171" fontId="42" fillId="0" borderId="0" xfId="5" applyNumberFormat="1" applyFont="1" applyFill="1" applyBorder="1" applyAlignment="1">
      <alignment horizontal="center" vertical="center"/>
    </xf>
    <xf numFmtId="42" fontId="53" fillId="0" borderId="20" xfId="0" applyNumberFormat="1" applyFont="1" applyBorder="1" applyAlignment="1"/>
    <xf numFmtId="0" fontId="53" fillId="0" borderId="0" xfId="0" applyFont="1" applyAlignment="1"/>
    <xf numFmtId="167" fontId="56" fillId="0" borderId="0" xfId="1" applyNumberFormat="1" applyFont="1" applyFill="1" applyAlignment="1"/>
    <xf numFmtId="0" fontId="15" fillId="33" borderId="0" xfId="0" applyFont="1" applyFill="1" applyAlignment="1">
      <alignment horizontal="centerContinuous"/>
    </xf>
    <xf numFmtId="0" fontId="15" fillId="33" borderId="0" xfId="0" quotePrefix="1" applyFont="1" applyFill="1" applyAlignment="1">
      <alignment horizontal="centerContinuous"/>
    </xf>
    <xf numFmtId="0" fontId="52" fillId="33" borderId="0" xfId="0" applyNumberFormat="1" applyFont="1" applyFill="1" applyAlignment="1">
      <alignment horizontal="right"/>
    </xf>
    <xf numFmtId="0" fontId="52" fillId="33" borderId="0" xfId="0" applyFont="1" applyFill="1" applyAlignment="1">
      <alignment horizontal="centerContinuous"/>
    </xf>
    <xf numFmtId="0" fontId="64" fillId="33" borderId="0" xfId="0" applyFont="1" applyFill="1" applyAlignment="1">
      <alignment horizontal="centerContinuous"/>
    </xf>
    <xf numFmtId="0" fontId="53" fillId="33" borderId="0" xfId="0" applyFont="1" applyFill="1" applyAlignment="1">
      <alignment horizontal="center"/>
    </xf>
    <xf numFmtId="0" fontId="15"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vertical="center" wrapText="1"/>
    </xf>
    <xf numFmtId="0" fontId="40" fillId="0" borderId="0" xfId="0" applyFont="1" applyAlignment="1">
      <alignment horizontal="right" vertical="center"/>
    </xf>
    <xf numFmtId="0" fontId="40" fillId="0" borderId="0" xfId="0" applyFont="1" applyFill="1" applyAlignment="1">
      <alignment vertical="center"/>
    </xf>
    <xf numFmtId="0" fontId="40" fillId="0" borderId="0" xfId="0" applyFont="1" applyFill="1" applyAlignment="1" applyProtection="1">
      <alignment horizontal="center" vertical="center" wrapText="1"/>
      <protection locked="0"/>
    </xf>
    <xf numFmtId="0" fontId="40" fillId="0" borderId="21" xfId="0" applyFont="1" applyFill="1" applyBorder="1" applyAlignment="1" applyProtection="1">
      <alignment horizontal="center" vertical="center" wrapText="1"/>
      <protection locked="0"/>
    </xf>
    <xf numFmtId="0" fontId="40" fillId="0" borderId="0" xfId="0" applyFont="1" applyAlignment="1">
      <alignment vertical="center" wrapText="1"/>
    </xf>
    <xf numFmtId="0" fontId="40" fillId="0" borderId="0" xfId="0" applyFont="1" applyFill="1" applyAlignment="1" applyProtection="1">
      <alignment wrapText="1"/>
      <protection locked="0"/>
    </xf>
    <xf numFmtId="0" fontId="40" fillId="0" borderId="22" xfId="0" applyFont="1" applyFill="1" applyBorder="1" applyAlignment="1" applyProtection="1">
      <alignment horizontal="center" wrapText="1"/>
      <protection locked="0"/>
    </xf>
    <xf numFmtId="0" fontId="40" fillId="0" borderId="0" xfId="0" applyFont="1" applyFill="1" applyProtection="1">
      <protection locked="0"/>
    </xf>
    <xf numFmtId="0" fontId="40" fillId="0" borderId="22" xfId="0" applyFont="1" applyFill="1" applyBorder="1" applyProtection="1">
      <protection locked="0"/>
    </xf>
    <xf numFmtId="0" fontId="41" fillId="0" borderId="0" xfId="0" applyFont="1" applyFill="1" applyAlignment="1" applyProtection="1">
      <alignment horizontal="center"/>
      <protection locked="0"/>
    </xf>
    <xf numFmtId="171" fontId="40" fillId="0" borderId="1" xfId="0" applyNumberFormat="1" applyFont="1" applyFill="1" applyBorder="1" applyProtection="1">
      <protection locked="0"/>
    </xf>
    <xf numFmtId="0" fontId="40" fillId="0" borderId="1" xfId="0" applyFont="1" applyFill="1" applyBorder="1" applyAlignment="1" applyProtection="1">
      <alignment horizontal="center"/>
      <protection locked="0"/>
    </xf>
    <xf numFmtId="0" fontId="40" fillId="0" borderId="1" xfId="0" applyFont="1" applyFill="1" applyBorder="1" applyProtection="1">
      <protection locked="0"/>
    </xf>
    <xf numFmtId="171" fontId="40" fillId="0" borderId="0" xfId="0" applyNumberFormat="1" applyFont="1" applyFill="1" applyAlignment="1" applyProtection="1">
      <alignment horizontal="left"/>
      <protection locked="0"/>
    </xf>
    <xf numFmtId="0" fontId="40" fillId="0" borderId="0" xfId="0" applyFont="1" applyFill="1" applyAlignment="1" applyProtection="1">
      <alignment horizontal="center"/>
      <protection locked="0"/>
    </xf>
    <xf numFmtId="171" fontId="40" fillId="0" borderId="0" xfId="0" applyNumberFormat="1" applyFont="1" applyFill="1" applyProtection="1">
      <protection locked="0"/>
    </xf>
    <xf numFmtId="0" fontId="41" fillId="0" borderId="0" xfId="0" applyFont="1" applyFill="1" applyAlignment="1" applyProtection="1">
      <alignment horizontal="center" wrapText="1"/>
      <protection locked="0"/>
    </xf>
    <xf numFmtId="171" fontId="41" fillId="0" borderId="0" xfId="0" applyNumberFormat="1" applyFont="1" applyFill="1" applyAlignment="1" applyProtection="1">
      <alignment horizontal="center" wrapText="1"/>
      <protection locked="0"/>
    </xf>
    <xf numFmtId="172" fontId="40" fillId="0" borderId="0" xfId="3" applyNumberFormat="1" applyFont="1" applyFill="1" applyProtection="1">
      <protection locked="0"/>
    </xf>
    <xf numFmtId="0" fontId="41" fillId="0" borderId="0" xfId="0" applyNumberFormat="1" applyFont="1" applyFill="1" applyAlignment="1" applyProtection="1">
      <alignment horizontal="left"/>
      <protection locked="0"/>
    </xf>
    <xf numFmtId="171" fontId="40" fillId="0" borderId="0" xfId="0" applyNumberFormat="1" applyFont="1" applyFill="1" applyAlignment="1" applyProtection="1">
      <alignment horizontal="center"/>
      <protection locked="0"/>
    </xf>
    <xf numFmtId="0" fontId="50" fillId="0" borderId="0" xfId="0" applyFont="1" applyFill="1" applyAlignment="1" applyProtection="1">
      <alignment horizontal="left"/>
      <protection locked="0"/>
    </xf>
    <xf numFmtId="171" fontId="40" fillId="0" borderId="0" xfId="5" applyNumberFormat="1" applyFont="1" applyFill="1" applyProtection="1">
      <protection locked="0"/>
    </xf>
    <xf numFmtId="172" fontId="40" fillId="0" borderId="0" xfId="0" applyNumberFormat="1" applyFont="1" applyFill="1" applyProtection="1">
      <protection locked="0"/>
    </xf>
    <xf numFmtId="0" fontId="40" fillId="0" borderId="0" xfId="0" applyNumberFormat="1" applyFont="1" applyFill="1" applyProtection="1">
      <protection locked="0"/>
    </xf>
    <xf numFmtId="0" fontId="40" fillId="0" borderId="0" xfId="0" applyNumberFormat="1" applyFont="1" applyFill="1"/>
    <xf numFmtId="171" fontId="40" fillId="0" borderId="2" xfId="5" applyNumberFormat="1" applyFont="1" applyFill="1" applyBorder="1" applyProtection="1">
      <protection locked="0"/>
    </xf>
    <xf numFmtId="171" fontId="41" fillId="0" borderId="0" xfId="5" applyNumberFormat="1" applyFont="1" applyFill="1" applyProtection="1">
      <protection locked="0"/>
    </xf>
    <xf numFmtId="0" fontId="40" fillId="0" borderId="0" xfId="0" applyFont="1" applyFill="1"/>
    <xf numFmtId="171" fontId="41" fillId="0" borderId="0" xfId="5" applyNumberFormat="1" applyFont="1" applyFill="1" applyAlignment="1" applyProtection="1">
      <alignment horizontal="center"/>
      <protection locked="0"/>
    </xf>
    <xf numFmtId="0" fontId="50" fillId="0" borderId="0" xfId="0" applyFont="1" applyFill="1" applyProtection="1">
      <protection locked="0"/>
    </xf>
    <xf numFmtId="171" fontId="41" fillId="0" borderId="0" xfId="0" applyNumberFormat="1" applyFont="1" applyFill="1" applyProtection="1">
      <protection locked="0"/>
    </xf>
    <xf numFmtId="167" fontId="40" fillId="0" borderId="0" xfId="1" applyNumberFormat="1" applyFont="1" applyFill="1"/>
    <xf numFmtId="167" fontId="65" fillId="0" borderId="0" xfId="1" applyNumberFormat="1" applyFont="1" applyFill="1"/>
    <xf numFmtId="167" fontId="40" fillId="0" borderId="23" xfId="1" applyNumberFormat="1" applyFont="1" applyFill="1" applyBorder="1" applyAlignment="1" applyProtection="1">
      <alignment horizontal="center"/>
      <protection locked="0"/>
    </xf>
    <xf numFmtId="3" fontId="15" fillId="0" borderId="0" xfId="0" applyNumberFormat="1" applyFont="1" applyFill="1" applyBorder="1" applyAlignment="1"/>
    <xf numFmtId="0" fontId="15" fillId="0" borderId="0" xfId="0" applyFont="1" applyFill="1" applyBorder="1" applyAlignment="1">
      <alignment horizontal="center"/>
    </xf>
    <xf numFmtId="0" fontId="15" fillId="0" borderId="0" xfId="0" applyFont="1" applyFill="1" applyBorder="1" applyAlignment="1">
      <alignment horizontal="right"/>
    </xf>
    <xf numFmtId="0" fontId="15" fillId="0" borderId="15" xfId="0" applyFont="1" applyFill="1" applyBorder="1" applyAlignment="1"/>
    <xf numFmtId="0" fontId="66" fillId="0" borderId="0" xfId="0" applyFont="1" applyFill="1" applyBorder="1" applyAlignment="1"/>
    <xf numFmtId="0" fontId="15" fillId="0" borderId="17" xfId="0" applyFont="1" applyFill="1" applyBorder="1" applyAlignment="1"/>
    <xf numFmtId="0" fontId="15" fillId="0" borderId="2" xfId="0" applyFont="1" applyFill="1" applyBorder="1" applyAlignment="1"/>
    <xf numFmtId="0" fontId="66" fillId="0" borderId="2" xfId="0" applyFont="1" applyFill="1" applyBorder="1" applyAlignment="1"/>
    <xf numFmtId="171" fontId="15" fillId="0" borderId="0" xfId="5" applyNumberFormat="1" applyFont="1" applyFill="1" applyBorder="1" applyAlignment="1"/>
    <xf numFmtId="10" fontId="15" fillId="0" borderId="0" xfId="0" applyNumberFormat="1" applyFont="1" applyFill="1" applyBorder="1" applyAlignment="1"/>
    <xf numFmtId="0" fontId="40" fillId="0" borderId="0" xfId="0" applyFont="1" applyFill="1" applyBorder="1" applyAlignment="1"/>
    <xf numFmtId="0" fontId="40" fillId="0" borderId="0" xfId="0" applyNumberFormat="1" applyFont="1" applyAlignment="1">
      <alignment horizontal="right"/>
    </xf>
    <xf numFmtId="0" fontId="41" fillId="0" borderId="0" xfId="0" applyFont="1" applyFill="1" applyBorder="1" applyAlignment="1"/>
    <xf numFmtId="0" fontId="40" fillId="0" borderId="0" xfId="0" applyNumberFormat="1" applyFont="1" applyFill="1" applyAlignment="1">
      <alignment horizontal="right"/>
    </xf>
    <xf numFmtId="0" fontId="40" fillId="0" borderId="0" xfId="0" applyNumberFormat="1" applyFont="1" applyFill="1" applyBorder="1" applyAlignment="1" applyProtection="1">
      <alignment horizontal="center"/>
      <protection locked="0"/>
    </xf>
    <xf numFmtId="0" fontId="40" fillId="0" borderId="0" xfId="0" applyNumberFormat="1" applyFont="1" applyFill="1" applyBorder="1"/>
    <xf numFmtId="49" fontId="40" fillId="0" borderId="0" xfId="0" applyNumberFormat="1" applyFont="1" applyFill="1" applyBorder="1"/>
    <xf numFmtId="3" fontId="40" fillId="0" borderId="0" xfId="0" applyNumberFormat="1" applyFont="1" applyFill="1" applyBorder="1"/>
    <xf numFmtId="0" fontId="40" fillId="0" borderId="0" xfId="0" applyNumberFormat="1" applyFont="1" applyFill="1" applyBorder="1" applyAlignment="1">
      <alignment horizontal="center"/>
    </xf>
    <xf numFmtId="49" fontId="40" fillId="0" borderId="0" xfId="0" applyNumberFormat="1" applyFont="1" applyFill="1" applyBorder="1" applyAlignment="1">
      <alignment horizontal="center"/>
    </xf>
    <xf numFmtId="0" fontId="40" fillId="0" borderId="0" xfId="0" applyNumberFormat="1" applyFont="1" applyFill="1" applyBorder="1" applyAlignment="1"/>
    <xf numFmtId="3" fontId="41" fillId="0" borderId="0" xfId="0" applyNumberFormat="1" applyFont="1" applyFill="1" applyBorder="1" applyAlignment="1">
      <alignment horizontal="center"/>
    </xf>
    <xf numFmtId="3" fontId="40" fillId="0" borderId="0" xfId="0" applyNumberFormat="1" applyFont="1" applyFill="1" applyBorder="1" applyAlignment="1"/>
    <xf numFmtId="0" fontId="41" fillId="0" borderId="0" xfId="0" applyNumberFormat="1" applyFont="1" applyFill="1" applyBorder="1" applyAlignment="1"/>
    <xf numFmtId="0" fontId="50" fillId="0" borderId="0" xfId="0" applyNumberFormat="1" applyFont="1" applyFill="1" applyBorder="1" applyAlignment="1" applyProtection="1">
      <alignment horizontal="center"/>
      <protection locked="0"/>
    </xf>
    <xf numFmtId="3" fontId="40" fillId="0" borderId="0" xfId="0" applyNumberFormat="1" applyFont="1" applyFill="1" applyBorder="1" applyAlignment="1">
      <alignment horizontal="center"/>
    </xf>
    <xf numFmtId="167" fontId="40" fillId="0" borderId="0" xfId="1" applyNumberFormat="1" applyFont="1" applyFill="1" applyBorder="1" applyAlignment="1"/>
    <xf numFmtId="175" fontId="40" fillId="0" borderId="0" xfId="0" applyNumberFormat="1" applyFont="1" applyFill="1" applyBorder="1" applyAlignment="1"/>
    <xf numFmtId="175" fontId="40" fillId="0" borderId="0" xfId="3" applyNumberFormat="1" applyFont="1" applyFill="1" applyBorder="1" applyAlignment="1"/>
    <xf numFmtId="0" fontId="40" fillId="0" borderId="0" xfId="0" applyNumberFormat="1" applyFont="1" applyAlignment="1"/>
    <xf numFmtId="0" fontId="40" fillId="0" borderId="0" xfId="0" applyFont="1" applyFill="1" applyBorder="1" applyAlignment="1">
      <alignment horizontal="center"/>
    </xf>
    <xf numFmtId="3" fontId="41" fillId="0" borderId="0" xfId="0" applyNumberFormat="1" applyFont="1" applyFill="1" applyBorder="1" applyAlignment="1"/>
    <xf numFmtId="176" fontId="41" fillId="0" borderId="0" xfId="0" applyNumberFormat="1" applyFont="1" applyFill="1" applyBorder="1" applyAlignment="1">
      <alignment horizontal="center"/>
    </xf>
    <xf numFmtId="0" fontId="41" fillId="0" borderId="24" xfId="0" applyFont="1" applyFill="1" applyBorder="1" applyAlignment="1">
      <alignment horizontal="center" wrapText="1"/>
    </xf>
    <xf numFmtId="0" fontId="41" fillId="0" borderId="25" xfId="0" applyFont="1" applyFill="1" applyBorder="1" applyAlignment="1"/>
    <xf numFmtId="0" fontId="41" fillId="0" borderId="25" xfId="0" applyFont="1" applyFill="1" applyBorder="1" applyAlignment="1">
      <alignment horizontal="center"/>
    </xf>
    <xf numFmtId="0" fontId="41" fillId="0" borderId="25" xfId="0" applyFont="1" applyFill="1" applyBorder="1" applyAlignment="1">
      <alignment horizontal="center" wrapText="1"/>
    </xf>
    <xf numFmtId="0" fontId="41" fillId="0" borderId="25" xfId="0" applyNumberFormat="1" applyFont="1" applyFill="1" applyBorder="1" applyAlignment="1">
      <alignment horizontal="center" wrapText="1"/>
    </xf>
    <xf numFmtId="0" fontId="41" fillId="0" borderId="26" xfId="0" applyFont="1" applyFill="1" applyBorder="1" applyAlignment="1">
      <alignment horizontal="center" wrapText="1"/>
    </xf>
    <xf numFmtId="3" fontId="41" fillId="0" borderId="26" xfId="0" applyNumberFormat="1" applyFont="1" applyFill="1" applyBorder="1" applyAlignment="1">
      <alignment horizontal="center" wrapText="1"/>
    </xf>
    <xf numFmtId="0" fontId="40" fillId="0" borderId="24" xfId="0" applyNumberFormat="1" applyFont="1" applyFill="1" applyBorder="1"/>
    <xf numFmtId="0" fontId="40" fillId="0" borderId="25" xfId="0" applyNumberFormat="1" applyFont="1" applyFill="1" applyBorder="1"/>
    <xf numFmtId="0" fontId="40" fillId="0" borderId="25" xfId="0" applyNumberFormat="1" applyFont="1" applyFill="1" applyBorder="1" applyAlignment="1">
      <alignment horizontal="center"/>
    </xf>
    <xf numFmtId="0" fontId="40" fillId="0" borderId="26" xfId="0" applyNumberFormat="1" applyFont="1" applyFill="1" applyBorder="1" applyAlignment="1">
      <alignment horizontal="center"/>
    </xf>
    <xf numFmtId="0" fontId="40" fillId="0" borderId="26" xfId="0" applyNumberFormat="1" applyFont="1" applyFill="1" applyBorder="1" applyAlignment="1">
      <alignment horizontal="center" wrapText="1"/>
    </xf>
    <xf numFmtId="0" fontId="40" fillId="0" borderId="15" xfId="0" applyNumberFormat="1" applyFont="1" applyFill="1" applyBorder="1"/>
    <xf numFmtId="0" fontId="40" fillId="0" borderId="27" xfId="0" applyNumberFormat="1" applyFont="1" applyFill="1" applyBorder="1"/>
    <xf numFmtId="0" fontId="40" fillId="0" borderId="15" xfId="0" applyFont="1" applyFill="1" applyBorder="1" applyAlignment="1">
      <alignment horizontal="center"/>
    </xf>
    <xf numFmtId="0" fontId="67" fillId="33" borderId="0" xfId="0" applyFont="1" applyFill="1" applyBorder="1" applyAlignment="1">
      <alignment horizontal="left"/>
    </xf>
    <xf numFmtId="1" fontId="40" fillId="0" borderId="0" xfId="0" applyNumberFormat="1" applyFont="1" applyFill="1" applyBorder="1" applyAlignment="1">
      <alignment horizontal="center"/>
    </xf>
    <xf numFmtId="167" fontId="40" fillId="33" borderId="0" xfId="1" applyNumberFormat="1" applyFont="1" applyFill="1" applyBorder="1" applyAlignment="1"/>
    <xf numFmtId="43" fontId="40" fillId="33" borderId="27" xfId="5" applyFont="1" applyFill="1" applyBorder="1" applyAlignment="1"/>
    <xf numFmtId="0" fontId="40" fillId="0" borderId="15" xfId="0" applyFont="1" applyFill="1" applyBorder="1" applyAlignment="1"/>
    <xf numFmtId="0" fontId="40" fillId="0" borderId="27" xfId="0" applyFont="1" applyFill="1" applyBorder="1" applyAlignment="1"/>
    <xf numFmtId="0" fontId="39" fillId="0" borderId="0" xfId="0" applyFont="1" applyFill="1" applyBorder="1" applyAlignment="1"/>
    <xf numFmtId="0" fontId="42" fillId="0" borderId="0" xfId="0" applyFont="1" applyFill="1" applyBorder="1" applyAlignment="1"/>
    <xf numFmtId="0" fontId="42" fillId="0" borderId="27" xfId="0" applyFont="1" applyFill="1" applyBorder="1" applyAlignment="1"/>
    <xf numFmtId="0" fontId="40" fillId="0" borderId="17" xfId="0" applyFont="1" applyFill="1" applyBorder="1" applyAlignment="1"/>
    <xf numFmtId="0" fontId="40" fillId="0" borderId="2" xfId="0" applyFont="1" applyFill="1" applyBorder="1" applyAlignment="1"/>
    <xf numFmtId="0" fontId="42" fillId="0" borderId="2" xfId="0" applyFont="1" applyFill="1" applyBorder="1" applyAlignment="1"/>
    <xf numFmtId="0" fontId="42" fillId="0" borderId="28" xfId="0" applyFont="1" applyFill="1" applyBorder="1" applyAlignment="1"/>
    <xf numFmtId="171" fontId="40" fillId="0" borderId="0" xfId="5" applyNumberFormat="1" applyFont="1" applyFill="1" applyBorder="1" applyAlignment="1"/>
    <xf numFmtId="0" fontId="51" fillId="0" borderId="0" xfId="0" applyFont="1" applyFill="1" applyBorder="1" applyAlignment="1"/>
    <xf numFmtId="0" fontId="40" fillId="0" borderId="0" xfId="0" applyFont="1" applyFill="1" applyBorder="1" applyAlignment="1">
      <alignment horizontal="center" vertical="top"/>
    </xf>
    <xf numFmtId="0" fontId="42" fillId="0" borderId="0" xfId="0" applyFont="1" applyFill="1" applyBorder="1" applyAlignment="1">
      <alignment horizontal="center"/>
    </xf>
    <xf numFmtId="49" fontId="40" fillId="0" borderId="0" xfId="0" applyNumberFormat="1" applyFont="1" applyFill="1" applyBorder="1" applyAlignment="1">
      <alignment horizontal="left"/>
    </xf>
    <xf numFmtId="10" fontId="40" fillId="0" borderId="0" xfId="0" applyNumberFormat="1" applyFont="1" applyFill="1" applyBorder="1" applyAlignment="1"/>
    <xf numFmtId="10" fontId="40" fillId="0" borderId="0" xfId="3" applyNumberFormat="1" applyFont="1" applyFill="1" applyBorder="1" applyAlignment="1"/>
    <xf numFmtId="10" fontId="41" fillId="0" borderId="0" xfId="3" applyNumberFormat="1" applyFont="1" applyFill="1" applyBorder="1" applyAlignment="1"/>
    <xf numFmtId="167" fontId="40" fillId="33" borderId="0" xfId="1" applyNumberFormat="1" applyFont="1" applyFill="1" applyBorder="1" applyAlignment="1">
      <alignment horizontal="center"/>
    </xf>
    <xf numFmtId="167" fontId="40" fillId="0" borderId="27" xfId="1" applyNumberFormat="1" applyFont="1" applyFill="1" applyBorder="1" applyAlignment="1"/>
    <xf numFmtId="0" fontId="50" fillId="0" borderId="0" xfId="0" applyFont="1" applyFill="1" applyBorder="1" applyAlignment="1">
      <alignment horizontal="center"/>
    </xf>
    <xf numFmtId="0" fontId="15" fillId="0" borderId="0" xfId="0" applyFont="1" applyFill="1" applyBorder="1" applyAlignment="1">
      <alignment wrapText="1"/>
    </xf>
    <xf numFmtId="43" fontId="15" fillId="0" borderId="0" xfId="5" applyFont="1" applyFill="1" applyBorder="1" applyAlignment="1"/>
    <xf numFmtId="43" fontId="15" fillId="0" borderId="16" xfId="5" applyFont="1" applyFill="1" applyBorder="1" applyAlignment="1"/>
    <xf numFmtId="43" fontId="66" fillId="0" borderId="0" xfId="5" applyFont="1" applyFill="1" applyBorder="1" applyAlignment="1"/>
    <xf numFmtId="171" fontId="66" fillId="0" borderId="0" xfId="5" applyNumberFormat="1" applyFont="1" applyFill="1" applyBorder="1" applyAlignment="1"/>
    <xf numFmtId="43" fontId="66" fillId="0" borderId="16" xfId="5" applyFont="1" applyFill="1" applyBorder="1" applyAlignment="1"/>
    <xf numFmtId="43" fontId="66" fillId="0" borderId="2" xfId="5" applyFont="1" applyFill="1" applyBorder="1" applyAlignment="1"/>
    <xf numFmtId="171" fontId="66" fillId="0" borderId="2" xfId="5" applyNumberFormat="1" applyFont="1" applyFill="1" applyBorder="1" applyAlignment="1"/>
    <xf numFmtId="43" fontId="66" fillId="0" borderId="18" xfId="5" applyFont="1" applyFill="1" applyBorder="1" applyAlignment="1"/>
    <xf numFmtId="43" fontId="15" fillId="0" borderId="0" xfId="5" applyFont="1" applyFill="1" applyBorder="1" applyAlignment="1">
      <alignment horizontal="center"/>
    </xf>
    <xf numFmtId="171" fontId="15" fillId="0" borderId="0" xfId="5" applyNumberFormat="1" applyFont="1" applyFill="1" applyBorder="1" applyAlignment="1">
      <alignment horizontal="center"/>
    </xf>
    <xf numFmtId="0" fontId="52" fillId="0" borderId="0" xfId="0" quotePrefix="1" applyNumberFormat="1" applyFont="1" applyAlignment="1"/>
    <xf numFmtId="0" fontId="52" fillId="0" borderId="0" xfId="0" applyNumberFormat="1" applyFont="1" applyFill="1" applyAlignment="1">
      <alignment vertical="top"/>
    </xf>
    <xf numFmtId="0" fontId="68" fillId="0" borderId="0" xfId="0" applyNumberFormat="1" applyFont="1" applyFill="1"/>
    <xf numFmtId="0" fontId="52" fillId="0" borderId="0" xfId="0" applyFont="1" applyAlignment="1">
      <alignment horizontal="center"/>
    </xf>
    <xf numFmtId="0" fontId="69" fillId="0" borderId="0" xfId="0" applyFont="1" applyAlignment="1"/>
    <xf numFmtId="167" fontId="0" fillId="0" borderId="0" xfId="1" applyNumberFormat="1" applyFont="1" applyFill="1"/>
    <xf numFmtId="0" fontId="69" fillId="0" borderId="0" xfId="0" applyFont="1"/>
    <xf numFmtId="0" fontId="70" fillId="0" borderId="0" xfId="0" applyNumberFormat="1" applyFont="1" applyProtection="1">
      <protection locked="0"/>
    </xf>
    <xf numFmtId="169" fontId="0" fillId="0" borderId="0" xfId="3" applyNumberFormat="1" applyFont="1"/>
    <xf numFmtId="0" fontId="0" fillId="0" borderId="0" xfId="0" applyFill="1"/>
    <xf numFmtId="10" fontId="52" fillId="33" borderId="0" xfId="3" applyNumberFormat="1" applyFont="1" applyFill="1" applyAlignment="1"/>
    <xf numFmtId="3" fontId="52" fillId="33" borderId="1" xfId="0" applyNumberFormat="1" applyFont="1" applyFill="1" applyBorder="1" applyAlignment="1"/>
    <xf numFmtId="167" fontId="40" fillId="33" borderId="23" xfId="1" applyNumberFormat="1" applyFont="1" applyFill="1" applyBorder="1" applyAlignment="1" applyProtection="1">
      <alignment horizontal="center"/>
      <protection locked="0"/>
    </xf>
    <xf numFmtId="0" fontId="40" fillId="33" borderId="0" xfId="0" applyFont="1" applyFill="1" applyProtection="1">
      <protection locked="0"/>
    </xf>
    <xf numFmtId="172" fontId="40" fillId="33" borderId="0" xfId="3" applyNumberFormat="1" applyFont="1" applyFill="1" applyProtection="1">
      <protection locked="0"/>
    </xf>
    <xf numFmtId="9" fontId="0" fillId="0" borderId="0" xfId="3" applyFont="1" applyFill="1" applyAlignment="1">
      <alignment horizontal="right"/>
    </xf>
    <xf numFmtId="8" fontId="0" fillId="0" borderId="0" xfId="0" applyNumberFormat="1"/>
    <xf numFmtId="14" fontId="0" fillId="0" borderId="0" xfId="0" applyNumberFormat="1"/>
    <xf numFmtId="0" fontId="0" fillId="0" borderId="0" xfId="0"/>
    <xf numFmtId="0" fontId="0" fillId="0" borderId="0" xfId="0" applyNumberFormat="1"/>
    <xf numFmtId="0" fontId="20" fillId="0" borderId="15" xfId="0" applyFont="1" applyBorder="1" applyAlignment="1">
      <alignment horizontal="center"/>
    </xf>
    <xf numFmtId="0" fontId="0" fillId="0" borderId="15" xfId="0" applyBorder="1"/>
    <xf numFmtId="0" fontId="0" fillId="33" borderId="28" xfId="0" applyFill="1" applyBorder="1" applyAlignment="1">
      <alignment horizontal="center"/>
    </xf>
    <xf numFmtId="0" fontId="20" fillId="0" borderId="30" xfId="0" applyFont="1" applyFill="1" applyBorder="1" applyAlignment="1">
      <alignment horizontal="center"/>
    </xf>
    <xf numFmtId="0" fontId="0" fillId="0" borderId="13" xfId="0" applyBorder="1"/>
    <xf numFmtId="0" fontId="0" fillId="0" borderId="0" xfId="0" applyBorder="1"/>
    <xf numFmtId="0" fontId="0" fillId="0" borderId="27" xfId="0" applyBorder="1"/>
    <xf numFmtId="6" fontId="0" fillId="0" borderId="0" xfId="0" applyNumberFormat="1" applyBorder="1"/>
    <xf numFmtId="14" fontId="0" fillId="0" borderId="0" xfId="0" applyNumberFormat="1" applyBorder="1"/>
    <xf numFmtId="0" fontId="20" fillId="0" borderId="27" xfId="0" applyFont="1" applyBorder="1" applyAlignment="1">
      <alignment horizontal="center"/>
    </xf>
    <xf numFmtId="0" fontId="0" fillId="0" borderId="27" xfId="0" applyNumberFormat="1" applyBorder="1" applyAlignment="1">
      <alignment horizontal="center"/>
    </xf>
    <xf numFmtId="0" fontId="0" fillId="0" borderId="28" xfId="0" applyNumberFormat="1" applyBorder="1" applyAlignment="1">
      <alignment horizontal="center"/>
    </xf>
    <xf numFmtId="0" fontId="71" fillId="0" borderId="27" xfId="68" applyFont="1" applyBorder="1" applyAlignment="1">
      <alignment horizontal="center"/>
    </xf>
    <xf numFmtId="6" fontId="0" fillId="0" borderId="27" xfId="0" applyNumberFormat="1" applyBorder="1"/>
    <xf numFmtId="14" fontId="49" fillId="0" borderId="27" xfId="69" applyNumberFormat="1" applyFont="1" applyBorder="1"/>
    <xf numFmtId="14" fontId="49" fillId="0" borderId="27" xfId="69" applyNumberFormat="1" applyFont="1" applyFill="1" applyBorder="1"/>
    <xf numFmtId="0" fontId="20" fillId="0" borderId="27" xfId="0" applyFont="1" applyBorder="1" applyAlignment="1">
      <alignment horizontal="right"/>
    </xf>
    <xf numFmtId="6" fontId="0" fillId="0" borderId="18" xfId="0" applyNumberFormat="1" applyBorder="1"/>
    <xf numFmtId="6" fontId="0" fillId="0" borderId="28" xfId="0" applyNumberFormat="1" applyBorder="1"/>
    <xf numFmtId="0" fontId="69" fillId="0" borderId="27" xfId="0" applyFont="1" applyBorder="1" applyAlignment="1">
      <alignment horizontal="center"/>
    </xf>
    <xf numFmtId="0" fontId="0" fillId="0" borderId="14" xfId="0" applyBorder="1"/>
    <xf numFmtId="0" fontId="0" fillId="0" borderId="16" xfId="0" applyBorder="1"/>
    <xf numFmtId="0" fontId="72" fillId="0" borderId="16" xfId="0" applyFont="1" applyFill="1" applyBorder="1" applyAlignment="1">
      <alignment horizontal="center"/>
    </xf>
    <xf numFmtId="0" fontId="69" fillId="0" borderId="15" xfId="0" applyFont="1" applyBorder="1" applyAlignment="1">
      <alignment horizontal="left"/>
    </xf>
    <xf numFmtId="0" fontId="20" fillId="0" borderId="16" xfId="0" applyFont="1" applyBorder="1" applyAlignment="1">
      <alignment horizontal="center"/>
    </xf>
    <xf numFmtId="14" fontId="0" fillId="0" borderId="16" xfId="0" applyNumberFormat="1" applyBorder="1"/>
    <xf numFmtId="0" fontId="0" fillId="0" borderId="17" xfId="0" applyBorder="1"/>
    <xf numFmtId="14" fontId="0" fillId="0" borderId="18" xfId="0" applyNumberFormat="1" applyBorder="1"/>
    <xf numFmtId="6" fontId="0" fillId="0" borderId="27" xfId="0" applyNumberFormat="1" applyBorder="1" applyAlignment="1">
      <alignment horizontal="center"/>
    </xf>
    <xf numFmtId="0" fontId="20" fillId="0" borderId="26" xfId="0" applyFont="1" applyBorder="1" applyAlignment="1">
      <alignment horizontal="center"/>
    </xf>
    <xf numFmtId="0" fontId="52" fillId="0" borderId="0" xfId="0" applyFont="1" applyFill="1" applyBorder="1" applyAlignment="1">
      <alignment horizontal="centerContinuous" vertical="center"/>
    </xf>
    <xf numFmtId="0" fontId="52" fillId="0" borderId="0" xfId="0" applyFont="1" applyFill="1" applyBorder="1" applyAlignment="1">
      <alignment horizontal="center" vertical="center"/>
    </xf>
    <xf numFmtId="0" fontId="52" fillId="0" borderId="0" xfId="0" applyFont="1" applyFill="1" applyBorder="1" applyAlignment="1">
      <alignment vertical="center"/>
    </xf>
    <xf numFmtId="171" fontId="52" fillId="0" borderId="0" xfId="5" applyNumberFormat="1" applyFont="1" applyFill="1" applyBorder="1" applyAlignment="1">
      <alignment vertical="center"/>
    </xf>
    <xf numFmtId="0" fontId="53" fillId="0" borderId="0" xfId="0" applyFont="1" applyFill="1" applyBorder="1" applyAlignment="1">
      <alignment vertical="center"/>
    </xf>
    <xf numFmtId="0" fontId="54"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Fill="1" applyBorder="1" applyAlignment="1">
      <alignment horizontal="right" vertical="center"/>
    </xf>
    <xf numFmtId="0" fontId="52" fillId="0" borderId="0" xfId="0" applyNumberFormat="1" applyFont="1" applyFill="1" applyBorder="1" applyAlignment="1">
      <alignment vertical="center"/>
    </xf>
    <xf numFmtId="171" fontId="22" fillId="0" borderId="0" xfId="5" applyNumberFormat="1" applyFont="1" applyFill="1" applyBorder="1" applyAlignment="1">
      <alignment horizontal="center" vertical="center"/>
    </xf>
    <xf numFmtId="0" fontId="73" fillId="0" borderId="0" xfId="0" applyFont="1" applyFill="1" applyBorder="1" applyAlignment="1">
      <alignment vertical="center"/>
    </xf>
    <xf numFmtId="0" fontId="74" fillId="0" borderId="0" xfId="0" applyFont="1" applyFill="1" applyBorder="1" applyAlignment="1">
      <alignment vertical="center"/>
    </xf>
    <xf numFmtId="0" fontId="74" fillId="0" borderId="0" xfId="0" applyFont="1" applyFill="1" applyBorder="1" applyAlignment="1">
      <alignment horizontal="center" vertical="center"/>
    </xf>
    <xf numFmtId="171" fontId="74" fillId="0" borderId="0" xfId="5" applyNumberFormat="1" applyFont="1" applyFill="1" applyBorder="1" applyAlignment="1">
      <alignment vertical="center"/>
    </xf>
    <xf numFmtId="0" fontId="53" fillId="0" borderId="0" xfId="0" applyFont="1" applyFill="1" applyBorder="1" applyAlignment="1">
      <alignment horizontal="center" vertical="center"/>
    </xf>
    <xf numFmtId="167" fontId="52" fillId="0" borderId="0" xfId="1" applyNumberFormat="1" applyFont="1" applyFill="1" applyBorder="1" applyAlignment="1">
      <alignment horizontal="center" vertical="center"/>
    </xf>
    <xf numFmtId="167" fontId="22" fillId="0" borderId="0" xfId="1" applyNumberFormat="1" applyFont="1" applyFill="1" applyBorder="1" applyAlignment="1">
      <alignment horizontal="center" vertical="center"/>
    </xf>
    <xf numFmtId="0" fontId="63" fillId="0" borderId="0" xfId="0" applyFont="1" applyFill="1" applyBorder="1" applyAlignment="1">
      <alignment horizontal="center" vertical="center"/>
    </xf>
    <xf numFmtId="0" fontId="63" fillId="0" borderId="0" xfId="0" applyFont="1" applyFill="1" applyBorder="1" applyAlignment="1">
      <alignment horizontal="left" vertical="center"/>
    </xf>
    <xf numFmtId="167" fontId="52" fillId="0" borderId="0" xfId="1" applyNumberFormat="1" applyFont="1" applyFill="1" applyBorder="1" applyAlignment="1">
      <alignment vertical="center"/>
    </xf>
    <xf numFmtId="167" fontId="22" fillId="0" borderId="0" xfId="1" applyNumberFormat="1" applyFont="1" applyFill="1" applyBorder="1" applyAlignment="1">
      <alignment vertical="center"/>
    </xf>
    <xf numFmtId="167" fontId="74" fillId="0" borderId="0" xfId="1" applyNumberFormat="1" applyFont="1" applyFill="1" applyBorder="1" applyAlignment="1">
      <alignment horizontal="center" vertical="center"/>
    </xf>
    <xf numFmtId="167" fontId="74" fillId="0" borderId="0" xfId="1" applyNumberFormat="1" applyFont="1" applyFill="1" applyBorder="1" applyAlignment="1">
      <alignment vertical="center"/>
    </xf>
    <xf numFmtId="167" fontId="75" fillId="0" borderId="0" xfId="1" applyNumberFormat="1" applyFont="1" applyFill="1" applyBorder="1" applyAlignment="1">
      <alignment horizontal="center" vertical="center"/>
    </xf>
    <xf numFmtId="0" fontId="68" fillId="0" borderId="0" xfId="0" applyFont="1"/>
    <xf numFmtId="167" fontId="68" fillId="0" borderId="0" xfId="1" applyNumberFormat="1" applyFont="1"/>
    <xf numFmtId="0" fontId="68" fillId="0" borderId="0" xfId="0" applyFont="1" applyAlignment="1">
      <alignment horizontal="center"/>
    </xf>
    <xf numFmtId="0" fontId="76" fillId="0" borderId="0" xfId="0" applyFont="1" applyAlignment="1">
      <alignment horizontal="center"/>
    </xf>
    <xf numFmtId="0" fontId="68" fillId="33" borderId="0" xfId="0" applyFont="1" applyFill="1"/>
    <xf numFmtId="167" fontId="68" fillId="33" borderId="0" xfId="1" applyNumberFormat="1" applyFont="1" applyFill="1"/>
    <xf numFmtId="167" fontId="77" fillId="33" borderId="0" xfId="1" applyNumberFormat="1" applyFont="1" applyFill="1"/>
    <xf numFmtId="0" fontId="79" fillId="0" borderId="0" xfId="0" applyFont="1"/>
    <xf numFmtId="0" fontId="78" fillId="0" borderId="0" xfId="0" applyFont="1" applyAlignment="1">
      <alignment horizontal="left"/>
    </xf>
    <xf numFmtId="167" fontId="52" fillId="33" borderId="0" xfId="1" applyNumberFormat="1" applyFont="1" applyFill="1"/>
    <xf numFmtId="167" fontId="56" fillId="33" borderId="0" xfId="1" applyNumberFormat="1" applyFont="1" applyFill="1" applyAlignment="1"/>
    <xf numFmtId="0" fontId="20" fillId="0" borderId="13" xfId="0" applyFont="1" applyBorder="1" applyAlignment="1">
      <alignment horizontal="center"/>
    </xf>
    <xf numFmtId="0" fontId="20" fillId="0" borderId="3" xfId="0" applyFont="1" applyBorder="1" applyAlignment="1">
      <alignment horizontal="center"/>
    </xf>
    <xf numFmtId="0" fontId="20" fillId="0" borderId="14" xfId="0" applyFont="1" applyBorder="1" applyAlignment="1">
      <alignment horizontal="center"/>
    </xf>
    <xf numFmtId="0" fontId="20" fillId="0" borderId="28" xfId="0" applyFont="1" applyBorder="1" applyAlignment="1">
      <alignment horizontal="center"/>
    </xf>
    <xf numFmtId="0" fontId="20" fillId="0" borderId="2" xfId="0" applyFont="1" applyBorder="1" applyAlignment="1">
      <alignment horizontal="center"/>
    </xf>
    <xf numFmtId="0" fontId="20" fillId="0" borderId="18" xfId="0" applyFont="1" applyBorder="1" applyAlignment="1">
      <alignment horizontal="center"/>
    </xf>
    <xf numFmtId="0" fontId="20" fillId="0" borderId="17" xfId="0" applyFont="1" applyBorder="1" applyAlignment="1">
      <alignment horizontal="center"/>
    </xf>
    <xf numFmtId="0" fontId="20" fillId="0" borderId="30" xfId="0" applyFont="1" applyBorder="1" applyAlignment="1">
      <alignment horizontal="center"/>
    </xf>
    <xf numFmtId="0" fontId="20" fillId="0" borderId="27" xfId="0" applyFont="1" applyFill="1" applyBorder="1" applyAlignment="1">
      <alignment horizontal="center"/>
    </xf>
    <xf numFmtId="0" fontId="20" fillId="0" borderId="28" xfId="0" applyFont="1" applyFill="1" applyBorder="1" applyAlignment="1">
      <alignment horizontal="center"/>
    </xf>
    <xf numFmtId="3" fontId="52" fillId="33" borderId="0" xfId="0" applyNumberFormat="1" applyFont="1" applyFill="1" applyAlignment="1"/>
    <xf numFmtId="0" fontId="78" fillId="0" borderId="0" xfId="0" applyFont="1"/>
    <xf numFmtId="167" fontId="0" fillId="0" borderId="0" xfId="1" applyNumberFormat="1" applyFont="1" applyAlignment="1"/>
    <xf numFmtId="0" fontId="0" fillId="33" borderId="0" xfId="0" applyFill="1" applyAlignment="1"/>
    <xf numFmtId="167" fontId="0" fillId="33" borderId="0" xfId="1" applyNumberFormat="1" applyFont="1" applyFill="1" applyAlignment="1"/>
    <xf numFmtId="0" fontId="9" fillId="0" borderId="0" xfId="0" applyFont="1" applyAlignment="1"/>
    <xf numFmtId="0" fontId="80" fillId="0" borderId="0" xfId="0" applyFont="1" applyAlignment="1">
      <alignment horizontal="center"/>
    </xf>
    <xf numFmtId="0" fontId="0" fillId="0" borderId="0" xfId="0" applyFont="1" applyAlignment="1">
      <alignment horizontal="centerContinuous"/>
    </xf>
    <xf numFmtId="0" fontId="9" fillId="0" borderId="0" xfId="0" applyFont="1"/>
    <xf numFmtId="0" fontId="9" fillId="33" borderId="0" xfId="0" applyFont="1" applyFill="1"/>
    <xf numFmtId="0" fontId="12" fillId="33" borderId="0" xfId="0" applyFont="1" applyFill="1" applyAlignment="1"/>
    <xf numFmtId="167" fontId="12" fillId="33" borderId="0" xfId="1" applyNumberFormat="1" applyFont="1" applyFill="1"/>
    <xf numFmtId="167" fontId="46" fillId="33" borderId="0" xfId="1" applyNumberFormat="1" applyFont="1" applyFill="1"/>
    <xf numFmtId="0" fontId="80" fillId="33" borderId="0" xfId="0" applyFont="1" applyFill="1" applyAlignment="1">
      <alignment horizontal="center"/>
    </xf>
    <xf numFmtId="171" fontId="12" fillId="33" borderId="0" xfId="5" applyNumberFormat="1" applyFont="1" applyFill="1" applyAlignment="1"/>
    <xf numFmtId="0" fontId="0" fillId="0" borderId="0" xfId="0" applyAlignment="1">
      <alignment horizontal="centerContinuous"/>
    </xf>
    <xf numFmtId="0" fontId="81" fillId="0" borderId="0" xfId="0" applyFont="1" applyAlignment="1">
      <alignment horizontal="left" vertical="center"/>
    </xf>
    <xf numFmtId="0" fontId="83" fillId="0" borderId="0" xfId="0" applyFont="1" applyAlignment="1">
      <alignment horizontal="left"/>
    </xf>
    <xf numFmtId="0" fontId="0" fillId="0" borderId="0" xfId="0" applyFill="1" applyAlignment="1"/>
    <xf numFmtId="0" fontId="0" fillId="0" borderId="0" xfId="0" applyFill="1" applyAlignment="1">
      <alignment horizontal="center"/>
    </xf>
    <xf numFmtId="0" fontId="69" fillId="0" borderId="0" xfId="0" applyFont="1" applyFill="1" applyAlignment="1"/>
    <xf numFmtId="167" fontId="82" fillId="33" borderId="0" xfId="1" applyNumberFormat="1" applyFont="1" applyFill="1"/>
    <xf numFmtId="167" fontId="0" fillId="0" borderId="0" xfId="1" applyNumberFormat="1" applyFont="1" applyFill="1" applyAlignment="1"/>
    <xf numFmtId="1" fontId="0" fillId="0" borderId="0" xfId="0" applyNumberFormat="1"/>
    <xf numFmtId="9" fontId="68" fillId="0" borderId="0" xfId="3" applyFont="1"/>
    <xf numFmtId="167" fontId="0" fillId="0" borderId="0" xfId="0" applyNumberFormat="1"/>
    <xf numFmtId="9" fontId="0" fillId="0" borderId="0" xfId="105" applyFont="1"/>
    <xf numFmtId="44" fontId="0" fillId="0" borderId="0" xfId="103" applyFont="1"/>
    <xf numFmtId="0" fontId="76" fillId="0" borderId="0" xfId="0" applyFont="1"/>
    <xf numFmtId="167" fontId="19" fillId="0" borderId="0" xfId="103" applyNumberFormat="1" applyFont="1"/>
    <xf numFmtId="167" fontId="0" fillId="0" borderId="0" xfId="103" applyNumberFormat="1" applyFont="1"/>
    <xf numFmtId="0" fontId="0" fillId="0" borderId="0" xfId="0"/>
    <xf numFmtId="0" fontId="0" fillId="0" borderId="0" xfId="0" applyAlignment="1"/>
    <xf numFmtId="0" fontId="68" fillId="0" borderId="0" xfId="0" applyFont="1"/>
    <xf numFmtId="167" fontId="68" fillId="0" borderId="0" xfId="1" applyNumberFormat="1" applyFont="1"/>
    <xf numFmtId="0" fontId="68" fillId="0" borderId="0" xfId="0" applyFont="1" applyAlignment="1">
      <alignment horizontal="center"/>
    </xf>
    <xf numFmtId="0" fontId="76" fillId="0" borderId="0" xfId="0" applyFont="1" applyAlignment="1">
      <alignment horizontal="center"/>
    </xf>
    <xf numFmtId="0" fontId="68" fillId="33" borderId="0" xfId="0" applyFont="1" applyFill="1"/>
    <xf numFmtId="167" fontId="68" fillId="33" borderId="0" xfId="1" applyNumberFormat="1" applyFont="1" applyFill="1"/>
    <xf numFmtId="167" fontId="77" fillId="33" borderId="0" xfId="1" applyNumberFormat="1" applyFont="1" applyFill="1"/>
    <xf numFmtId="167" fontId="0" fillId="0" borderId="0" xfId="1" applyNumberFormat="1" applyFont="1" applyAlignment="1"/>
    <xf numFmtId="0" fontId="0" fillId="33" borderId="0" xfId="0" applyFill="1" applyAlignment="1"/>
    <xf numFmtId="0" fontId="8" fillId="33" borderId="0" xfId="0" applyFont="1" applyFill="1"/>
    <xf numFmtId="167" fontId="46" fillId="33" borderId="0" xfId="1" applyNumberFormat="1" applyFont="1" applyFill="1"/>
    <xf numFmtId="0" fontId="81" fillId="0" borderId="0" xfId="0" applyFont="1" applyAlignment="1">
      <alignment horizontal="left" vertical="center"/>
    </xf>
    <xf numFmtId="0" fontId="0" fillId="0" borderId="25" xfId="0" applyBorder="1" applyAlignment="1">
      <alignment horizontal="center"/>
    </xf>
    <xf numFmtId="0" fontId="0" fillId="0" borderId="29" xfId="0" applyBorder="1" applyAlignment="1">
      <alignment horizontal="center"/>
    </xf>
    <xf numFmtId="0" fontId="84" fillId="0" borderId="24" xfId="0" applyFont="1" applyBorder="1" applyAlignment="1">
      <alignment horizontal="left"/>
    </xf>
    <xf numFmtId="0" fontId="0" fillId="0" borderId="30" xfId="0" applyBorder="1"/>
    <xf numFmtId="0" fontId="0" fillId="0" borderId="25" xfId="0" applyBorder="1"/>
    <xf numFmtId="0" fontId="0" fillId="0" borderId="29" xfId="0" applyBorder="1"/>
    <xf numFmtId="0" fontId="84" fillId="0" borderId="25" xfId="0" applyFont="1" applyBorder="1" applyAlignment="1">
      <alignment horizontal="left"/>
    </xf>
    <xf numFmtId="0" fontId="40" fillId="0" borderId="0" xfId="0" applyFont="1" applyFill="1" applyBorder="1" applyAlignment="1">
      <alignment horizontal="left"/>
    </xf>
    <xf numFmtId="3" fontId="40" fillId="0" borderId="0" xfId="0" applyNumberFormat="1" applyFont="1" applyFill="1" applyBorder="1" applyAlignment="1">
      <alignment horizontal="center"/>
    </xf>
    <xf numFmtId="169" fontId="52" fillId="0" borderId="0" xfId="3" applyNumberFormat="1" applyFont="1" applyFill="1" applyAlignment="1"/>
    <xf numFmtId="0" fontId="63" fillId="0" borderId="0" xfId="0" applyNumberFormat="1" applyFont="1" applyFill="1" applyAlignment="1">
      <alignment horizontal="center"/>
    </xf>
    <xf numFmtId="0" fontId="54" fillId="0" borderId="2" xfId="0" applyFont="1" applyBorder="1" applyAlignment="1">
      <alignment horizontal="center"/>
    </xf>
    <xf numFmtId="0" fontId="53" fillId="0" borderId="2" xfId="0" applyFont="1" applyBorder="1" applyAlignment="1">
      <alignment horizontal="center"/>
    </xf>
    <xf numFmtId="0" fontId="57" fillId="0" borderId="0" xfId="0" applyFont="1" applyAlignment="1">
      <alignment horizontal="centerContinuous"/>
    </xf>
    <xf numFmtId="167" fontId="68" fillId="0" borderId="0" xfId="1" applyNumberFormat="1" applyFont="1" applyFill="1"/>
    <xf numFmtId="0" fontId="68" fillId="0" borderId="0" xfId="0" applyFont="1" applyFill="1"/>
    <xf numFmtId="0" fontId="53" fillId="0" borderId="0" xfId="0" applyNumberFormat="1" applyFont="1" applyFill="1" applyBorder="1" applyAlignment="1"/>
    <xf numFmtId="0" fontId="52" fillId="0" borderId="0" xfId="0" applyNumberFormat="1" applyFont="1" applyFill="1" applyBorder="1"/>
    <xf numFmtId="176" fontId="53" fillId="0" borderId="0" xfId="0" applyNumberFormat="1" applyFont="1" applyFill="1" applyBorder="1" applyAlignment="1">
      <alignment horizontal="center"/>
    </xf>
    <xf numFmtId="0" fontId="53" fillId="0" borderId="24" xfId="0" applyFont="1" applyFill="1" applyBorder="1" applyAlignment="1">
      <alignment horizontal="center" wrapText="1"/>
    </xf>
    <xf numFmtId="0" fontId="53" fillId="0" borderId="25" xfId="0" applyFont="1" applyFill="1" applyBorder="1" applyAlignment="1">
      <alignment wrapText="1"/>
    </xf>
    <xf numFmtId="0" fontId="53" fillId="0" borderId="25" xfId="0" applyFont="1" applyFill="1" applyBorder="1" applyAlignment="1">
      <alignment horizontal="center" wrapText="1"/>
    </xf>
    <xf numFmtId="0" fontId="53" fillId="0" borderId="25" xfId="0" applyNumberFormat="1" applyFont="1" applyFill="1" applyBorder="1" applyAlignment="1">
      <alignment horizontal="center" wrapText="1"/>
    </xf>
    <xf numFmtId="0" fontId="53" fillId="0" borderId="29" xfId="0" applyNumberFormat="1" applyFont="1" applyFill="1" applyBorder="1" applyAlignment="1">
      <alignment horizontal="center" wrapText="1"/>
    </xf>
    <xf numFmtId="0" fontId="52" fillId="0" borderId="0" xfId="0" applyFont="1" applyFill="1" applyBorder="1" applyAlignment="1">
      <alignment wrapText="1"/>
    </xf>
    <xf numFmtId="0" fontId="52" fillId="0" borderId="24" xfId="0" applyNumberFormat="1" applyFont="1" applyFill="1" applyBorder="1"/>
    <xf numFmtId="0" fontId="52" fillId="0" borderId="25" xfId="0" applyNumberFormat="1" applyFont="1" applyFill="1" applyBorder="1"/>
    <xf numFmtId="0" fontId="52" fillId="0" borderId="25" xfId="0" applyNumberFormat="1" applyFont="1" applyFill="1" applyBorder="1" applyAlignment="1">
      <alignment horizontal="center"/>
    </xf>
    <xf numFmtId="0" fontId="52" fillId="0" borderId="25" xfId="0" applyNumberFormat="1" applyFont="1" applyFill="1" applyBorder="1" applyAlignment="1">
      <alignment horizontal="center" wrapText="1"/>
    </xf>
    <xf numFmtId="0" fontId="52" fillId="0" borderId="29" xfId="0" applyNumberFormat="1" applyFont="1" applyFill="1" applyBorder="1" applyAlignment="1">
      <alignment horizontal="center" wrapText="1"/>
    </xf>
    <xf numFmtId="0" fontId="52" fillId="0" borderId="15" xfId="0" applyNumberFormat="1" applyFont="1" applyFill="1" applyBorder="1"/>
    <xf numFmtId="0" fontId="52" fillId="0" borderId="3" xfId="0" applyNumberFormat="1" applyFont="1" applyFill="1" applyBorder="1"/>
    <xf numFmtId="0" fontId="52" fillId="0" borderId="14" xfId="0" applyNumberFormat="1" applyFont="1" applyFill="1" applyBorder="1"/>
    <xf numFmtId="0" fontId="52" fillId="0" borderId="15" xfId="0" applyNumberFormat="1" applyFont="1" applyFill="1" applyBorder="1" applyAlignment="1">
      <alignment horizontal="center"/>
    </xf>
    <xf numFmtId="43" fontId="52" fillId="33" borderId="0" xfId="5" applyFont="1" applyFill="1" applyBorder="1"/>
    <xf numFmtId="43" fontId="52" fillId="0" borderId="0" xfId="5" applyFont="1" applyFill="1" applyBorder="1"/>
    <xf numFmtId="43" fontId="52" fillId="0" borderId="16" xfId="5" applyFont="1" applyFill="1" applyBorder="1"/>
    <xf numFmtId="0" fontId="53" fillId="0" borderId="0" xfId="0" applyFont="1" applyFill="1" applyBorder="1" applyAlignment="1"/>
    <xf numFmtId="0" fontId="52" fillId="0" borderId="15" xfId="0" applyFont="1" applyFill="1" applyBorder="1" applyAlignment="1">
      <alignment horizontal="center"/>
    </xf>
    <xf numFmtId="0" fontId="52" fillId="0" borderId="0" xfId="0" applyFont="1" applyFill="1" applyBorder="1" applyAlignment="1">
      <alignment horizontal="center"/>
    </xf>
    <xf numFmtId="0" fontId="85" fillId="0" borderId="0" xfId="0" applyFont="1" applyFill="1" applyBorder="1" applyAlignment="1">
      <alignment horizontal="left"/>
    </xf>
    <xf numFmtId="1" fontId="52" fillId="0" borderId="0" xfId="0" applyNumberFormat="1" applyFont="1" applyFill="1" applyBorder="1" applyAlignment="1">
      <alignment horizontal="center"/>
    </xf>
    <xf numFmtId="43" fontId="52" fillId="0" borderId="0" xfId="5" applyFont="1" applyFill="1" applyBorder="1" applyAlignment="1"/>
    <xf numFmtId="43" fontId="52" fillId="33" borderId="0" xfId="5" applyFont="1" applyFill="1" applyBorder="1" applyAlignment="1"/>
    <xf numFmtId="171" fontId="52" fillId="33" borderId="0" xfId="5" applyNumberFormat="1" applyFont="1" applyFill="1" applyBorder="1" applyAlignment="1"/>
    <xf numFmtId="171" fontId="52" fillId="0" borderId="0" xfId="5" applyNumberFormat="1" applyFont="1" applyFill="1" applyBorder="1" applyAlignment="1"/>
    <xf numFmtId="171" fontId="52" fillId="0" borderId="0" xfId="3" applyNumberFormat="1" applyFont="1" applyFill="1" applyBorder="1" applyAlignment="1"/>
    <xf numFmtId="171" fontId="52" fillId="0" borderId="16" xfId="5" applyNumberFormat="1" applyFont="1" applyFill="1" applyBorder="1" applyAlignment="1"/>
    <xf numFmtId="0" fontId="52" fillId="0" borderId="15" xfId="0" applyFont="1" applyFill="1" applyBorder="1" applyAlignment="1"/>
    <xf numFmtId="49" fontId="52" fillId="0" borderId="0" xfId="0" applyNumberFormat="1" applyFont="1" applyFill="1" applyBorder="1" applyAlignment="1">
      <alignment horizontal="center"/>
    </xf>
    <xf numFmtId="0" fontId="22" fillId="0" borderId="0" xfId="0" applyFont="1" applyFill="1" applyBorder="1" applyAlignment="1"/>
    <xf numFmtId="49" fontId="52" fillId="0" borderId="15" xfId="0" applyNumberFormat="1" applyFont="1" applyFill="1" applyBorder="1" applyAlignment="1">
      <alignment horizontal="center"/>
    </xf>
    <xf numFmtId="0" fontId="52" fillId="0" borderId="0" xfId="0" applyFont="1" applyFill="1" applyBorder="1" applyAlignment="1">
      <alignment horizontal="left" indent="1"/>
    </xf>
    <xf numFmtId="0" fontId="63" fillId="0" borderId="0" xfId="0" applyFont="1" applyFill="1" applyBorder="1" applyAlignment="1"/>
    <xf numFmtId="49" fontId="52" fillId="0" borderId="0" xfId="0" applyNumberFormat="1" applyFont="1" applyFill="1" applyBorder="1" applyAlignment="1">
      <alignment horizontal="left"/>
    </xf>
    <xf numFmtId="10" fontId="0" fillId="0" borderId="27" xfId="0" applyNumberFormat="1" applyBorder="1"/>
    <xf numFmtId="0" fontId="39" fillId="0" borderId="0" xfId="0" applyFont="1" applyAlignment="1">
      <alignment horizontal="right"/>
    </xf>
    <xf numFmtId="0" fontId="86" fillId="0" borderId="0" xfId="0" applyFont="1" applyFill="1" applyBorder="1" applyAlignment="1">
      <alignment horizontal="centerContinuous" vertical="center"/>
    </xf>
    <xf numFmtId="0" fontId="63" fillId="0" borderId="0" xfId="0" applyNumberFormat="1" applyFont="1" applyAlignment="1"/>
    <xf numFmtId="0" fontId="39" fillId="0" borderId="0" xfId="0" applyFont="1" applyAlignment="1">
      <alignment horizontal="centerContinuous" vertical="center"/>
    </xf>
    <xf numFmtId="0" fontId="21" fillId="0" borderId="0" xfId="0" applyFont="1"/>
    <xf numFmtId="0" fontId="0" fillId="0" borderId="0" xfId="0" applyFont="1" applyAlignment="1">
      <alignment horizontal="center"/>
    </xf>
    <xf numFmtId="0" fontId="88" fillId="0" borderId="0" xfId="0" applyFont="1"/>
    <xf numFmtId="0" fontId="40" fillId="0" borderId="0" xfId="0" applyFont="1" applyFill="1" applyAlignment="1">
      <alignment horizontal="centerContinuous" vertical="center"/>
    </xf>
    <xf numFmtId="0" fontId="39" fillId="0" borderId="0" xfId="0" applyFont="1" applyAlignment="1">
      <alignment horizontal="centerContinuous"/>
    </xf>
    <xf numFmtId="0" fontId="40" fillId="0" borderId="0" xfId="0" applyFont="1" applyAlignment="1">
      <alignment horizontal="left" vertical="center"/>
    </xf>
    <xf numFmtId="0" fontId="40" fillId="0" borderId="0" xfId="0" applyFont="1" applyAlignment="1">
      <alignment horizontal="left" vertical="top"/>
    </xf>
    <xf numFmtId="0" fontId="41" fillId="0" borderId="0" xfId="0" applyFont="1" applyAlignment="1">
      <alignment horizontal="right"/>
    </xf>
    <xf numFmtId="0" fontId="60" fillId="0" borderId="0" xfId="0" applyFont="1" applyFill="1" applyAlignment="1">
      <alignment horizontal="center"/>
    </xf>
    <xf numFmtId="0" fontId="0" fillId="33" borderId="0" xfId="0" applyFill="1"/>
    <xf numFmtId="0" fontId="60" fillId="33" borderId="0" xfId="0" applyFont="1" applyFill="1" applyAlignment="1">
      <alignment horizontal="centerContinuous"/>
    </xf>
    <xf numFmtId="0" fontId="60" fillId="0" borderId="0" xfId="0" applyFont="1" applyFill="1" applyAlignment="1">
      <alignment horizontal="left"/>
    </xf>
    <xf numFmtId="49" fontId="41" fillId="0" borderId="0" xfId="0" applyNumberFormat="1" applyFont="1" applyFill="1" applyBorder="1" applyAlignment="1">
      <alignment horizontal="left"/>
    </xf>
    <xf numFmtId="3" fontId="40" fillId="0" borderId="0" xfId="0" applyNumberFormat="1" applyFont="1" applyFill="1" applyBorder="1" applyAlignment="1">
      <alignment horizontal="left"/>
    </xf>
    <xf numFmtId="0" fontId="40" fillId="0" borderId="0" xfId="0" applyFont="1" applyFill="1" applyBorder="1" applyAlignment="1">
      <alignment horizontal="centerContinuous"/>
    </xf>
    <xf numFmtId="49" fontId="41" fillId="0" borderId="0" xfId="0" applyNumberFormat="1" applyFont="1" applyFill="1" applyBorder="1" applyAlignment="1">
      <alignment horizontal="centerContinuous"/>
    </xf>
    <xf numFmtId="3" fontId="40" fillId="0" borderId="0" xfId="0" applyNumberFormat="1" applyFont="1" applyFill="1" applyBorder="1" applyAlignment="1">
      <alignment horizontal="centerContinuous"/>
    </xf>
    <xf numFmtId="0" fontId="41" fillId="0" borderId="0" xfId="0" applyFont="1" applyFill="1" applyBorder="1" applyAlignment="1">
      <alignment horizontal="left"/>
    </xf>
    <xf numFmtId="3" fontId="40" fillId="0" borderId="0" xfId="0" applyNumberFormat="1" applyFont="1" applyFill="1" applyBorder="1" applyAlignment="1" applyProtection="1">
      <alignment horizontal="left"/>
      <protection locked="0"/>
    </xf>
    <xf numFmtId="0" fontId="41" fillId="0" borderId="0" xfId="0" applyFont="1" applyFill="1" applyBorder="1" applyAlignment="1">
      <alignment horizontal="centerContinuous"/>
    </xf>
    <xf numFmtId="3" fontId="40" fillId="0" borderId="0" xfId="0" applyNumberFormat="1" applyFont="1" applyFill="1" applyBorder="1" applyAlignment="1" applyProtection="1">
      <alignment horizontal="centerContinuous"/>
      <protection locked="0"/>
    </xf>
    <xf numFmtId="0" fontId="15" fillId="0" borderId="0" xfId="0" applyFont="1" applyFill="1" applyBorder="1" applyAlignment="1">
      <alignment horizontal="centerContinuous"/>
    </xf>
    <xf numFmtId="0" fontId="53" fillId="0" borderId="0" xfId="0" applyFont="1" applyFill="1" applyBorder="1" applyAlignment="1">
      <alignment horizontal="left"/>
    </xf>
    <xf numFmtId="0" fontId="52" fillId="0" borderId="0" xfId="0" applyNumberFormat="1" applyFont="1" applyFill="1" applyBorder="1" applyAlignment="1" applyProtection="1">
      <alignment horizontal="left"/>
      <protection locked="0"/>
    </xf>
    <xf numFmtId="0" fontId="53" fillId="0" borderId="0" xfId="0" applyFont="1" applyFill="1" applyBorder="1" applyAlignment="1">
      <alignment horizontal="centerContinuous"/>
    </xf>
    <xf numFmtId="3" fontId="52" fillId="0" borderId="0" xfId="0" applyNumberFormat="1" applyFont="1" applyFill="1" applyBorder="1" applyAlignment="1" applyProtection="1">
      <alignment horizontal="centerContinuous"/>
      <protection locked="0"/>
    </xf>
    <xf numFmtId="0" fontId="52" fillId="0" borderId="0" xfId="0" applyNumberFormat="1" applyFont="1" applyFill="1" applyBorder="1" applyAlignment="1" applyProtection="1">
      <alignment horizontal="centerContinuous"/>
      <protection locked="0"/>
    </xf>
    <xf numFmtId="0" fontId="68" fillId="0" borderId="0" xfId="0" applyFont="1" applyAlignment="1">
      <alignment horizontal="centerContinuous"/>
    </xf>
    <xf numFmtId="167" fontId="68" fillId="0" borderId="0" xfId="1" applyNumberFormat="1" applyFont="1" applyAlignment="1">
      <alignment horizontal="centerContinuous"/>
    </xf>
    <xf numFmtId="0" fontId="68" fillId="0" borderId="0" xfId="0" applyFont="1" applyAlignment="1">
      <alignment horizontal="right"/>
    </xf>
    <xf numFmtId="177" fontId="52" fillId="0" borderId="0" xfId="2" applyNumberFormat="1" applyFont="1" applyAlignment="1"/>
    <xf numFmtId="178" fontId="53" fillId="0" borderId="0" xfId="1" applyNumberFormat="1" applyFont="1" applyAlignment="1"/>
    <xf numFmtId="0" fontId="52" fillId="0" borderId="0" xfId="0" quotePrefix="1" applyFont="1" applyAlignment="1"/>
    <xf numFmtId="0" fontId="89" fillId="0" borderId="0" xfId="0" applyFont="1" applyAlignment="1">
      <alignment horizontal="left" vertical="center"/>
    </xf>
    <xf numFmtId="0" fontId="76" fillId="33" borderId="0" xfId="0" applyFont="1" applyFill="1" applyAlignment="1">
      <alignment horizontal="center"/>
    </xf>
    <xf numFmtId="167" fontId="0" fillId="0" borderId="0" xfId="0" applyNumberFormat="1" applyFill="1"/>
    <xf numFmtId="0" fontId="7" fillId="33" borderId="0" xfId="0" applyFont="1" applyFill="1"/>
    <xf numFmtId="0" fontId="90" fillId="0" borderId="0" xfId="0" applyFont="1" applyAlignment="1"/>
    <xf numFmtId="0" fontId="20" fillId="0" borderId="0" xfId="0" applyFont="1"/>
    <xf numFmtId="0" fontId="6" fillId="0" borderId="0" xfId="0" applyFont="1" applyAlignment="1"/>
    <xf numFmtId="0" fontId="93" fillId="0" borderId="0" xfId="0" applyFont="1"/>
    <xf numFmtId="0" fontId="93" fillId="0" borderId="0" xfId="0" applyFont="1" applyAlignment="1">
      <alignment horizontal="centerContinuous"/>
    </xf>
    <xf numFmtId="0" fontId="93" fillId="0" borderId="0" xfId="0" applyFont="1" applyAlignment="1">
      <alignment horizontal="center"/>
    </xf>
    <xf numFmtId="0" fontId="93" fillId="33" borderId="2" xfId="0" applyFont="1" applyFill="1" applyBorder="1" applyAlignment="1">
      <alignment horizontal="center"/>
    </xf>
    <xf numFmtId="0" fontId="94" fillId="0" borderId="0" xfId="0" applyFont="1" applyAlignment="1">
      <alignment horizontal="center"/>
    </xf>
    <xf numFmtId="6" fontId="93" fillId="0" borderId="0" xfId="0" applyNumberFormat="1" applyFont="1" applyBorder="1"/>
    <xf numFmtId="167" fontId="93" fillId="0" borderId="0" xfId="1" applyNumberFormat="1" applyFont="1"/>
    <xf numFmtId="167" fontId="93" fillId="33" borderId="0" xfId="1" applyNumberFormat="1" applyFont="1" applyFill="1"/>
    <xf numFmtId="0" fontId="93" fillId="0" borderId="0" xfId="0" quotePrefix="1" applyFont="1"/>
    <xf numFmtId="9" fontId="93" fillId="0" borderId="0" xfId="3" applyFont="1"/>
    <xf numFmtId="167" fontId="93" fillId="0" borderId="0" xfId="0" applyNumberFormat="1" applyFont="1"/>
    <xf numFmtId="0" fontId="96" fillId="0" borderId="0" xfId="0" applyFont="1"/>
    <xf numFmtId="0" fontId="82" fillId="33" borderId="0" xfId="0" applyFont="1" applyFill="1"/>
    <xf numFmtId="167" fontId="0" fillId="0" borderId="27" xfId="1" applyNumberFormat="1" applyFont="1" applyBorder="1"/>
    <xf numFmtId="0" fontId="0" fillId="0" borderId="27" xfId="0" applyBorder="1" applyAlignment="1">
      <alignment horizontal="center"/>
    </xf>
    <xf numFmtId="167" fontId="0" fillId="0" borderId="0" xfId="1" applyNumberFormat="1" applyFont="1" applyBorder="1"/>
    <xf numFmtId="167" fontId="0" fillId="0" borderId="28" xfId="1" applyNumberFormat="1" applyFont="1" applyBorder="1"/>
    <xf numFmtId="167" fontId="0" fillId="0" borderId="18" xfId="1" applyNumberFormat="1" applyFont="1" applyBorder="1"/>
    <xf numFmtId="0" fontId="82" fillId="0" borderId="0" xfId="0" applyFont="1" applyFill="1" applyAlignment="1">
      <alignment horizontal="center"/>
    </xf>
    <xf numFmtId="167" fontId="40" fillId="0" borderId="0" xfId="1" applyNumberFormat="1" applyFont="1" applyAlignment="1">
      <alignment vertical="center"/>
    </xf>
    <xf numFmtId="167" fontId="40" fillId="0" borderId="0" xfId="0" applyNumberFormat="1" applyFont="1" applyAlignment="1">
      <alignment vertical="center"/>
    </xf>
    <xf numFmtId="171" fontId="40" fillId="0" borderId="0" xfId="0" applyNumberFormat="1" applyFont="1" applyAlignment="1">
      <alignment vertical="center"/>
    </xf>
    <xf numFmtId="171" fontId="40" fillId="0" borderId="0" xfId="5" applyNumberFormat="1" applyFont="1" applyAlignment="1">
      <alignment horizontal="center" vertical="center"/>
    </xf>
    <xf numFmtId="0" fontId="0" fillId="0" borderId="0" xfId="0" applyFont="1"/>
    <xf numFmtId="167" fontId="22" fillId="0" borderId="0" xfId="1" applyNumberFormat="1" applyFont="1" applyFill="1" applyBorder="1" applyAlignment="1">
      <alignment horizontal="left" vertical="center"/>
    </xf>
    <xf numFmtId="0" fontId="0" fillId="0" borderId="27" xfId="0" applyFill="1" applyBorder="1"/>
    <xf numFmtId="167" fontId="0" fillId="0" borderId="27" xfId="1" applyNumberFormat="1" applyFont="1" applyFill="1" applyBorder="1"/>
    <xf numFmtId="14" fontId="0" fillId="0" borderId="27" xfId="0" applyNumberFormat="1" applyFill="1" applyBorder="1"/>
    <xf numFmtId="10" fontId="0" fillId="0" borderId="27" xfId="0" applyNumberFormat="1" applyFill="1" applyBorder="1"/>
    <xf numFmtId="9" fontId="0" fillId="0" borderId="27" xfId="0" applyNumberFormat="1" applyFill="1" applyBorder="1"/>
    <xf numFmtId="9" fontId="68" fillId="0" borderId="0" xfId="3" applyFont="1" applyFill="1"/>
    <xf numFmtId="167" fontId="12" fillId="0" borderId="0" xfId="1" applyNumberFormat="1" applyFont="1" applyFill="1" applyAlignment="1"/>
    <xf numFmtId="0" fontId="84" fillId="0" borderId="13" xfId="0" applyFont="1" applyBorder="1" applyAlignment="1">
      <alignment horizontal="left"/>
    </xf>
    <xf numFmtId="0" fontId="84" fillId="0" borderId="3" xfId="0" applyFont="1" applyBorder="1" applyAlignment="1">
      <alignment horizontal="left"/>
    </xf>
    <xf numFmtId="0" fontId="84" fillId="0" borderId="14" xfId="0" applyFont="1" applyBorder="1" applyAlignment="1">
      <alignment horizontal="left"/>
    </xf>
    <xf numFmtId="167" fontId="52" fillId="0" borderId="0" xfId="0" applyNumberFormat="1" applyFont="1" applyFill="1" applyAlignment="1"/>
    <xf numFmtId="0" fontId="21" fillId="0" borderId="0" xfId="0" applyFont="1" applyFill="1"/>
    <xf numFmtId="0" fontId="0" fillId="0" borderId="0" xfId="0" applyFont="1" applyFill="1"/>
    <xf numFmtId="0" fontId="68" fillId="0" borderId="0" xfId="0" applyFont="1" applyFill="1" applyBorder="1"/>
    <xf numFmtId="0" fontId="0" fillId="0" borderId="27" xfId="0" applyFill="1" applyBorder="1" applyAlignment="1">
      <alignment horizontal="center"/>
    </xf>
    <xf numFmtId="170" fontId="52" fillId="0" borderId="0" xfId="2" applyNumberFormat="1" applyFont="1" applyFill="1" applyAlignment="1"/>
    <xf numFmtId="167" fontId="56" fillId="0" borderId="0" xfId="1" applyNumberFormat="1" applyFont="1" applyFill="1" applyBorder="1" applyAlignment="1"/>
    <xf numFmtId="3" fontId="53" fillId="0" borderId="0" xfId="0" applyNumberFormat="1" applyFont="1" applyFill="1" applyAlignment="1"/>
    <xf numFmtId="165" fontId="52" fillId="0" borderId="0" xfId="3" applyNumberFormat="1" applyFont="1" applyFill="1" applyAlignment="1">
      <alignment horizontal="right"/>
    </xf>
    <xf numFmtId="0" fontId="62" fillId="0" borderId="0" xfId="0" applyNumberFormat="1" applyFont="1" applyFill="1" applyAlignment="1" applyProtection="1">
      <protection locked="0"/>
    </xf>
    <xf numFmtId="0" fontId="57" fillId="0" borderId="0" xfId="0" applyNumberFormat="1" applyFont="1" applyFill="1" applyAlignment="1" applyProtection="1">
      <protection locked="0"/>
    </xf>
    <xf numFmtId="0" fontId="52" fillId="0" borderId="1" xfId="0" applyNumberFormat="1" applyFont="1" applyFill="1" applyBorder="1" applyProtection="1">
      <protection locked="0"/>
    </xf>
    <xf numFmtId="10" fontId="52" fillId="0" borderId="0" xfId="3" applyNumberFormat="1" applyFont="1" applyFill="1" applyAlignment="1">
      <alignment horizontal="right"/>
    </xf>
    <xf numFmtId="165" fontId="52" fillId="33" borderId="0" xfId="3" applyNumberFormat="1" applyFont="1" applyFill="1" applyAlignment="1"/>
    <xf numFmtId="0" fontId="76" fillId="0" borderId="0" xfId="0" applyFont="1" applyFill="1" applyAlignment="1">
      <alignment horizontal="center"/>
    </xf>
    <xf numFmtId="0" fontId="0" fillId="0" borderId="0" xfId="0" applyFill="1" applyBorder="1" applyAlignment="1">
      <alignment horizontal="left"/>
    </xf>
    <xf numFmtId="167" fontId="99" fillId="33" borderId="0" xfId="1" applyNumberFormat="1" applyFont="1" applyFill="1"/>
    <xf numFmtId="167" fontId="101" fillId="0" borderId="0" xfId="1" applyNumberFormat="1" applyFont="1" applyFill="1" applyBorder="1" applyAlignment="1">
      <alignment horizontal="center" vertical="center"/>
    </xf>
    <xf numFmtId="0" fontId="0" fillId="0" borderId="0" xfId="0" applyFill="1" applyBorder="1" applyAlignment="1">
      <alignment horizontal="center"/>
    </xf>
    <xf numFmtId="0" fontId="0" fillId="0" borderId="26" xfId="0" applyFill="1" applyBorder="1" applyAlignment="1">
      <alignment horizontal="center"/>
    </xf>
    <xf numFmtId="0" fontId="0" fillId="0" borderId="25" xfId="0" applyFill="1" applyBorder="1" applyAlignment="1">
      <alignment horizontal="center"/>
    </xf>
    <xf numFmtId="0" fontId="84" fillId="0" borderId="3" xfId="0" applyFont="1" applyFill="1" applyBorder="1" applyAlignment="1">
      <alignment horizontal="left"/>
    </xf>
    <xf numFmtId="0" fontId="20" fillId="0" borderId="3" xfId="0" applyFont="1" applyFill="1" applyBorder="1" applyAlignment="1">
      <alignment horizontal="center"/>
    </xf>
    <xf numFmtId="0" fontId="20" fillId="0" borderId="2" xfId="0" applyFont="1" applyFill="1" applyBorder="1" applyAlignment="1">
      <alignment horizontal="center"/>
    </xf>
    <xf numFmtId="0" fontId="0" fillId="0" borderId="0" xfId="0" applyFill="1" applyBorder="1"/>
    <xf numFmtId="167" fontId="0" fillId="0" borderId="0" xfId="1" applyNumberFormat="1" applyFont="1" applyFill="1" applyBorder="1"/>
    <xf numFmtId="14" fontId="0" fillId="0" borderId="0" xfId="0" applyNumberFormat="1" applyFill="1" applyBorder="1"/>
    <xf numFmtId="10" fontId="103" fillId="0" borderId="27" xfId="0" applyNumberFormat="1" applyFont="1" applyBorder="1"/>
    <xf numFmtId="0" fontId="103" fillId="0" borderId="27" xfId="0" applyFont="1" applyBorder="1"/>
    <xf numFmtId="14" fontId="100" fillId="0" borderId="27" xfId="69" applyNumberFormat="1" applyFont="1" applyBorder="1"/>
    <xf numFmtId="167" fontId="103" fillId="0" borderId="27" xfId="1" applyNumberFormat="1" applyFont="1" applyFill="1" applyBorder="1"/>
    <xf numFmtId="167" fontId="103" fillId="33" borderId="0" xfId="1" applyNumberFormat="1" applyFont="1" applyFill="1"/>
    <xf numFmtId="0" fontId="103" fillId="0" borderId="0" xfId="0" applyFont="1"/>
    <xf numFmtId="167" fontId="102" fillId="0" borderId="0" xfId="1" applyNumberFormat="1" applyFont="1" applyFill="1" applyAlignment="1"/>
    <xf numFmtId="10" fontId="103" fillId="33" borderId="0" xfId="3" applyNumberFormat="1" applyFont="1" applyFill="1" applyAlignment="1">
      <alignment horizontal="center"/>
    </xf>
    <xf numFmtId="0" fontId="0" fillId="0" borderId="24" xfId="0" applyBorder="1"/>
    <xf numFmtId="167" fontId="0" fillId="33" borderId="28" xfId="1" applyNumberFormat="1" applyFont="1" applyFill="1" applyBorder="1" applyAlignment="1">
      <alignment horizontal="center"/>
    </xf>
    <xf numFmtId="6" fontId="0" fillId="0" borderId="0" xfId="0" applyNumberFormat="1"/>
    <xf numFmtId="0" fontId="50" fillId="0" borderId="0" xfId="0" applyFont="1" applyAlignment="1">
      <alignment vertical="center"/>
    </xf>
    <xf numFmtId="17" fontId="40" fillId="0" borderId="0" xfId="0" applyNumberFormat="1" applyFont="1" applyAlignment="1">
      <alignment vertical="center"/>
    </xf>
    <xf numFmtId="0" fontId="41" fillId="0" borderId="20" xfId="0" applyFont="1" applyBorder="1" applyAlignment="1">
      <alignment vertical="center"/>
    </xf>
    <xf numFmtId="0" fontId="5" fillId="0" borderId="0" xfId="0" applyFont="1" applyAlignment="1"/>
    <xf numFmtId="0" fontId="4" fillId="33" borderId="0" xfId="0" applyFont="1" applyFill="1"/>
    <xf numFmtId="167" fontId="4" fillId="33" borderId="0" xfId="1" applyNumberFormat="1" applyFont="1" applyFill="1"/>
    <xf numFmtId="0" fontId="4" fillId="0" borderId="0" xfId="0" applyFont="1"/>
    <xf numFmtId="0" fontId="21" fillId="33" borderId="0" xfId="0" applyFont="1" applyFill="1"/>
    <xf numFmtId="167" fontId="4" fillId="0" borderId="0" xfId="1" applyNumberFormat="1" applyFont="1"/>
    <xf numFmtId="171" fontId="4" fillId="33" borderId="0" xfId="5" applyNumberFormat="1" applyFont="1" applyFill="1"/>
    <xf numFmtId="0" fontId="102" fillId="0" borderId="0" xfId="0" applyFont="1" applyFill="1" applyAlignment="1">
      <alignment horizontal="center"/>
    </xf>
    <xf numFmtId="0" fontId="102" fillId="0" borderId="0" xfId="0" applyFont="1" applyAlignment="1"/>
    <xf numFmtId="0" fontId="105" fillId="0" borderId="0" xfId="0" applyFont="1" applyAlignment="1"/>
    <xf numFmtId="0" fontId="106" fillId="0" borderId="0" xfId="0" applyFont="1" applyFill="1" applyAlignment="1">
      <alignment horizontal="center"/>
    </xf>
    <xf numFmtId="0" fontId="102" fillId="0" borderId="0" xfId="0" applyFont="1" applyFill="1" applyAlignment="1"/>
    <xf numFmtId="167" fontId="107" fillId="0" borderId="0" xfId="1" applyNumberFormat="1" applyFont="1" applyFill="1" applyAlignment="1"/>
    <xf numFmtId="167" fontId="102" fillId="0" borderId="0" xfId="0" applyNumberFormat="1" applyFont="1" applyFill="1" applyAlignment="1"/>
    <xf numFmtId="10" fontId="93" fillId="0" borderId="27" xfId="0" applyNumberFormat="1" applyFont="1" applyBorder="1" applyAlignment="1">
      <alignment horizontal="right"/>
    </xf>
    <xf numFmtId="167" fontId="104" fillId="33" borderId="0" xfId="1" applyNumberFormat="1" applyFont="1" applyFill="1"/>
    <xf numFmtId="0" fontId="52" fillId="0" borderId="0" xfId="0" applyNumberFormat="1" applyFont="1" applyFill="1" applyAlignment="1">
      <alignment vertical="top" wrapText="1"/>
    </xf>
    <xf numFmtId="14" fontId="22" fillId="0" borderId="27" xfId="69" applyNumberFormat="1" applyFont="1" applyBorder="1"/>
    <xf numFmtId="167" fontId="52" fillId="0" borderId="0" xfId="1" quotePrefix="1" applyNumberFormat="1" applyFont="1" applyFill="1" applyAlignment="1"/>
    <xf numFmtId="167" fontId="52" fillId="0" borderId="0" xfId="1" quotePrefix="1" applyNumberFormat="1" applyFont="1" applyFill="1" applyBorder="1" applyAlignment="1"/>
    <xf numFmtId="167" fontId="52" fillId="0" borderId="0" xfId="1" applyNumberFormat="1" applyFont="1" applyFill="1" applyAlignment="1">
      <alignment horizontal="left"/>
    </xf>
    <xf numFmtId="167" fontId="52" fillId="0" borderId="0" xfId="1" applyNumberFormat="1" applyFont="1" applyAlignment="1">
      <alignment horizontal="left"/>
    </xf>
    <xf numFmtId="167" fontId="52" fillId="0" borderId="0" xfId="1" applyNumberFormat="1" applyFont="1" applyFill="1" applyAlignment="1" applyProtection="1">
      <alignment horizontal="left"/>
    </xf>
    <xf numFmtId="167" fontId="52" fillId="0" borderId="0" xfId="1" applyNumberFormat="1" applyFont="1" applyFill="1" applyAlignment="1">
      <alignment horizontal="left" vertical="top"/>
    </xf>
    <xf numFmtId="167" fontId="52" fillId="0" borderId="0" xfId="1" applyNumberFormat="1" applyFont="1" applyFill="1" applyBorder="1" applyAlignment="1" applyProtection="1">
      <alignment vertical="top"/>
      <protection locked="0"/>
    </xf>
    <xf numFmtId="167" fontId="52" fillId="0" borderId="0" xfId="1" applyNumberFormat="1" applyFont="1" applyFill="1" applyAlignment="1">
      <alignment vertical="top" wrapText="1"/>
    </xf>
    <xf numFmtId="167" fontId="52" fillId="0" borderId="0" xfId="1" applyNumberFormat="1" applyFont="1" applyFill="1" applyAlignment="1">
      <alignment vertical="top"/>
    </xf>
    <xf numFmtId="167" fontId="52" fillId="0" borderId="0" xfId="1" applyNumberFormat="1" applyFont="1" applyFill="1" applyBorder="1" applyAlignment="1">
      <alignment vertical="top"/>
    </xf>
    <xf numFmtId="167" fontId="52" fillId="0" borderId="0" xfId="1" applyNumberFormat="1" applyFont="1" applyFill="1" applyBorder="1" applyAlignment="1" applyProtection="1">
      <protection locked="0"/>
    </xf>
    <xf numFmtId="167" fontId="59" fillId="0" borderId="0" xfId="1" applyNumberFormat="1" applyFont="1" applyFill="1" applyBorder="1" applyAlignment="1" applyProtection="1">
      <protection locked="0"/>
    </xf>
    <xf numFmtId="167" fontId="52" fillId="0" borderId="0" xfId="1" applyNumberFormat="1" applyFont="1" applyFill="1" applyAlignment="1" applyProtection="1">
      <protection locked="0"/>
    </xf>
    <xf numFmtId="167" fontId="4" fillId="0" borderId="0" xfId="0" applyNumberFormat="1" applyFont="1"/>
    <xf numFmtId="3" fontId="52" fillId="0" borderId="0" xfId="0" quotePrefix="1" applyNumberFormat="1" applyFont="1" applyFill="1" applyBorder="1" applyAlignment="1">
      <alignment horizontal="center"/>
    </xf>
    <xf numFmtId="3" fontId="63" fillId="0" borderId="0" xfId="0" applyNumberFormat="1" applyFont="1" applyFill="1" applyBorder="1" applyAlignment="1">
      <alignment horizontal="center"/>
    </xf>
    <xf numFmtId="42" fontId="53" fillId="0" borderId="0" xfId="0" applyNumberFormat="1" applyFont="1" applyFill="1" applyBorder="1" applyAlignment="1"/>
    <xf numFmtId="177" fontId="52" fillId="0" borderId="0" xfId="2" applyNumberFormat="1" applyFont="1" applyFill="1" applyBorder="1"/>
    <xf numFmtId="178" fontId="53" fillId="0" borderId="0" xfId="1" applyNumberFormat="1" applyFont="1" applyFill="1" applyBorder="1"/>
    <xf numFmtId="167" fontId="52" fillId="0" borderId="0" xfId="1" applyNumberFormat="1" applyFont="1" applyFill="1" applyBorder="1"/>
    <xf numFmtId="167" fontId="15" fillId="0" borderId="0" xfId="1" applyNumberFormat="1" applyFont="1" applyFill="1" applyBorder="1" applyAlignment="1"/>
    <xf numFmtId="167" fontId="15" fillId="0" borderId="0" xfId="1" applyNumberFormat="1" applyFont="1" applyFill="1" applyBorder="1" applyAlignment="1">
      <alignment horizontal="centerContinuous"/>
    </xf>
    <xf numFmtId="0" fontId="23" fillId="0" borderId="0" xfId="0" applyFont="1" applyAlignment="1">
      <alignment horizontal="center" wrapText="1"/>
    </xf>
    <xf numFmtId="0" fontId="23" fillId="0" borderId="0" xfId="0" applyFont="1" applyAlignment="1">
      <alignment horizontal="center"/>
    </xf>
    <xf numFmtId="0" fontId="23" fillId="0" borderId="0" xfId="0" applyFont="1"/>
    <xf numFmtId="0" fontId="23" fillId="0" borderId="0" xfId="0" quotePrefix="1" applyFont="1"/>
    <xf numFmtId="43" fontId="0" fillId="0" borderId="0" xfId="0" applyNumberFormat="1"/>
    <xf numFmtId="179" fontId="0" fillId="0" borderId="0" xfId="0" applyNumberFormat="1" applyAlignment="1">
      <alignment horizontal="left"/>
    </xf>
    <xf numFmtId="0" fontId="0" fillId="0" borderId="0" xfId="0" applyAlignment="1">
      <alignment horizontal="right"/>
    </xf>
    <xf numFmtId="0" fontId="0" fillId="35" borderId="0" xfId="0" applyFill="1"/>
    <xf numFmtId="0" fontId="0" fillId="35" borderId="0" xfId="0" applyFill="1" applyAlignment="1"/>
    <xf numFmtId="0" fontId="24" fillId="35" borderId="0" xfId="0" applyFont="1" applyFill="1"/>
    <xf numFmtId="0" fontId="103" fillId="35" borderId="0" xfId="0" applyFont="1" applyFill="1" applyAlignment="1">
      <alignment horizontal="left"/>
    </xf>
    <xf numFmtId="164" fontId="15" fillId="0" borderId="0" xfId="0" applyNumberFormat="1" applyFont="1" applyAlignment="1">
      <alignment vertical="center"/>
    </xf>
    <xf numFmtId="0" fontId="3" fillId="0" borderId="0" xfId="0" applyFont="1"/>
    <xf numFmtId="0" fontId="3" fillId="0" borderId="0" xfId="0" applyFont="1" applyAlignment="1"/>
    <xf numFmtId="0" fontId="23" fillId="0" borderId="26" xfId="0" applyFont="1" applyBorder="1" applyAlignment="1">
      <alignment horizontal="center" wrapText="1"/>
    </xf>
    <xf numFmtId="0" fontId="23" fillId="0" borderId="26" xfId="0" applyFont="1" applyBorder="1" applyAlignment="1">
      <alignment horizontal="center"/>
    </xf>
    <xf numFmtId="43" fontId="3" fillId="0" borderId="0" xfId="2" quotePrefix="1" applyFont="1"/>
    <xf numFmtId="0" fontId="3" fillId="0" borderId="0" xfId="0" applyFont="1" applyAlignment="1">
      <alignment horizontal="center"/>
    </xf>
    <xf numFmtId="43" fontId="3" fillId="0" borderId="25" xfId="2" quotePrefix="1" applyFont="1" applyBorder="1"/>
    <xf numFmtId="0" fontId="2" fillId="0" borderId="0" xfId="0" applyFont="1"/>
    <xf numFmtId="171" fontId="0" fillId="0" borderId="0" xfId="0" applyNumberFormat="1"/>
    <xf numFmtId="0" fontId="2" fillId="33" borderId="0" xfId="0" applyFont="1" applyFill="1"/>
    <xf numFmtId="43" fontId="19" fillId="0" borderId="0" xfId="0" applyNumberFormat="1" applyFont="1"/>
    <xf numFmtId="0" fontId="52" fillId="0" borderId="0" xfId="0" applyFont="1" applyFill="1"/>
    <xf numFmtId="0" fontId="52" fillId="0" borderId="0" xfId="0" applyFont="1" applyFill="1" applyAlignment="1" applyProtection="1">
      <alignment vertical="top"/>
      <protection locked="0"/>
    </xf>
    <xf numFmtId="0" fontId="93" fillId="0" borderId="0" xfId="0" applyFont="1" applyFill="1"/>
    <xf numFmtId="0" fontId="0" fillId="0" borderId="0" xfId="0" applyAlignment="1">
      <alignment horizontal="center"/>
    </xf>
    <xf numFmtId="171" fontId="40" fillId="0" borderId="0" xfId="0" applyNumberFormat="1" applyFont="1" applyFill="1" applyAlignment="1">
      <alignment vertical="center"/>
    </xf>
    <xf numFmtId="0" fontId="3" fillId="33" borderId="0" xfId="0" applyFont="1" applyFill="1"/>
    <xf numFmtId="167" fontId="93" fillId="33" borderId="0" xfId="1" applyNumberFormat="1" applyFont="1" applyFill="1" applyAlignment="1"/>
    <xf numFmtId="167" fontId="4" fillId="0" borderId="0" xfId="1" applyNumberFormat="1" applyFont="1" applyFill="1"/>
    <xf numFmtId="10" fontId="40" fillId="0" borderId="0" xfId="3" applyNumberFormat="1" applyFont="1" applyFill="1" applyAlignment="1">
      <alignment vertical="center"/>
    </xf>
    <xf numFmtId="10" fontId="41" fillId="0" borderId="20" xfId="0" applyNumberFormat="1" applyFont="1" applyBorder="1" applyAlignment="1">
      <alignment vertical="center"/>
    </xf>
    <xf numFmtId="14" fontId="22" fillId="0" borderId="27" xfId="69" applyNumberFormat="1" applyFont="1" applyFill="1" applyBorder="1"/>
    <xf numFmtId="179" fontId="0" fillId="0" borderId="0" xfId="0" applyNumberFormat="1" applyFill="1" applyAlignment="1">
      <alignment horizontal="left"/>
    </xf>
    <xf numFmtId="0" fontId="76" fillId="0" borderId="0" xfId="0" applyFont="1" applyFill="1" applyAlignment="1">
      <alignment horizontal="centerContinuous"/>
    </xf>
    <xf numFmtId="0" fontId="68" fillId="0" borderId="0" xfId="0" applyFont="1" applyFill="1" applyAlignment="1">
      <alignment horizontal="center"/>
    </xf>
    <xf numFmtId="0" fontId="68" fillId="33" borderId="0" xfId="0" applyFont="1" applyFill="1"/>
    <xf numFmtId="167" fontId="68" fillId="0" borderId="0" xfId="1" applyNumberFormat="1" applyFont="1" applyFill="1" applyAlignment="1">
      <alignment horizontal="centerContinuous"/>
    </xf>
    <xf numFmtId="0" fontId="23" fillId="0" borderId="26" xfId="0" applyFont="1" applyFill="1" applyBorder="1" applyAlignment="1">
      <alignment horizontal="center" wrapText="1"/>
    </xf>
    <xf numFmtId="43" fontId="3" fillId="0" borderId="25" xfId="2" quotePrefix="1" applyFont="1" applyFill="1" applyBorder="1"/>
    <xf numFmtId="167" fontId="68" fillId="0" borderId="0" xfId="1" quotePrefix="1" applyNumberFormat="1" applyFont="1" applyFill="1"/>
    <xf numFmtId="43" fontId="14" fillId="0" borderId="0" xfId="2" applyFill="1"/>
    <xf numFmtId="167" fontId="52" fillId="0" borderId="0" xfId="1" applyNumberFormat="1" applyFont="1" applyFill="1" applyAlignment="1"/>
    <xf numFmtId="3" fontId="52" fillId="0" borderId="0" xfId="0" applyNumberFormat="1" applyFont="1" applyFill="1" applyAlignment="1"/>
    <xf numFmtId="167" fontId="52" fillId="0" borderId="0" xfId="1" applyNumberFormat="1" applyFont="1" applyFill="1"/>
    <xf numFmtId="3" fontId="52" fillId="0" borderId="0" xfId="0" applyNumberFormat="1" applyFont="1" applyFill="1" applyAlignment="1">
      <alignment horizontal="center"/>
    </xf>
    <xf numFmtId="0" fontId="68" fillId="33" borderId="0" xfId="0" applyFont="1" applyFill="1"/>
    <xf numFmtId="167" fontId="68" fillId="33" borderId="0" xfId="1" applyNumberFormat="1" applyFont="1" applyFill="1"/>
    <xf numFmtId="167" fontId="77" fillId="33" borderId="0" xfId="1" applyNumberFormat="1" applyFont="1" applyFill="1"/>
    <xf numFmtId="167" fontId="68" fillId="0" borderId="0" xfId="1" applyNumberFormat="1" applyFont="1" applyFill="1"/>
    <xf numFmtId="0" fontId="68" fillId="0" borderId="0" xfId="0" applyFont="1" applyFill="1"/>
    <xf numFmtId="0" fontId="76" fillId="0" borderId="0" xfId="0" applyFont="1" applyFill="1" applyAlignment="1">
      <alignment horizontal="center"/>
    </xf>
    <xf numFmtId="167" fontId="103" fillId="33" borderId="0" xfId="0" applyNumberFormat="1" applyFont="1" applyFill="1"/>
    <xf numFmtId="0" fontId="52" fillId="0" borderId="0" xfId="0" applyNumberFormat="1" applyFont="1" applyFill="1" applyAlignment="1">
      <alignment vertical="top" wrapText="1"/>
    </xf>
    <xf numFmtId="0" fontId="48" fillId="0" borderId="0" xfId="0" applyFont="1" applyAlignment="1">
      <alignment horizontal="center" vertical="center"/>
    </xf>
    <xf numFmtId="0" fontId="41" fillId="0" borderId="0" xfId="0" applyFont="1" applyAlignment="1">
      <alignment horizontal="center" vertical="center"/>
    </xf>
    <xf numFmtId="0" fontId="41" fillId="0" borderId="0" xfId="0" applyNumberFormat="1" applyFont="1" applyFill="1" applyAlignment="1" applyProtection="1">
      <alignment horizontal="center"/>
      <protection locked="0"/>
    </xf>
    <xf numFmtId="0" fontId="40" fillId="0" borderId="0" xfId="0" applyNumberFormat="1" applyFont="1" applyFill="1" applyAlignment="1" applyProtection="1">
      <alignment horizontal="left" wrapText="1"/>
      <protection locked="0"/>
    </xf>
    <xf numFmtId="0" fontId="60" fillId="33" borderId="0" xfId="0" applyFont="1" applyFill="1" applyAlignment="1">
      <alignment horizontal="center"/>
    </xf>
    <xf numFmtId="0" fontId="40" fillId="0" borderId="0" xfId="0" applyFont="1" applyFill="1" applyBorder="1" applyAlignment="1">
      <alignment horizontal="left"/>
    </xf>
    <xf numFmtId="0" fontId="40" fillId="0" borderId="0" xfId="0" applyFont="1" applyFill="1" applyBorder="1" applyAlignment="1">
      <alignment horizontal="left" wrapText="1"/>
    </xf>
    <xf numFmtId="0" fontId="0" fillId="0" borderId="0" xfId="0" applyAlignment="1">
      <alignment horizontal="center"/>
    </xf>
    <xf numFmtId="0" fontId="23" fillId="0" borderId="24" xfId="0" applyFont="1" applyBorder="1" applyAlignment="1">
      <alignment horizontal="center"/>
    </xf>
    <xf numFmtId="0" fontId="23" fillId="0" borderId="29" xfId="0" applyFont="1" applyBorder="1" applyAlignment="1">
      <alignment horizontal="center"/>
    </xf>
    <xf numFmtId="0" fontId="52" fillId="33" borderId="0" xfId="0" applyFont="1" applyFill="1"/>
    <xf numFmtId="0" fontId="52" fillId="0" borderId="0" xfId="0" applyFont="1" applyFill="1" applyBorder="1"/>
    <xf numFmtId="9" fontId="52" fillId="0" borderId="0" xfId="3" applyFont="1" applyFill="1"/>
    <xf numFmtId="0" fontId="52" fillId="0" borderId="0" xfId="0" applyFont="1"/>
    <xf numFmtId="167" fontId="52" fillId="33" borderId="0" xfId="0" applyNumberFormat="1" applyFont="1" applyFill="1"/>
    <xf numFmtId="167" fontId="52" fillId="0" borderId="0" xfId="1" applyNumberFormat="1" applyFont="1"/>
    <xf numFmtId="167" fontId="108" fillId="33" borderId="0" xfId="1" applyNumberFormat="1" applyFont="1" applyFill="1"/>
    <xf numFmtId="10" fontId="93" fillId="33" borderId="0" xfId="3" applyNumberFormat="1" applyFont="1" applyFill="1" applyAlignment="1">
      <alignment horizontal="right"/>
    </xf>
    <xf numFmtId="167" fontId="93" fillId="0" borderId="0" xfId="1" applyNumberFormat="1" applyFont="1" applyAlignment="1"/>
    <xf numFmtId="0" fontId="16" fillId="0" borderId="0" xfId="0" applyFont="1" applyAlignment="1"/>
  </cellXfs>
  <cellStyles count="181">
    <cellStyle name="20% - Accent1" xfId="21" builtinId="30" customBuiltin="1"/>
    <cellStyle name="20% - Accent1 2" xfId="52" xr:uid="{00000000-0005-0000-0000-000001000000}"/>
    <cellStyle name="20% - Accent1 2 2" xfId="88" xr:uid="{00000000-0005-0000-0000-000002000000}"/>
    <cellStyle name="20% - Accent1 2 2 2" xfId="163" xr:uid="{2341F59B-7944-47E9-902F-BD2B07A41BC5}"/>
    <cellStyle name="20% - Accent1 2 3" xfId="127" xr:uid="{67254A38-412D-44A7-8CC2-998F5CA0453E}"/>
    <cellStyle name="20% - Accent1 3" xfId="70" xr:uid="{00000000-0005-0000-0000-000003000000}"/>
    <cellStyle name="20% - Accent1 3 2" xfId="145" xr:uid="{BE6E7EF5-A397-469F-8386-00A4B8D16E56}"/>
    <cellStyle name="20% - Accent1 4" xfId="109" xr:uid="{CB537165-0F27-4D59-8489-0E0BFB560DDE}"/>
    <cellStyle name="20% - Accent2" xfId="24" builtinId="34" customBuiltin="1"/>
    <cellStyle name="20% - Accent2 2" xfId="54" xr:uid="{00000000-0005-0000-0000-000005000000}"/>
    <cellStyle name="20% - Accent2 2 2" xfId="90" xr:uid="{00000000-0005-0000-0000-000006000000}"/>
    <cellStyle name="20% - Accent2 2 2 2" xfId="165" xr:uid="{520F5564-5AE9-4F7F-BBC6-D04B4FCFD331}"/>
    <cellStyle name="20% - Accent2 2 3" xfId="129" xr:uid="{0A07BFA7-5BC5-4FDC-8115-6D0FD61E57E6}"/>
    <cellStyle name="20% - Accent2 3" xfId="72" xr:uid="{00000000-0005-0000-0000-000007000000}"/>
    <cellStyle name="20% - Accent2 3 2" xfId="147" xr:uid="{F9A10E8C-9A30-4EBC-8FAC-83D0E52DC876}"/>
    <cellStyle name="20% - Accent2 4" xfId="111" xr:uid="{A3DB75D7-43D9-40D7-88B8-F535BF8EA89F}"/>
    <cellStyle name="20% - Accent3" xfId="27" builtinId="38" customBuiltin="1"/>
    <cellStyle name="20% - Accent3 2" xfId="56" xr:uid="{00000000-0005-0000-0000-000009000000}"/>
    <cellStyle name="20% - Accent3 2 2" xfId="92" xr:uid="{00000000-0005-0000-0000-00000A000000}"/>
    <cellStyle name="20% - Accent3 2 2 2" xfId="167" xr:uid="{A6A68852-351E-4C92-BA1D-DD5492063F67}"/>
    <cellStyle name="20% - Accent3 2 3" xfId="131" xr:uid="{60B1EED4-33A9-4B78-9B73-4BA9A22A3FC0}"/>
    <cellStyle name="20% - Accent3 3" xfId="74" xr:uid="{00000000-0005-0000-0000-00000B000000}"/>
    <cellStyle name="20% - Accent3 3 2" xfId="149" xr:uid="{AAA49549-12F0-42E8-8584-7187AE8014B5}"/>
    <cellStyle name="20% - Accent3 4" xfId="113" xr:uid="{2BD886B9-26FC-4F41-B67C-6526BEE8F930}"/>
    <cellStyle name="20% - Accent4" xfId="30" builtinId="42" customBuiltin="1"/>
    <cellStyle name="20% - Accent4 2" xfId="58" xr:uid="{00000000-0005-0000-0000-00000D000000}"/>
    <cellStyle name="20% - Accent4 2 2" xfId="94" xr:uid="{00000000-0005-0000-0000-00000E000000}"/>
    <cellStyle name="20% - Accent4 2 2 2" xfId="169" xr:uid="{7C568B6E-D8E3-4E8E-89E0-F51B6DF19628}"/>
    <cellStyle name="20% - Accent4 2 3" xfId="133" xr:uid="{1EF62FAE-52E0-4FB6-B4E9-7BA952FCD933}"/>
    <cellStyle name="20% - Accent4 3" xfId="76" xr:uid="{00000000-0005-0000-0000-00000F000000}"/>
    <cellStyle name="20% - Accent4 3 2" xfId="151" xr:uid="{0C297BDB-845B-4DC7-AE01-4ACB73B09F32}"/>
    <cellStyle name="20% - Accent4 4" xfId="115" xr:uid="{098450D0-BA33-4864-A092-E8D274A944B0}"/>
    <cellStyle name="20% - Accent5" xfId="33" builtinId="46" customBuiltin="1"/>
    <cellStyle name="20% - Accent5 2" xfId="60" xr:uid="{00000000-0005-0000-0000-000011000000}"/>
    <cellStyle name="20% - Accent5 2 2" xfId="96" xr:uid="{00000000-0005-0000-0000-000012000000}"/>
    <cellStyle name="20% - Accent5 2 2 2" xfId="171" xr:uid="{21E3D20C-2125-4EF3-95B8-21685F82CC80}"/>
    <cellStyle name="20% - Accent5 2 3" xfId="135" xr:uid="{C78399B1-36EA-4FCE-9CF8-C273E20D38B3}"/>
    <cellStyle name="20% - Accent5 3" xfId="78" xr:uid="{00000000-0005-0000-0000-000013000000}"/>
    <cellStyle name="20% - Accent5 3 2" xfId="153" xr:uid="{5A4043DD-85BE-41E1-BDC6-4068633172F7}"/>
    <cellStyle name="20% - Accent5 4" xfId="117" xr:uid="{F3919123-279B-4985-A654-873DE6178619}"/>
    <cellStyle name="20% - Accent6" xfId="36" builtinId="50" customBuiltin="1"/>
    <cellStyle name="20% - Accent6 2" xfId="62" xr:uid="{00000000-0005-0000-0000-000015000000}"/>
    <cellStyle name="20% - Accent6 2 2" xfId="98" xr:uid="{00000000-0005-0000-0000-000016000000}"/>
    <cellStyle name="20% - Accent6 2 2 2" xfId="173" xr:uid="{6D878A10-3C21-480B-AC9C-5663038A56BB}"/>
    <cellStyle name="20% - Accent6 2 3" xfId="137" xr:uid="{CBD9E199-A00D-4807-BC6B-DD1547792A53}"/>
    <cellStyle name="20% - Accent6 3" xfId="80" xr:uid="{00000000-0005-0000-0000-000017000000}"/>
    <cellStyle name="20% - Accent6 3 2" xfId="155" xr:uid="{23701ED4-C90A-4291-B811-F4AB7E90A70C}"/>
    <cellStyle name="20% - Accent6 4" xfId="119" xr:uid="{8118731D-A70E-4B14-A4CF-9A546E7E4C37}"/>
    <cellStyle name="40% - Accent1" xfId="22" builtinId="31" customBuiltin="1"/>
    <cellStyle name="40% - Accent1 2" xfId="53" xr:uid="{00000000-0005-0000-0000-000019000000}"/>
    <cellStyle name="40% - Accent1 2 2" xfId="89" xr:uid="{00000000-0005-0000-0000-00001A000000}"/>
    <cellStyle name="40% - Accent1 2 2 2" xfId="164" xr:uid="{CA13AE30-4559-4CD2-A585-704B30DB478F}"/>
    <cellStyle name="40% - Accent1 2 3" xfId="128" xr:uid="{A774F178-D257-44D1-895B-3B6B4E61F27A}"/>
    <cellStyle name="40% - Accent1 3" xfId="71" xr:uid="{00000000-0005-0000-0000-00001B000000}"/>
    <cellStyle name="40% - Accent1 3 2" xfId="146" xr:uid="{B54A0308-7B1B-41EA-AAE7-49F327358EA3}"/>
    <cellStyle name="40% - Accent1 4" xfId="110" xr:uid="{1444DF6A-5104-493E-8811-00440AFD20A6}"/>
    <cellStyle name="40% - Accent2" xfId="25" builtinId="35" customBuiltin="1"/>
    <cellStyle name="40% - Accent2 2" xfId="55" xr:uid="{00000000-0005-0000-0000-00001D000000}"/>
    <cellStyle name="40% - Accent2 2 2" xfId="91" xr:uid="{00000000-0005-0000-0000-00001E000000}"/>
    <cellStyle name="40% - Accent2 2 2 2" xfId="166" xr:uid="{F6BDC9B3-833A-46AE-BAEE-8688F9D67CB5}"/>
    <cellStyle name="40% - Accent2 2 3" xfId="130" xr:uid="{81A3CEA6-1C59-4327-AECC-A7BA178DEBF0}"/>
    <cellStyle name="40% - Accent2 3" xfId="73" xr:uid="{00000000-0005-0000-0000-00001F000000}"/>
    <cellStyle name="40% - Accent2 3 2" xfId="148" xr:uid="{9654762D-BC44-4FA5-AE2D-43729D5D7136}"/>
    <cellStyle name="40% - Accent2 4" xfId="112" xr:uid="{B5A58160-4537-47DC-9B7D-718EC54178C0}"/>
    <cellStyle name="40% - Accent3" xfId="28" builtinId="39" customBuiltin="1"/>
    <cellStyle name="40% - Accent3 2" xfId="57" xr:uid="{00000000-0005-0000-0000-000021000000}"/>
    <cellStyle name="40% - Accent3 2 2" xfId="93" xr:uid="{00000000-0005-0000-0000-000022000000}"/>
    <cellStyle name="40% - Accent3 2 2 2" xfId="168" xr:uid="{3498D2ED-48ED-4A7A-845D-7A42DF7D208D}"/>
    <cellStyle name="40% - Accent3 2 3" xfId="132" xr:uid="{EA63D45B-F34B-42A6-BEB7-763D47900F54}"/>
    <cellStyle name="40% - Accent3 3" xfId="75" xr:uid="{00000000-0005-0000-0000-000023000000}"/>
    <cellStyle name="40% - Accent3 3 2" xfId="150" xr:uid="{5FC553C2-9277-409C-B5CF-8C9F89EF7432}"/>
    <cellStyle name="40% - Accent3 4" xfId="114" xr:uid="{C6988DFB-0062-4046-8DF1-D5BEA2864E5A}"/>
    <cellStyle name="40% - Accent4" xfId="31" builtinId="43" customBuiltin="1"/>
    <cellStyle name="40% - Accent4 2" xfId="59" xr:uid="{00000000-0005-0000-0000-000025000000}"/>
    <cellStyle name="40% - Accent4 2 2" xfId="95" xr:uid="{00000000-0005-0000-0000-000026000000}"/>
    <cellStyle name="40% - Accent4 2 2 2" xfId="170" xr:uid="{C5C4F4B1-180A-42FD-B582-B4C8D6F3BE64}"/>
    <cellStyle name="40% - Accent4 2 3" xfId="134" xr:uid="{7187E058-8DCE-4908-B3EA-99A0A8D2B306}"/>
    <cellStyle name="40% - Accent4 3" xfId="77" xr:uid="{00000000-0005-0000-0000-000027000000}"/>
    <cellStyle name="40% - Accent4 3 2" xfId="152" xr:uid="{C1D77AB2-ECC3-4F19-B2C6-10DF9565E90B}"/>
    <cellStyle name="40% - Accent4 4" xfId="116" xr:uid="{D4015AEC-D381-475F-9F4A-09BA7A1CE9D1}"/>
    <cellStyle name="40% - Accent5" xfId="34" builtinId="47" customBuiltin="1"/>
    <cellStyle name="40% - Accent5 2" xfId="61" xr:uid="{00000000-0005-0000-0000-000029000000}"/>
    <cellStyle name="40% - Accent5 2 2" xfId="97" xr:uid="{00000000-0005-0000-0000-00002A000000}"/>
    <cellStyle name="40% - Accent5 2 2 2" xfId="172" xr:uid="{C98B3FDC-3F37-4A5C-A051-DC6D59E7A81B}"/>
    <cellStyle name="40% - Accent5 2 3" xfId="136" xr:uid="{613282B5-0D71-42DC-8792-D0148B8783CE}"/>
    <cellStyle name="40% - Accent5 3" xfId="79" xr:uid="{00000000-0005-0000-0000-00002B000000}"/>
    <cellStyle name="40% - Accent5 3 2" xfId="154" xr:uid="{CD6D0CF0-7D60-4050-A4A3-A54A900A60D7}"/>
    <cellStyle name="40% - Accent5 4" xfId="118" xr:uid="{C3DD24AD-0F83-4D9A-BE5B-5026EA94E127}"/>
    <cellStyle name="40% - Accent6" xfId="37" builtinId="51" customBuiltin="1"/>
    <cellStyle name="40% - Accent6 2" xfId="63" xr:uid="{00000000-0005-0000-0000-00002D000000}"/>
    <cellStyle name="40% - Accent6 2 2" xfId="99" xr:uid="{00000000-0005-0000-0000-00002E000000}"/>
    <cellStyle name="40% - Accent6 2 2 2" xfId="174" xr:uid="{43A8078A-E42D-4663-8863-31529985DC25}"/>
    <cellStyle name="40% - Accent6 2 3" xfId="138" xr:uid="{7C47C2FB-A1E8-4F25-8F62-6A2B4C7CF935}"/>
    <cellStyle name="40% - Accent6 3" xfId="81" xr:uid="{00000000-0005-0000-0000-00002F000000}"/>
    <cellStyle name="40% - Accent6 3 2" xfId="156" xr:uid="{9329504E-0373-486F-9D01-0832BC3EB687}"/>
    <cellStyle name="40% - Accent6 4" xfId="120" xr:uid="{70E6DAC3-5A26-4DE5-913B-F126F6F8223D}"/>
    <cellStyle name="60% - Accent1 2" xfId="43" xr:uid="{00000000-0005-0000-0000-000030000000}"/>
    <cellStyle name="60% - Accent2 2" xfId="44" xr:uid="{00000000-0005-0000-0000-000031000000}"/>
    <cellStyle name="60% - Accent3 2" xfId="45" xr:uid="{00000000-0005-0000-0000-000032000000}"/>
    <cellStyle name="60% - Accent4 2" xfId="46" xr:uid="{00000000-0005-0000-0000-000033000000}"/>
    <cellStyle name="60% - Accent5 2" xfId="47" xr:uid="{00000000-0005-0000-0000-000034000000}"/>
    <cellStyle name="60% - Accent6 2" xfId="48" xr:uid="{00000000-0005-0000-0000-000035000000}"/>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1" builtinId="27" customBuiltin="1"/>
    <cellStyle name="Calculation" xfId="14" builtinId="22" customBuiltin="1"/>
    <cellStyle name="Check Cell" xfId="16" builtinId="23" customBuiltin="1"/>
    <cellStyle name="Comma" xfId="2" builtinId="3"/>
    <cellStyle name="Comma 2" xfId="5" xr:uid="{00000000-0005-0000-0000-000040000000}"/>
    <cellStyle name="Comma 2 2" xfId="108" xr:uid="{7BB39B81-9120-4255-AE4D-C188D1B00B15}"/>
    <cellStyle name="Comma 3" xfId="39" xr:uid="{00000000-0005-0000-0000-000041000000}"/>
    <cellStyle name="Comma 3 2" xfId="65" xr:uid="{00000000-0005-0000-0000-000042000000}"/>
    <cellStyle name="Comma 3 2 2" xfId="101" xr:uid="{00000000-0005-0000-0000-000043000000}"/>
    <cellStyle name="Comma 3 2 2 2" xfId="176" xr:uid="{136ECA4E-9809-4AB9-8BAE-CD5AACB11EAB}"/>
    <cellStyle name="Comma 3 2 3" xfId="140" xr:uid="{7161E958-5CF9-416B-A798-FDCEA90FBCA4}"/>
    <cellStyle name="Comma 3 3" xfId="83" xr:uid="{00000000-0005-0000-0000-000044000000}"/>
    <cellStyle name="Comma 3 3 2" xfId="158" xr:uid="{819DD28F-1451-47A3-A908-E66952C12A2D}"/>
    <cellStyle name="Comma 3 4" xfId="122" xr:uid="{612D7306-203E-4A6C-82C8-5DA4C84BA059}"/>
    <cellStyle name="Comma 4" xfId="107" xr:uid="{CD803869-E068-4EFB-9CCE-C8AEF00CEC8F}"/>
    <cellStyle name="Currency" xfId="1" builtinId="4"/>
    <cellStyle name="Currency 2" xfId="49" xr:uid="{00000000-0005-0000-0000-000046000000}"/>
    <cellStyle name="Currency 2 2" xfId="67" xr:uid="{00000000-0005-0000-0000-000047000000}"/>
    <cellStyle name="Currency 2 2 2" xfId="103" xr:uid="{00000000-0005-0000-0000-000048000000}"/>
    <cellStyle name="Currency 2 2 2 2" xfId="178" xr:uid="{A042376C-246C-490E-8108-8653C444E622}"/>
    <cellStyle name="Currency 2 2 3" xfId="142" xr:uid="{38A28E50-E3D6-4631-8FCE-DA240EA8537A}"/>
    <cellStyle name="Currency 2 3" xfId="85" xr:uid="{00000000-0005-0000-0000-000049000000}"/>
    <cellStyle name="Currency 2 3 2" xfId="160" xr:uid="{0BF4A50E-62B7-4650-ADA8-CD89C2C1AF1F}"/>
    <cellStyle name="Currency 2 4" xfId="124" xr:uid="{B937130B-FA3B-4468-A202-22477C5C5C61}"/>
    <cellStyle name="Explanatory Text" xfId="18"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2" builtinId="20" customBuiltin="1"/>
    <cellStyle name="Linked Cell" xfId="15" builtinId="24" customBuiltin="1"/>
    <cellStyle name="Neutral 2" xfId="41" xr:uid="{00000000-0005-0000-0000-000052000000}"/>
    <cellStyle name="Normal" xfId="0" builtinId="0"/>
    <cellStyle name="Normal 2" xfId="4" xr:uid="{00000000-0005-0000-0000-000054000000}"/>
    <cellStyle name="Normal 3" xfId="38" xr:uid="{00000000-0005-0000-0000-000055000000}"/>
    <cellStyle name="Normal 3 2" xfId="64" xr:uid="{00000000-0005-0000-0000-000056000000}"/>
    <cellStyle name="Normal 3 2 2" xfId="100" xr:uid="{00000000-0005-0000-0000-000057000000}"/>
    <cellStyle name="Normal 3 2 2 2" xfId="175" xr:uid="{71683BAA-8246-42A3-B146-2848B6E89B89}"/>
    <cellStyle name="Normal 3 2 3" xfId="139" xr:uid="{094C23EC-00C0-453B-867A-ACD3C7826AD9}"/>
    <cellStyle name="Normal 3 3" xfId="82" xr:uid="{00000000-0005-0000-0000-000058000000}"/>
    <cellStyle name="Normal 3 3 2" xfId="157" xr:uid="{28C7C2DB-5121-4012-B8E2-846A82D02F65}"/>
    <cellStyle name="Normal 3 4" xfId="121" xr:uid="{7ECAEE5E-EF36-4784-A8AE-70889EEB91EC}"/>
    <cellStyle name="Normal 4" xfId="50" xr:uid="{00000000-0005-0000-0000-000059000000}"/>
    <cellStyle name="Normal 4 2" xfId="68" xr:uid="{00000000-0005-0000-0000-00005A000000}"/>
    <cellStyle name="Normal 4 2 2" xfId="104" xr:uid="{00000000-0005-0000-0000-00005B000000}"/>
    <cellStyle name="Normal 4 2 2 2" xfId="179" xr:uid="{AA9D93E6-7888-427E-AF80-EB6F1C41F789}"/>
    <cellStyle name="Normal 4 2 3" xfId="143" xr:uid="{0A2DB43E-82DC-4B0A-B37F-897184D7D642}"/>
    <cellStyle name="Normal 4 3" xfId="86" xr:uid="{00000000-0005-0000-0000-00005C000000}"/>
    <cellStyle name="Normal 4 3 2" xfId="161" xr:uid="{62B5D7C8-CAA2-4EF4-BB40-BC59F0456BDA}"/>
    <cellStyle name="Normal 4 4" xfId="125" xr:uid="{71FEE853-345D-4530-B025-0C9F9E4E5D3A}"/>
    <cellStyle name="Normal 5" xfId="106" xr:uid="{F5FACBCA-9933-4D6B-9C16-5437975033B5}"/>
    <cellStyle name="Note 2" xfId="42" xr:uid="{00000000-0005-0000-0000-00005D000000}"/>
    <cellStyle name="Note 2 2" xfId="66" xr:uid="{00000000-0005-0000-0000-00005E000000}"/>
    <cellStyle name="Note 2 2 2" xfId="102" xr:uid="{00000000-0005-0000-0000-00005F000000}"/>
    <cellStyle name="Note 2 2 2 2" xfId="177" xr:uid="{A634F2BA-5221-43C2-A4A0-D20960BA3AA8}"/>
    <cellStyle name="Note 2 2 3" xfId="141" xr:uid="{B5A44C62-CDCA-412D-A873-0C20838AA1C7}"/>
    <cellStyle name="Note 2 3" xfId="84" xr:uid="{00000000-0005-0000-0000-000060000000}"/>
    <cellStyle name="Note 2 3 2" xfId="159" xr:uid="{5DDC02EC-82B1-4972-AAFE-88715042FE08}"/>
    <cellStyle name="Note 2 4" xfId="123" xr:uid="{A42E22FD-C7E5-4339-B4ED-506FBDE96E38}"/>
    <cellStyle name="Output" xfId="13" builtinId="21" customBuiltin="1"/>
    <cellStyle name="Percent" xfId="3" builtinId="5"/>
    <cellStyle name="Percent 2" xfId="51" xr:uid="{00000000-0005-0000-0000-000063000000}"/>
    <cellStyle name="Percent 2 2" xfId="69" xr:uid="{00000000-0005-0000-0000-000064000000}"/>
    <cellStyle name="Percent 2 2 2" xfId="105" xr:uid="{00000000-0005-0000-0000-000065000000}"/>
    <cellStyle name="Percent 2 2 2 2" xfId="180" xr:uid="{F8166850-B669-4F45-9616-AAAF68A2F942}"/>
    <cellStyle name="Percent 2 2 3" xfId="144" xr:uid="{81117ECA-2959-42C1-862E-D8F7E4772E78}"/>
    <cellStyle name="Percent 2 3" xfId="87" xr:uid="{00000000-0005-0000-0000-000066000000}"/>
    <cellStyle name="Percent 2 3 2" xfId="162" xr:uid="{32759293-4CEA-4AF5-8141-FA7CECD39C81}"/>
    <cellStyle name="Percent 2 4" xfId="126" xr:uid="{0B9A4105-BEE6-40DA-85B7-9667BE1923E9}"/>
    <cellStyle name="Title 2" xfId="40" xr:uid="{00000000-0005-0000-0000-000067000000}"/>
    <cellStyle name="Total" xfId="19" builtinId="25" customBuiltin="1"/>
    <cellStyle name="Warning Text" xfId="17" builtinId="11" customBuiltin="1"/>
  </cellStyles>
  <dxfs count="0"/>
  <tableStyles count="0" defaultTableStyle="TableStyleMedium2" defaultPivotStyle="PivotStyleLight16"/>
  <colors>
    <mruColors>
      <color rgb="FFFFDD71"/>
      <color rgb="FF0000CC"/>
      <color rgb="FFFFE79B"/>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5"/>
  <sheetViews>
    <sheetView showGridLines="0" tabSelected="1" zoomScale="70" zoomScaleNormal="70" workbookViewId="0"/>
  </sheetViews>
  <sheetFormatPr defaultColWidth="1.7109375" defaultRowHeight="15.75"/>
  <cols>
    <col min="1" max="2" width="7.5703125" style="1" customWidth="1"/>
    <col min="3" max="3" width="64.28515625" style="1" customWidth="1"/>
    <col min="4" max="4" width="24.42578125" style="1" customWidth="1"/>
    <col min="5" max="5" width="15.28515625" style="1" customWidth="1"/>
    <col min="6" max="6" width="19.140625" style="1" customWidth="1"/>
    <col min="7" max="7" width="12.28515625" style="1" customWidth="1"/>
    <col min="8" max="8" width="6" style="1" customWidth="1"/>
    <col min="9" max="9" width="24.28515625" style="1" bestFit="1" customWidth="1"/>
    <col min="10" max="10" width="7" style="1" customWidth="1"/>
    <col min="11" max="11" width="19.42578125" style="1" bestFit="1" customWidth="1"/>
    <col min="12" max="13" width="9.85546875" style="1" customWidth="1"/>
    <col min="14" max="14" width="14.85546875" style="1" customWidth="1"/>
    <col min="15" max="15" width="12.7109375" style="1" customWidth="1"/>
    <col min="16" max="16" width="23.28515625" style="1" customWidth="1"/>
    <col min="17" max="18" width="12.7109375" style="1" customWidth="1"/>
    <col min="19" max="19" width="14" style="1" customWidth="1"/>
    <col min="20" max="20" width="12.7109375" style="1" customWidth="1"/>
    <col min="21" max="21" width="13.42578125" style="1" bestFit="1" customWidth="1"/>
    <col min="22" max="234" width="12.7109375" style="1" customWidth="1"/>
    <col min="235" max="16384" width="1.7109375" style="1"/>
  </cols>
  <sheetData>
    <row r="1" spans="1:17" ht="21">
      <c r="A1" s="444" t="str">
        <f ca="1">RIGHT(CELL("filename",D2),LEN(CELL("filename",D2))-FIND("]",CELL("filename",D2)))</f>
        <v>Attachment H-32A</v>
      </c>
      <c r="B1" s="445"/>
      <c r="C1" s="12"/>
      <c r="D1" s="12"/>
      <c r="E1" s="12"/>
      <c r="F1" s="12"/>
      <c r="G1" s="12"/>
      <c r="H1" s="12"/>
      <c r="I1" s="12"/>
      <c r="J1" s="12"/>
      <c r="K1" s="486" t="s">
        <v>486</v>
      </c>
      <c r="O1" s="2"/>
    </row>
    <row r="2" spans="1:17" ht="23.25">
      <c r="A2" s="180" t="s">
        <v>50</v>
      </c>
      <c r="B2" s="14"/>
      <c r="C2" s="12"/>
      <c r="D2" s="12"/>
      <c r="E2" s="12"/>
      <c r="F2" s="12"/>
      <c r="G2" s="12"/>
      <c r="H2" s="12"/>
      <c r="I2" s="12"/>
      <c r="J2" s="12"/>
      <c r="K2" s="12"/>
      <c r="L2" s="12" t="s">
        <v>0</v>
      </c>
      <c r="M2" s="12"/>
      <c r="N2" s="12"/>
      <c r="O2" s="13" t="s">
        <v>0</v>
      </c>
      <c r="Q2" s="1" t="s">
        <v>0</v>
      </c>
    </row>
    <row r="3" spans="1:17" ht="23.25">
      <c r="A3" s="181" t="s">
        <v>98</v>
      </c>
      <c r="B3" s="15"/>
      <c r="C3" s="12"/>
      <c r="D3" s="12"/>
      <c r="E3" s="12"/>
      <c r="F3" s="13"/>
      <c r="G3" s="12"/>
      <c r="H3" s="12"/>
      <c r="I3" s="12"/>
      <c r="J3" s="12"/>
      <c r="K3" s="12"/>
      <c r="L3" s="12" t="s">
        <v>0</v>
      </c>
      <c r="M3" s="12"/>
      <c r="N3" s="12"/>
      <c r="O3" s="12" t="s">
        <v>0</v>
      </c>
      <c r="Q3" s="1" t="s">
        <v>0</v>
      </c>
    </row>
    <row r="4" spans="1:17" ht="22.5">
      <c r="A4" s="15"/>
      <c r="B4" s="15"/>
      <c r="C4" s="210" t="s">
        <v>447</v>
      </c>
      <c r="D4" s="206"/>
      <c r="E4" s="206"/>
      <c r="F4" s="207"/>
      <c r="G4" s="206"/>
      <c r="H4" s="206"/>
      <c r="I4" s="206"/>
      <c r="J4" s="206"/>
      <c r="K4" s="208" t="s">
        <v>423</v>
      </c>
      <c r="L4" s="12"/>
      <c r="M4" s="12"/>
      <c r="N4" s="12"/>
      <c r="O4" s="12"/>
    </row>
    <row r="5" spans="1:17" ht="22.5">
      <c r="A5" s="15"/>
      <c r="B5" s="15"/>
      <c r="C5" s="148" t="s">
        <v>120</v>
      </c>
      <c r="D5" s="12"/>
      <c r="E5" s="12"/>
      <c r="F5" s="13"/>
      <c r="G5" s="12"/>
      <c r="H5" s="12"/>
      <c r="I5" s="12"/>
      <c r="J5" s="12"/>
      <c r="K5" s="12"/>
      <c r="L5" s="12"/>
      <c r="M5" s="12"/>
      <c r="N5" s="12"/>
      <c r="O5" s="12"/>
    </row>
    <row r="6" spans="1:17" ht="23.25">
      <c r="A6" s="180" t="s">
        <v>567</v>
      </c>
      <c r="B6" s="14"/>
      <c r="C6" s="12"/>
      <c r="D6" s="12"/>
      <c r="E6" s="12"/>
      <c r="F6" s="12"/>
      <c r="G6" s="12"/>
      <c r="H6" s="12"/>
      <c r="I6" s="12"/>
      <c r="J6" s="12"/>
      <c r="K6" s="12"/>
      <c r="L6" s="12" t="s">
        <v>0</v>
      </c>
      <c r="M6" s="12"/>
      <c r="N6" s="12"/>
      <c r="O6" s="12" t="s">
        <v>0</v>
      </c>
      <c r="Q6" s="1" t="s">
        <v>0</v>
      </c>
    </row>
    <row r="7" spans="1:17">
      <c r="A7" s="182" t="s">
        <v>511</v>
      </c>
      <c r="B7" s="62"/>
      <c r="C7" s="12"/>
      <c r="D7" s="206"/>
      <c r="E7" s="209"/>
      <c r="F7" s="12"/>
      <c r="G7" s="12"/>
      <c r="H7" s="12"/>
      <c r="I7" s="12"/>
      <c r="J7" s="12"/>
      <c r="K7" s="12"/>
      <c r="L7" s="12" t="s">
        <v>88</v>
      </c>
      <c r="M7" s="12"/>
      <c r="N7" s="12"/>
      <c r="O7" s="12"/>
    </row>
    <row r="8" spans="1:17" ht="22.5" customHeight="1">
      <c r="A8" s="61"/>
      <c r="B8" s="61"/>
      <c r="C8" s="7"/>
      <c r="D8" s="7"/>
      <c r="F8" s="7"/>
      <c r="G8" s="6"/>
      <c r="H8" s="6"/>
      <c r="I8" s="8"/>
      <c r="J8" s="6"/>
      <c r="K8" s="179" t="s">
        <v>511</v>
      </c>
      <c r="L8" s="6"/>
      <c r="M8" s="6"/>
      <c r="N8" s="6"/>
      <c r="O8" s="7"/>
      <c r="Q8" s="1" t="s">
        <v>0</v>
      </c>
    </row>
    <row r="9" spans="1:17" ht="22.5" customHeight="1">
      <c r="A9" s="80"/>
      <c r="B9" s="80"/>
      <c r="C9" s="68"/>
      <c r="E9" s="90"/>
      <c r="F9" s="80"/>
      <c r="G9" s="80"/>
      <c r="H9" s="80"/>
      <c r="I9" s="80"/>
      <c r="J9" s="80"/>
      <c r="K9" s="211" t="s">
        <v>91</v>
      </c>
      <c r="L9" s="75"/>
      <c r="M9" s="75"/>
      <c r="N9" s="75"/>
      <c r="O9" s="81"/>
      <c r="P9" s="80"/>
      <c r="Q9" s="80"/>
    </row>
    <row r="10" spans="1:17" ht="22.5" customHeight="1">
      <c r="A10" s="91" t="s">
        <v>285</v>
      </c>
      <c r="B10" s="91"/>
      <c r="C10" s="91"/>
      <c r="D10" s="81" t="s">
        <v>133</v>
      </c>
      <c r="E10" s="91"/>
      <c r="F10" s="91"/>
      <c r="G10" s="91"/>
      <c r="H10" s="91"/>
      <c r="I10" s="91"/>
      <c r="J10" s="91"/>
      <c r="K10" s="91" t="s">
        <v>28</v>
      </c>
      <c r="L10" s="75"/>
      <c r="M10" s="75"/>
      <c r="N10" s="681"/>
      <c r="O10" s="93"/>
      <c r="P10" s="80"/>
      <c r="Q10" s="80"/>
    </row>
    <row r="11" spans="1:17">
      <c r="A11" s="92" t="s">
        <v>2</v>
      </c>
      <c r="B11" s="92"/>
      <c r="C11" s="92" t="s">
        <v>27</v>
      </c>
      <c r="D11" s="92" t="s">
        <v>95</v>
      </c>
      <c r="E11" s="92" t="s">
        <v>48</v>
      </c>
      <c r="F11" s="92" t="s">
        <v>10</v>
      </c>
      <c r="G11" s="92"/>
      <c r="H11" s="484"/>
      <c r="I11" s="485" t="s">
        <v>5</v>
      </c>
      <c r="J11" s="92"/>
      <c r="K11" s="92" t="s">
        <v>9</v>
      </c>
      <c r="L11" s="75"/>
      <c r="M11" s="75"/>
      <c r="N11" s="682"/>
      <c r="O11" s="93"/>
      <c r="P11" s="80"/>
      <c r="Q11" s="80"/>
    </row>
    <row r="12" spans="1:17">
      <c r="A12" s="93" t="s">
        <v>22</v>
      </c>
      <c r="B12" s="93"/>
      <c r="C12" s="93" t="s">
        <v>23</v>
      </c>
      <c r="D12" s="93" t="s">
        <v>24</v>
      </c>
      <c r="E12" s="93" t="s">
        <v>25</v>
      </c>
      <c r="F12" s="93" t="s">
        <v>26</v>
      </c>
      <c r="G12" s="94"/>
      <c r="H12" s="95" t="s">
        <v>45</v>
      </c>
      <c r="I12" s="96"/>
      <c r="J12" s="94"/>
      <c r="K12" s="93" t="s">
        <v>96</v>
      </c>
      <c r="L12" s="75"/>
      <c r="M12" s="75"/>
      <c r="N12" s="174"/>
      <c r="O12" s="93"/>
      <c r="P12" s="80"/>
      <c r="Q12" s="80"/>
    </row>
    <row r="13" spans="1:17">
      <c r="A13" s="93"/>
      <c r="B13" s="93"/>
      <c r="C13" s="93"/>
      <c r="D13" s="93"/>
      <c r="E13" s="93"/>
      <c r="F13" s="93"/>
      <c r="G13" s="94"/>
      <c r="H13" s="95"/>
      <c r="I13" s="96"/>
      <c r="J13" s="94"/>
      <c r="K13" s="93"/>
      <c r="L13" s="75"/>
      <c r="M13" s="75"/>
      <c r="N13" s="174"/>
      <c r="O13" s="93"/>
      <c r="P13" s="80"/>
      <c r="Q13" s="80"/>
    </row>
    <row r="14" spans="1:17">
      <c r="A14" s="93"/>
      <c r="B14" s="93"/>
      <c r="C14" s="93"/>
      <c r="D14" s="93"/>
      <c r="E14" s="97"/>
      <c r="F14" s="93"/>
      <c r="G14" s="94"/>
      <c r="H14" s="95"/>
      <c r="I14" s="98"/>
      <c r="J14" s="94"/>
      <c r="K14" s="93" t="s">
        <v>97</v>
      </c>
      <c r="L14" s="75"/>
      <c r="M14" s="75"/>
      <c r="N14" s="174"/>
      <c r="O14" s="75"/>
      <c r="P14" s="80"/>
      <c r="Q14" s="80"/>
    </row>
    <row r="15" spans="1:17">
      <c r="A15" s="99"/>
      <c r="B15" s="99"/>
      <c r="C15" s="69"/>
      <c r="D15" s="69"/>
      <c r="E15" s="70"/>
      <c r="F15" s="69"/>
      <c r="G15" s="69"/>
      <c r="H15" s="69"/>
      <c r="I15" s="80"/>
      <c r="J15" s="80"/>
      <c r="K15" s="71" t="s">
        <v>125</v>
      </c>
      <c r="L15" s="75"/>
      <c r="M15" s="75"/>
      <c r="N15" s="174"/>
      <c r="O15" s="75"/>
      <c r="P15" s="80"/>
      <c r="Q15" s="80"/>
    </row>
    <row r="16" spans="1:17" ht="16.5" thickBot="1">
      <c r="A16" s="100"/>
      <c r="B16" s="100"/>
      <c r="C16" s="69"/>
      <c r="D16" s="69"/>
      <c r="E16" s="69"/>
      <c r="F16" s="69"/>
      <c r="G16" s="69"/>
      <c r="H16" s="69"/>
      <c r="I16" s="80"/>
      <c r="J16" s="80"/>
      <c r="K16" s="72" t="s">
        <v>81</v>
      </c>
      <c r="L16" s="75"/>
      <c r="M16" s="75"/>
      <c r="N16" s="174"/>
      <c r="O16" s="75"/>
      <c r="P16" s="80"/>
      <c r="Q16" s="80"/>
    </row>
    <row r="17" spans="1:17">
      <c r="A17" s="100">
        <v>1</v>
      </c>
      <c r="B17" s="100"/>
      <c r="C17" s="69" t="s">
        <v>439</v>
      </c>
      <c r="D17" s="69"/>
      <c r="E17" s="73"/>
      <c r="F17" s="69"/>
      <c r="G17" s="69"/>
      <c r="H17" s="69"/>
      <c r="I17" s="570"/>
      <c r="J17" s="80"/>
      <c r="K17" s="74">
        <f>K73</f>
        <v>2853950.6589999995</v>
      </c>
      <c r="L17" s="75"/>
      <c r="M17" s="75"/>
      <c r="N17" s="174"/>
      <c r="O17" s="75"/>
      <c r="P17" s="80"/>
      <c r="Q17" s="80"/>
    </row>
    <row r="18" spans="1:17">
      <c r="A18" s="100">
        <f>A17+1</f>
        <v>2</v>
      </c>
      <c r="B18" s="100"/>
      <c r="C18" s="69"/>
      <c r="D18" s="69"/>
      <c r="E18" s="69"/>
      <c r="F18" s="69"/>
      <c r="G18" s="69"/>
      <c r="H18" s="69"/>
      <c r="I18" s="80"/>
      <c r="J18" s="80"/>
      <c r="K18" s="73"/>
      <c r="L18" s="75"/>
      <c r="M18" s="75"/>
      <c r="N18" s="174"/>
      <c r="O18" s="75"/>
      <c r="P18" s="80"/>
      <c r="Q18" s="80"/>
    </row>
    <row r="19" spans="1:17">
      <c r="A19" s="100">
        <f t="shared" ref="A19:A88" si="0">A18+1</f>
        <v>3</v>
      </c>
      <c r="B19" s="100"/>
      <c r="C19" s="69"/>
      <c r="D19" s="69"/>
      <c r="E19" s="69"/>
      <c r="F19" s="69"/>
      <c r="G19" s="69"/>
      <c r="H19" s="69"/>
      <c r="I19" s="80"/>
      <c r="J19" s="80"/>
      <c r="K19" s="73"/>
      <c r="L19" s="75"/>
      <c r="M19" s="75"/>
      <c r="N19" s="174"/>
      <c r="O19" s="75"/>
      <c r="P19" s="80"/>
      <c r="Q19" s="80"/>
    </row>
    <row r="20" spans="1:17" ht="16.5" thickBot="1">
      <c r="A20" s="100">
        <f t="shared" si="0"/>
        <v>4</v>
      </c>
      <c r="B20" s="100"/>
      <c r="C20" s="68" t="s">
        <v>3</v>
      </c>
      <c r="D20" s="109" t="s">
        <v>137</v>
      </c>
      <c r="F20" s="72" t="s">
        <v>4</v>
      </c>
      <c r="G20" s="75"/>
      <c r="H20" s="76" t="s">
        <v>5</v>
      </c>
      <c r="I20" s="76"/>
      <c r="J20" s="80"/>
      <c r="K20" s="73"/>
      <c r="L20" s="75"/>
      <c r="M20" s="75"/>
      <c r="N20" s="174"/>
      <c r="O20" s="75"/>
      <c r="P20" s="80"/>
      <c r="Q20" s="80"/>
    </row>
    <row r="21" spans="1:17">
      <c r="A21" s="100">
        <f t="shared" si="0"/>
        <v>5</v>
      </c>
      <c r="B21" s="100"/>
      <c r="C21" s="68" t="s">
        <v>6</v>
      </c>
      <c r="D21" s="75" t="s">
        <v>138</v>
      </c>
      <c r="F21" s="103">
        <f>'H-32A-WP02 - Revenue Credits'!H18</f>
        <v>0</v>
      </c>
      <c r="G21" s="75"/>
      <c r="H21" s="75" t="s">
        <v>7</v>
      </c>
      <c r="I21" s="77">
        <f>$K$91</f>
        <v>1</v>
      </c>
      <c r="J21" s="80"/>
      <c r="K21" s="103">
        <f>+I21*F21</f>
        <v>0</v>
      </c>
      <c r="L21" s="75"/>
      <c r="M21" s="75"/>
      <c r="N21" s="120"/>
      <c r="O21" s="75"/>
      <c r="P21" s="80"/>
      <c r="Q21" s="80"/>
    </row>
    <row r="22" spans="1:17">
      <c r="A22" s="100">
        <f t="shared" si="0"/>
        <v>6</v>
      </c>
      <c r="B22" s="100"/>
      <c r="C22" s="68" t="s">
        <v>8</v>
      </c>
      <c r="D22" s="75" t="s">
        <v>138</v>
      </c>
      <c r="F22" s="103">
        <f>'H-32A-WP02 - Revenue Credits'!H24</f>
        <v>0</v>
      </c>
      <c r="G22" s="75"/>
      <c r="H22" s="75" t="str">
        <f>+H21</f>
        <v>TP</v>
      </c>
      <c r="I22" s="77">
        <f>$K$91</f>
        <v>1</v>
      </c>
      <c r="J22" s="80"/>
      <c r="K22" s="103">
        <f>+I22*F22</f>
        <v>0</v>
      </c>
      <c r="L22" s="75"/>
      <c r="M22" s="75"/>
      <c r="N22" s="120"/>
      <c r="O22" s="75"/>
      <c r="P22" s="80"/>
      <c r="Q22" s="80"/>
    </row>
    <row r="23" spans="1:17">
      <c r="A23" s="100">
        <f t="shared" si="0"/>
        <v>7</v>
      </c>
      <c r="B23" s="100"/>
      <c r="C23" s="68" t="s">
        <v>278</v>
      </c>
      <c r="D23" s="75" t="s">
        <v>138</v>
      </c>
      <c r="F23" s="734">
        <f>'H-32A-WP02 - Revenue Credits'!H17+'H-32A-WP02 - Revenue Credits'!H23+'H-32A-WP02 - Revenue Credits'!H27</f>
        <v>24107.279999999999</v>
      </c>
      <c r="G23" s="75"/>
      <c r="H23" s="75" t="s">
        <v>277</v>
      </c>
      <c r="I23" s="77">
        <v>1</v>
      </c>
      <c r="J23" s="80"/>
      <c r="K23" s="103">
        <f>+I23*F23</f>
        <v>24107.279999999999</v>
      </c>
      <c r="L23" s="75"/>
      <c r="M23" s="75"/>
      <c r="N23" s="120"/>
      <c r="O23" s="75"/>
      <c r="P23" s="80"/>
      <c r="Q23" s="80"/>
    </row>
    <row r="24" spans="1:17">
      <c r="A24" s="100">
        <f t="shared" si="0"/>
        <v>8</v>
      </c>
      <c r="B24" s="100"/>
      <c r="C24" s="68" t="s">
        <v>126</v>
      </c>
      <c r="D24" s="75"/>
      <c r="F24" s="416">
        <v>0</v>
      </c>
      <c r="G24" s="75"/>
      <c r="H24" s="75" t="s">
        <v>7</v>
      </c>
      <c r="I24" s="77">
        <f>$K$91</f>
        <v>1</v>
      </c>
      <c r="J24" s="80"/>
      <c r="K24" s="185">
        <f>+I24*F24</f>
        <v>0</v>
      </c>
      <c r="L24" s="75"/>
      <c r="M24" s="75"/>
      <c r="N24" s="120"/>
      <c r="O24" s="75"/>
      <c r="P24" s="80"/>
      <c r="Q24" s="80"/>
    </row>
    <row r="25" spans="1:17" ht="16.5" thickBot="1">
      <c r="A25" s="100">
        <f t="shared" si="0"/>
        <v>9</v>
      </c>
      <c r="B25" s="100"/>
      <c r="C25" s="333" t="s">
        <v>231</v>
      </c>
      <c r="D25" s="75" t="s">
        <v>232</v>
      </c>
      <c r="F25" s="734">
        <f>'WP07 - TEC'!N52</f>
        <v>0</v>
      </c>
      <c r="G25" s="75"/>
      <c r="H25" s="75" t="s">
        <v>7</v>
      </c>
      <c r="I25" s="77">
        <f>$K$91</f>
        <v>1</v>
      </c>
      <c r="J25" s="80"/>
      <c r="K25" s="183">
        <f>+I25*F25</f>
        <v>0</v>
      </c>
      <c r="L25" s="75"/>
      <c r="M25" s="75"/>
      <c r="N25" s="120"/>
      <c r="O25" s="75"/>
      <c r="P25" s="80"/>
      <c r="Q25" s="80"/>
    </row>
    <row r="26" spans="1:17">
      <c r="A26" s="100">
        <f t="shared" si="0"/>
        <v>10</v>
      </c>
      <c r="B26" s="100"/>
      <c r="C26" s="68" t="s">
        <v>240</v>
      </c>
      <c r="D26" s="69"/>
      <c r="E26" s="79" t="s">
        <v>0</v>
      </c>
      <c r="F26" s="733"/>
      <c r="G26" s="75"/>
      <c r="H26" s="77"/>
      <c r="I26" s="80"/>
      <c r="J26" s="80"/>
      <c r="K26" s="103">
        <f>SUM(K21:K25)</f>
        <v>24107.279999999999</v>
      </c>
      <c r="L26" s="75"/>
      <c r="M26" s="75"/>
      <c r="N26" s="120"/>
      <c r="O26" s="75"/>
      <c r="P26" s="80"/>
      <c r="Q26" s="80"/>
    </row>
    <row r="27" spans="1:17">
      <c r="A27" s="100">
        <f t="shared" si="0"/>
        <v>11</v>
      </c>
      <c r="B27" s="100"/>
      <c r="C27" s="68"/>
      <c r="D27" s="69"/>
      <c r="E27" s="79"/>
      <c r="F27" s="75"/>
      <c r="G27" s="75"/>
      <c r="H27" s="77"/>
      <c r="I27" s="80"/>
      <c r="J27" s="80"/>
      <c r="K27" s="103"/>
      <c r="L27" s="75"/>
      <c r="M27" s="75"/>
      <c r="N27" s="120"/>
      <c r="O27" s="75"/>
      <c r="P27" s="80"/>
      <c r="Q27" s="80"/>
    </row>
    <row r="28" spans="1:17">
      <c r="A28" s="100">
        <f t="shared" si="0"/>
        <v>12</v>
      </c>
      <c r="B28" s="100"/>
      <c r="C28" s="68" t="s">
        <v>141</v>
      </c>
      <c r="D28" s="112" t="s">
        <v>139</v>
      </c>
      <c r="E28" s="79"/>
      <c r="F28" s="75"/>
      <c r="G28" s="75"/>
      <c r="H28" s="77"/>
      <c r="I28" s="80"/>
      <c r="J28" s="80"/>
      <c r="K28" s="103">
        <f>'H-32A-WP05 - True-up &amp; Adjusts'!H53</f>
        <v>1131286.0868569945</v>
      </c>
      <c r="L28" s="75"/>
      <c r="M28" s="75"/>
      <c r="N28" s="120"/>
      <c r="O28" s="75"/>
      <c r="P28" s="80"/>
      <c r="Q28" s="80"/>
    </row>
    <row r="29" spans="1:17">
      <c r="A29" s="100">
        <f t="shared" si="0"/>
        <v>13</v>
      </c>
      <c r="B29" s="100"/>
      <c r="C29" s="68"/>
      <c r="D29" s="112"/>
      <c r="E29" s="79"/>
      <c r="F29" s="75"/>
      <c r="G29" s="75"/>
      <c r="H29" s="77"/>
      <c r="I29" s="80"/>
      <c r="J29" s="80"/>
      <c r="K29" s="103"/>
      <c r="L29" s="75"/>
      <c r="M29" s="75"/>
      <c r="N29" s="120"/>
      <c r="O29" s="75"/>
      <c r="P29" s="80"/>
      <c r="Q29" s="80"/>
    </row>
    <row r="30" spans="1:17">
      <c r="A30" s="100">
        <f t="shared" si="0"/>
        <v>14</v>
      </c>
      <c r="B30" s="100"/>
      <c r="C30" s="68" t="s">
        <v>235</v>
      </c>
      <c r="D30" s="69"/>
      <c r="E30" s="79"/>
      <c r="F30" s="75"/>
      <c r="G30" s="75"/>
      <c r="H30" s="77"/>
      <c r="I30" s="80"/>
      <c r="J30" s="80"/>
      <c r="K30" s="732">
        <v>0</v>
      </c>
      <c r="L30" s="75"/>
      <c r="M30" s="75"/>
      <c r="N30" s="120"/>
      <c r="O30" s="75"/>
      <c r="P30" s="80"/>
      <c r="Q30" s="80"/>
    </row>
    <row r="31" spans="1:17">
      <c r="A31" s="100">
        <f t="shared" si="0"/>
        <v>15</v>
      </c>
      <c r="B31" s="100"/>
      <c r="C31" s="68" t="s">
        <v>238</v>
      </c>
      <c r="D31" s="69"/>
      <c r="E31" s="79"/>
      <c r="F31" s="75"/>
      <c r="G31" s="75"/>
      <c r="H31" s="77"/>
      <c r="I31" s="80"/>
      <c r="J31" s="80"/>
      <c r="K31" s="732">
        <v>0</v>
      </c>
      <c r="L31" s="75"/>
      <c r="M31" s="75"/>
      <c r="N31" s="120"/>
      <c r="O31" s="75"/>
      <c r="P31" s="80"/>
      <c r="Q31" s="80"/>
    </row>
    <row r="32" spans="1:17" ht="16.5" thickBot="1">
      <c r="A32" s="100">
        <f t="shared" si="0"/>
        <v>16</v>
      </c>
      <c r="B32" s="100"/>
      <c r="C32" s="68" t="s">
        <v>239</v>
      </c>
      <c r="D32" s="69"/>
      <c r="E32" s="79"/>
      <c r="F32" s="75"/>
      <c r="G32" s="75"/>
      <c r="H32" s="77"/>
      <c r="I32" s="80"/>
      <c r="J32" s="80"/>
      <c r="K32" s="184">
        <f>K30+K31</f>
        <v>0</v>
      </c>
      <c r="L32" s="75"/>
      <c r="M32" s="75"/>
      <c r="N32" s="120"/>
      <c r="O32" s="75"/>
      <c r="P32" s="80"/>
      <c r="Q32" s="80"/>
    </row>
    <row r="33" spans="1:20" ht="16.5" thickBot="1">
      <c r="A33" s="100">
        <f t="shared" si="0"/>
        <v>17</v>
      </c>
      <c r="B33" s="100"/>
      <c r="C33" s="204" t="s">
        <v>130</v>
      </c>
      <c r="D33" s="80"/>
      <c r="E33" s="80"/>
      <c r="F33" s="80"/>
      <c r="G33" s="80"/>
      <c r="H33" s="80"/>
      <c r="I33" s="80"/>
      <c r="J33" s="80"/>
      <c r="K33" s="203">
        <f>K17-K26+K28+K32</f>
        <v>3961129.4658569945</v>
      </c>
      <c r="L33" s="75"/>
      <c r="M33" s="75"/>
      <c r="N33" s="683"/>
      <c r="O33" s="75"/>
      <c r="P33" s="80"/>
      <c r="Q33" s="80"/>
    </row>
    <row r="34" spans="1:20" ht="16.5" thickTop="1">
      <c r="A34" s="100" t="s">
        <v>408</v>
      </c>
      <c r="B34" s="100"/>
      <c r="C34" s="68" t="s">
        <v>406</v>
      </c>
      <c r="D34" s="69"/>
      <c r="E34" s="79"/>
      <c r="F34" s="75"/>
      <c r="G34" s="75"/>
      <c r="H34" s="77"/>
      <c r="I34" s="75"/>
      <c r="J34" s="75"/>
      <c r="K34" s="75"/>
      <c r="L34" s="75"/>
      <c r="M34" s="75"/>
      <c r="N34" s="120"/>
      <c r="O34" s="75"/>
      <c r="P34" s="80"/>
      <c r="Q34" s="80"/>
    </row>
    <row r="35" spans="1:20">
      <c r="A35" s="100" t="s">
        <v>409</v>
      </c>
      <c r="B35" s="100"/>
      <c r="C35" s="80" t="s">
        <v>407</v>
      </c>
      <c r="I35" s="763"/>
      <c r="K35" s="563">
        <v>12824.5</v>
      </c>
      <c r="L35" s="80" t="s">
        <v>413</v>
      </c>
      <c r="M35" s="80"/>
      <c r="N35" s="684"/>
      <c r="O35" s="80"/>
      <c r="P35" s="80"/>
      <c r="Q35" s="80"/>
    </row>
    <row r="36" spans="1:20">
      <c r="A36" s="100" t="s">
        <v>410</v>
      </c>
      <c r="B36" s="100"/>
      <c r="C36" s="204" t="s">
        <v>414</v>
      </c>
      <c r="K36" s="564">
        <f>K33/K35</f>
        <v>308.8720391326753</v>
      </c>
      <c r="L36" s="565" t="s">
        <v>415</v>
      </c>
      <c r="M36" s="565"/>
      <c r="N36" s="685"/>
      <c r="O36" s="80"/>
      <c r="P36" s="80"/>
      <c r="Q36" s="80"/>
    </row>
    <row r="37" spans="1:20">
      <c r="A37" s="100">
        <f>A33+1</f>
        <v>18</v>
      </c>
      <c r="B37" s="100"/>
      <c r="C37" s="80"/>
      <c r="D37" s="80"/>
      <c r="E37" s="80"/>
      <c r="F37" s="80"/>
      <c r="G37" s="80"/>
      <c r="H37" s="80"/>
      <c r="I37" s="80"/>
      <c r="J37" s="80"/>
      <c r="K37" s="80"/>
      <c r="L37" s="80"/>
      <c r="M37" s="80"/>
      <c r="N37" s="120"/>
      <c r="O37" s="80"/>
      <c r="P37" s="80"/>
      <c r="Q37" s="80"/>
    </row>
    <row r="38" spans="1:20" ht="18">
      <c r="A38" s="100">
        <f t="shared" si="0"/>
        <v>19</v>
      </c>
      <c r="B38" s="100"/>
      <c r="C38" s="186" t="s">
        <v>131</v>
      </c>
      <c r="D38" s="107"/>
      <c r="E38" s="102"/>
      <c r="F38" s="732"/>
      <c r="G38" s="733"/>
      <c r="H38" s="733"/>
      <c r="I38" s="108"/>
      <c r="J38" s="733"/>
      <c r="K38" s="732"/>
      <c r="L38" s="102"/>
      <c r="M38" s="102"/>
      <c r="N38" s="120"/>
      <c r="O38" s="102"/>
      <c r="P38" s="105"/>
      <c r="Q38" s="80"/>
    </row>
    <row r="39" spans="1:20">
      <c r="A39" s="100">
        <f t="shared" si="0"/>
        <v>20</v>
      </c>
      <c r="B39" s="100"/>
      <c r="C39" s="109"/>
      <c r="D39" s="109"/>
      <c r="E39" s="102"/>
      <c r="F39" s="732"/>
      <c r="G39" s="733"/>
      <c r="H39" s="733"/>
      <c r="I39" s="108"/>
      <c r="J39" s="733"/>
      <c r="K39" s="732"/>
      <c r="L39" s="102"/>
      <c r="M39" s="102"/>
      <c r="N39" s="120"/>
      <c r="O39" s="102"/>
      <c r="P39" s="105"/>
      <c r="Q39" s="80"/>
    </row>
    <row r="40" spans="1:20">
      <c r="A40" s="100">
        <f t="shared" si="0"/>
        <v>21</v>
      </c>
      <c r="B40" s="100"/>
      <c r="C40" s="109" t="s">
        <v>295</v>
      </c>
      <c r="D40" s="75" t="s">
        <v>293</v>
      </c>
      <c r="E40" s="110" t="s">
        <v>292</v>
      </c>
      <c r="F40" s="732">
        <v>0</v>
      </c>
      <c r="G40" s="733"/>
      <c r="H40" s="733" t="s">
        <v>7</v>
      </c>
      <c r="I40" s="108">
        <f>$K$91</f>
        <v>1</v>
      </c>
      <c r="J40" s="733"/>
      <c r="K40" s="732">
        <f>+(I40*F40)</f>
        <v>0</v>
      </c>
      <c r="L40" s="112"/>
      <c r="M40" s="112"/>
      <c r="N40" s="686"/>
      <c r="O40" s="113"/>
      <c r="P40" s="105"/>
      <c r="Q40" s="80"/>
      <c r="T40" s="21"/>
    </row>
    <row r="41" spans="1:20">
      <c r="A41" s="100">
        <f t="shared" si="0"/>
        <v>22</v>
      </c>
      <c r="B41" s="100"/>
      <c r="C41" s="118" t="s">
        <v>317</v>
      </c>
      <c r="D41" s="428" t="s">
        <v>80</v>
      </c>
      <c r="E41" s="110" t="s">
        <v>292</v>
      </c>
      <c r="F41" s="732">
        <f>'H-32A-WP09 - Transmission O&amp;M'!E23</f>
        <v>386649.60666666663</v>
      </c>
      <c r="G41" s="733"/>
      <c r="H41" s="733" t="s">
        <v>277</v>
      </c>
      <c r="I41" s="108">
        <v>1</v>
      </c>
      <c r="J41" s="733"/>
      <c r="K41" s="732">
        <f>+(I41*F41)</f>
        <v>386649.60666666663</v>
      </c>
      <c r="L41" s="112"/>
      <c r="M41" s="112"/>
      <c r="N41" s="686"/>
      <c r="O41" s="113"/>
      <c r="P41" s="105"/>
      <c r="Q41" s="80"/>
      <c r="T41" s="21"/>
    </row>
    <row r="42" spans="1:20">
      <c r="A42" s="100">
        <f t="shared" si="0"/>
        <v>23</v>
      </c>
      <c r="B42" s="100"/>
      <c r="C42" s="109" t="s">
        <v>15</v>
      </c>
      <c r="D42" s="75" t="s">
        <v>113</v>
      </c>
      <c r="E42" s="110" t="s">
        <v>86</v>
      </c>
      <c r="F42" s="111">
        <v>0</v>
      </c>
      <c r="G42" s="733"/>
      <c r="H42" s="733" t="s">
        <v>7</v>
      </c>
      <c r="I42" s="108">
        <f>$K$91</f>
        <v>1</v>
      </c>
      <c r="J42" s="733"/>
      <c r="K42" s="732">
        <f>+I42*F42</f>
        <v>0</v>
      </c>
      <c r="L42" s="112"/>
      <c r="M42" s="112"/>
      <c r="N42" s="686"/>
      <c r="O42" s="102"/>
      <c r="P42" s="105"/>
      <c r="Q42" s="80"/>
      <c r="T42" s="21"/>
    </row>
    <row r="43" spans="1:20">
      <c r="A43" s="100">
        <f t="shared" si="0"/>
        <v>24</v>
      </c>
      <c r="B43" s="100"/>
      <c r="C43" s="109" t="s">
        <v>49</v>
      </c>
      <c r="D43" s="75" t="s">
        <v>117</v>
      </c>
      <c r="E43" s="110" t="s">
        <v>86</v>
      </c>
      <c r="F43" s="111">
        <v>0</v>
      </c>
      <c r="G43" s="733"/>
      <c r="H43" s="733" t="s">
        <v>7</v>
      </c>
      <c r="I43" s="108">
        <f>$K$91</f>
        <v>1</v>
      </c>
      <c r="J43" s="733"/>
      <c r="K43" s="732">
        <f>+(I43*F43)</f>
        <v>0</v>
      </c>
      <c r="L43" s="112"/>
      <c r="M43" s="112"/>
      <c r="N43" s="686"/>
      <c r="O43" s="110"/>
      <c r="P43" s="105"/>
      <c r="Q43" s="80"/>
      <c r="T43" s="21"/>
    </row>
    <row r="44" spans="1:20">
      <c r="A44" s="100">
        <f t="shared" si="0"/>
        <v>25</v>
      </c>
      <c r="B44" s="100"/>
      <c r="C44" s="109" t="s">
        <v>411</v>
      </c>
      <c r="D44" s="75" t="s">
        <v>294</v>
      </c>
      <c r="E44" s="110" t="s">
        <v>292</v>
      </c>
      <c r="F44" s="732">
        <f>'H-32A-WP09 - Transmission O&amp;M'!G75</f>
        <v>-2826.875</v>
      </c>
      <c r="G44" s="733"/>
      <c r="H44" s="733" t="s">
        <v>47</v>
      </c>
      <c r="I44" s="108">
        <f>$K$127</f>
        <v>1</v>
      </c>
      <c r="J44" s="733"/>
      <c r="K44" s="732">
        <f>+I44*F44</f>
        <v>-2826.875</v>
      </c>
      <c r="L44" s="102"/>
      <c r="M44" s="102"/>
      <c r="N44" s="120"/>
      <c r="O44" s="114"/>
      <c r="P44" s="105"/>
      <c r="Q44" s="80"/>
      <c r="T44" s="21"/>
    </row>
    <row r="45" spans="1:20">
      <c r="A45" s="100">
        <f t="shared" si="0"/>
        <v>26</v>
      </c>
      <c r="B45" s="100"/>
      <c r="C45" s="118" t="s">
        <v>318</v>
      </c>
      <c r="D45" s="102"/>
      <c r="E45" s="110" t="s">
        <v>292</v>
      </c>
      <c r="F45" s="732">
        <f>'H-32A-WP09 - Transmission O&amp;M'!E61</f>
        <v>922304.90666666662</v>
      </c>
      <c r="G45" s="733"/>
      <c r="H45" s="733" t="s">
        <v>277</v>
      </c>
      <c r="I45" s="108">
        <v>1</v>
      </c>
      <c r="J45" s="733"/>
      <c r="K45" s="732">
        <f>+(I45*F45)</f>
        <v>922304.90666666662</v>
      </c>
      <c r="L45" s="102"/>
      <c r="M45" s="102"/>
      <c r="N45" s="120"/>
      <c r="O45" s="114"/>
      <c r="P45" s="105"/>
      <c r="Q45" s="80"/>
      <c r="T45" s="21"/>
    </row>
    <row r="46" spans="1:20">
      <c r="A46" s="100">
        <f t="shared" si="0"/>
        <v>27</v>
      </c>
      <c r="B46" s="100"/>
      <c r="C46" s="109" t="s">
        <v>412</v>
      </c>
      <c r="D46" s="75"/>
      <c r="E46" s="102" t="s">
        <v>90</v>
      </c>
      <c r="F46" s="732">
        <f>'H-32A-WP03 - Start-up Costs'!H57</f>
        <v>0</v>
      </c>
      <c r="G46" s="733"/>
      <c r="H46" s="733" t="s">
        <v>277</v>
      </c>
      <c r="I46" s="108">
        <v>1</v>
      </c>
      <c r="J46" s="733"/>
      <c r="K46" s="732">
        <f>+I46*F46</f>
        <v>0</v>
      </c>
      <c r="L46" s="102"/>
      <c r="M46" s="102"/>
      <c r="N46" s="120"/>
      <c r="O46" s="114"/>
      <c r="P46" s="105"/>
      <c r="Q46" s="80"/>
      <c r="T46" s="21"/>
    </row>
    <row r="47" spans="1:20">
      <c r="A47" s="100">
        <f t="shared" si="0"/>
        <v>28</v>
      </c>
      <c r="B47" s="100"/>
      <c r="C47" s="109" t="s">
        <v>549</v>
      </c>
      <c r="D47" s="75"/>
      <c r="E47" s="102" t="s">
        <v>90</v>
      </c>
      <c r="F47" s="732">
        <f>'H-32A-WP03 - Start-up Costs'!H72</f>
        <v>0</v>
      </c>
      <c r="G47" s="733"/>
      <c r="H47" s="733"/>
      <c r="I47" s="108"/>
      <c r="J47" s="733"/>
      <c r="K47" s="732"/>
      <c r="L47" s="102"/>
      <c r="M47" s="102"/>
      <c r="N47" s="120"/>
      <c r="O47" s="114"/>
      <c r="P47" s="105"/>
      <c r="Q47" s="80"/>
      <c r="T47" s="21"/>
    </row>
    <row r="48" spans="1:20">
      <c r="A48" s="100">
        <f t="shared" si="0"/>
        <v>29</v>
      </c>
      <c r="B48" s="100"/>
      <c r="C48" s="109" t="s">
        <v>375</v>
      </c>
      <c r="D48" s="75"/>
      <c r="E48" s="102" t="s">
        <v>90</v>
      </c>
      <c r="F48" s="732">
        <f>'H-32A-WP03 - Start-up Costs'!H85</f>
        <v>0</v>
      </c>
      <c r="G48" s="733"/>
      <c r="H48" s="733" t="s">
        <v>277</v>
      </c>
      <c r="I48" s="108"/>
      <c r="J48" s="733"/>
      <c r="K48" s="732"/>
      <c r="L48" s="102"/>
      <c r="M48" s="102"/>
      <c r="N48" s="120"/>
      <c r="O48" s="114"/>
      <c r="P48" s="105"/>
      <c r="Q48" s="80"/>
      <c r="T48" s="21"/>
    </row>
    <row r="49" spans="1:20" ht="18" thickBot="1">
      <c r="A49" s="100">
        <f t="shared" si="0"/>
        <v>30</v>
      </c>
      <c r="B49" s="100"/>
      <c r="C49" s="109" t="s">
        <v>387</v>
      </c>
      <c r="D49" s="109"/>
      <c r="E49" s="102" t="s">
        <v>90</v>
      </c>
      <c r="F49" s="116">
        <f>'H-32A-WP03 - Start-up Costs'!F35</f>
        <v>28423.096666666668</v>
      </c>
      <c r="G49" s="733"/>
      <c r="H49" s="733" t="s">
        <v>277</v>
      </c>
      <c r="I49" s="108">
        <v>1</v>
      </c>
      <c r="J49" s="733"/>
      <c r="K49" s="116">
        <f>+I49*F49</f>
        <v>28423.096666666668</v>
      </c>
      <c r="L49" s="102"/>
      <c r="M49" s="102"/>
      <c r="N49" s="614"/>
      <c r="O49" s="117"/>
      <c r="P49" s="105"/>
      <c r="Q49" s="80"/>
    </row>
    <row r="50" spans="1:20">
      <c r="A50" s="100">
        <f t="shared" si="0"/>
        <v>31</v>
      </c>
      <c r="B50" s="100"/>
      <c r="C50" s="712" t="s">
        <v>593</v>
      </c>
      <c r="D50" s="109"/>
      <c r="E50" s="102"/>
      <c r="F50" s="732">
        <f>F40+F41-F42-F43+F45+F46+F47+F48+F49+F44</f>
        <v>1334550.7349999999</v>
      </c>
      <c r="G50" s="733"/>
      <c r="H50" s="733"/>
      <c r="I50" s="108"/>
      <c r="J50" s="733"/>
      <c r="K50" s="732">
        <f>K40+K41-K42-K43+K45+K46+K47+K48+K49+K44</f>
        <v>1334550.7349999999</v>
      </c>
      <c r="L50" s="102"/>
      <c r="M50" s="102"/>
      <c r="N50" s="120"/>
      <c r="O50" s="102"/>
      <c r="P50" s="105"/>
      <c r="Q50" s="80"/>
    </row>
    <row r="51" spans="1:20">
      <c r="A51" s="100">
        <f t="shared" si="0"/>
        <v>32</v>
      </c>
      <c r="B51" s="100"/>
      <c r="C51" s="109"/>
      <c r="D51" s="109"/>
      <c r="E51" s="102"/>
      <c r="F51" s="732"/>
      <c r="G51" s="733"/>
      <c r="H51" s="733"/>
      <c r="I51" s="108"/>
      <c r="J51" s="733"/>
      <c r="K51" s="732"/>
      <c r="L51" s="102"/>
      <c r="M51" s="102"/>
      <c r="N51" s="120"/>
      <c r="O51" s="102"/>
      <c r="P51" s="105"/>
      <c r="Q51" s="80"/>
    </row>
    <row r="52" spans="1:20">
      <c r="A52" s="100">
        <f t="shared" si="0"/>
        <v>33</v>
      </c>
      <c r="B52" s="100"/>
      <c r="C52" s="68" t="s">
        <v>121</v>
      </c>
      <c r="D52" s="109"/>
      <c r="E52" s="102"/>
      <c r="F52" s="732"/>
      <c r="G52" s="733"/>
      <c r="H52" s="733"/>
      <c r="I52" s="108"/>
      <c r="J52" s="733"/>
      <c r="K52" s="732"/>
      <c r="L52" s="102"/>
      <c r="M52" s="102"/>
      <c r="N52" s="120"/>
      <c r="O52" s="102"/>
      <c r="P52" s="656"/>
      <c r="Q52" s="657"/>
      <c r="R52" s="658"/>
      <c r="S52" s="658"/>
      <c r="T52" s="658"/>
    </row>
    <row r="53" spans="1:20">
      <c r="A53" s="100">
        <f t="shared" si="0"/>
        <v>34</v>
      </c>
      <c r="B53" s="100"/>
      <c r="C53" s="68" t="s">
        <v>253</v>
      </c>
      <c r="D53" s="109"/>
      <c r="E53" s="102" t="s">
        <v>140</v>
      </c>
      <c r="F53" s="732">
        <f>'H-32A-WP06 - Debt Service'!D13</f>
        <v>990753.00999999978</v>
      </c>
      <c r="G53" s="733"/>
      <c r="H53" s="733" t="s">
        <v>7</v>
      </c>
      <c r="I53" s="108">
        <f t="shared" ref="I53:I56" si="1">$K$91</f>
        <v>1</v>
      </c>
      <c r="J53" s="733"/>
      <c r="K53" s="732">
        <f t="shared" ref="K53:K54" si="2">+I53*F53</f>
        <v>990753.00999999978</v>
      </c>
      <c r="L53" s="102"/>
      <c r="M53" s="102"/>
      <c r="N53" s="120"/>
      <c r="O53" s="102"/>
      <c r="P53" s="659"/>
      <c r="Q53" s="657"/>
      <c r="R53" s="658"/>
      <c r="S53" s="658"/>
      <c r="T53" s="658"/>
    </row>
    <row r="54" spans="1:20" ht="17.25">
      <c r="A54" s="100">
        <f t="shared" si="0"/>
        <v>35</v>
      </c>
      <c r="B54" s="100"/>
      <c r="C54" s="68" t="s">
        <v>122</v>
      </c>
      <c r="D54" s="109"/>
      <c r="E54" s="102"/>
      <c r="F54" s="417">
        <v>0</v>
      </c>
      <c r="G54" s="733"/>
      <c r="H54" s="733" t="s">
        <v>7</v>
      </c>
      <c r="I54" s="108">
        <f t="shared" si="1"/>
        <v>1</v>
      </c>
      <c r="J54" s="733"/>
      <c r="K54" s="205">
        <f t="shared" si="2"/>
        <v>0</v>
      </c>
      <c r="L54" s="102"/>
      <c r="M54" s="102"/>
      <c r="N54" s="120"/>
      <c r="O54" s="102"/>
      <c r="P54" s="660"/>
      <c r="Q54" s="657"/>
      <c r="R54" s="658"/>
      <c r="S54" s="658"/>
      <c r="T54" s="658"/>
    </row>
    <row r="55" spans="1:20">
      <c r="A55" s="100">
        <f t="shared" si="0"/>
        <v>36</v>
      </c>
      <c r="B55" s="100"/>
      <c r="C55" s="68" t="s">
        <v>438</v>
      </c>
      <c r="D55" s="109"/>
      <c r="E55" s="102"/>
      <c r="F55" s="732">
        <f>SUM(F53:F54)</f>
        <v>990753.00999999978</v>
      </c>
      <c r="G55" s="733"/>
      <c r="H55" s="733"/>
      <c r="I55" s="108"/>
      <c r="J55" s="733"/>
      <c r="K55" s="732">
        <f>SUM(K53:K54)</f>
        <v>990753.00999999978</v>
      </c>
      <c r="L55" s="102"/>
      <c r="M55" s="102"/>
      <c r="N55" s="120"/>
      <c r="O55" s="102"/>
      <c r="P55" s="641"/>
      <c r="Q55" s="657"/>
      <c r="R55" s="658"/>
      <c r="S55" s="658"/>
      <c r="T55" s="658"/>
    </row>
    <row r="56" spans="1:20" ht="17.25">
      <c r="A56" s="100">
        <f t="shared" si="0"/>
        <v>37</v>
      </c>
      <c r="B56" s="100"/>
      <c r="C56" s="109" t="s">
        <v>356</v>
      </c>
      <c r="D56" s="109"/>
      <c r="E56" s="102" t="s">
        <v>358</v>
      </c>
      <c r="F56" s="732">
        <f>'H-32A-WP06b - Int on Work Cap'!I19</f>
        <v>50147.71</v>
      </c>
      <c r="G56" s="733"/>
      <c r="H56" s="733" t="s">
        <v>7</v>
      </c>
      <c r="I56" s="108">
        <f t="shared" si="1"/>
        <v>1</v>
      </c>
      <c r="J56" s="733"/>
      <c r="K56" s="732">
        <f t="shared" ref="K56" si="3">+I56*F56</f>
        <v>50147.71</v>
      </c>
      <c r="L56" s="102"/>
      <c r="M56" s="102"/>
      <c r="N56" s="120"/>
      <c r="O56" s="102"/>
      <c r="P56" s="661"/>
      <c r="Q56" s="657"/>
      <c r="R56" s="658"/>
      <c r="S56" s="658"/>
      <c r="T56" s="658"/>
    </row>
    <row r="57" spans="1:20">
      <c r="A57" s="100">
        <f t="shared" si="0"/>
        <v>38</v>
      </c>
      <c r="B57" s="100"/>
      <c r="C57" s="109"/>
      <c r="D57" s="109"/>
      <c r="E57" s="102"/>
      <c r="F57" s="732"/>
      <c r="G57" s="733"/>
      <c r="H57" s="733"/>
      <c r="I57" s="108"/>
      <c r="J57" s="733"/>
      <c r="K57" s="732"/>
      <c r="L57" s="102"/>
      <c r="M57" s="102"/>
      <c r="N57" s="120"/>
      <c r="O57" s="80"/>
      <c r="P57" s="641"/>
      <c r="Q57" s="657"/>
      <c r="R57" s="658"/>
      <c r="S57" s="658"/>
      <c r="T57" s="658"/>
    </row>
    <row r="58" spans="1:20">
      <c r="A58" s="100">
        <f t="shared" si="0"/>
        <v>39</v>
      </c>
      <c r="B58" s="100"/>
      <c r="C58" s="109" t="s">
        <v>163</v>
      </c>
      <c r="D58" s="109"/>
      <c r="E58" s="105"/>
      <c r="F58" s="732"/>
      <c r="G58" s="733"/>
      <c r="H58" s="733"/>
      <c r="I58" s="108"/>
      <c r="J58" s="733"/>
      <c r="K58" s="732"/>
      <c r="L58" s="102"/>
      <c r="M58" s="102"/>
      <c r="N58" s="120"/>
      <c r="O58" s="102"/>
      <c r="P58" s="641"/>
      <c r="Q58" s="657"/>
      <c r="R58" s="658"/>
      <c r="S58" s="658"/>
      <c r="T58" s="658"/>
    </row>
    <row r="59" spans="1:20">
      <c r="A59" s="100">
        <f t="shared" si="0"/>
        <v>40</v>
      </c>
      <c r="B59" s="100"/>
      <c r="C59" s="109" t="s">
        <v>16</v>
      </c>
      <c r="D59" s="109"/>
      <c r="E59" s="105"/>
      <c r="F59" s="732"/>
      <c r="G59" s="733"/>
      <c r="H59" s="733"/>
      <c r="I59" s="108"/>
      <c r="J59" s="733"/>
      <c r="K59" s="732"/>
      <c r="L59" s="102"/>
      <c r="M59" s="102"/>
      <c r="N59" s="120"/>
      <c r="O59" s="106"/>
      <c r="P59" s="662"/>
      <c r="Q59" s="657"/>
      <c r="R59" s="658"/>
      <c r="S59" s="658"/>
      <c r="T59" s="658"/>
    </row>
    <row r="60" spans="1:20">
      <c r="A60" s="100">
        <f t="shared" si="0"/>
        <v>41</v>
      </c>
      <c r="B60" s="100"/>
      <c r="C60" s="109" t="s">
        <v>17</v>
      </c>
      <c r="D60" s="75" t="s">
        <v>118</v>
      </c>
      <c r="E60" s="110" t="s">
        <v>86</v>
      </c>
      <c r="F60" s="111">
        <v>0</v>
      </c>
      <c r="G60" s="733"/>
      <c r="H60" s="733" t="str">
        <f>H44</f>
        <v>W&amp;S</v>
      </c>
      <c r="I60" s="108">
        <f>$K$127</f>
        <v>1</v>
      </c>
      <c r="J60" s="733"/>
      <c r="K60" s="732">
        <f>+I60*F60</f>
        <v>0</v>
      </c>
      <c r="L60" s="102"/>
      <c r="M60" s="102"/>
      <c r="N60" s="120"/>
      <c r="O60" s="106"/>
      <c r="P60" s="102"/>
      <c r="Q60" s="80"/>
    </row>
    <row r="61" spans="1:20">
      <c r="A61" s="100">
        <f t="shared" si="0"/>
        <v>42</v>
      </c>
      <c r="B61" s="100"/>
      <c r="C61" s="109" t="s">
        <v>18</v>
      </c>
      <c r="D61" s="75" t="s">
        <v>118</v>
      </c>
      <c r="E61" s="110" t="s">
        <v>86</v>
      </c>
      <c r="F61" s="111">
        <v>0</v>
      </c>
      <c r="G61" s="733"/>
      <c r="H61" s="733" t="str">
        <f>+H60</f>
        <v>W&amp;S</v>
      </c>
      <c r="I61" s="108">
        <f>$K$127</f>
        <v>1</v>
      </c>
      <c r="J61" s="733"/>
      <c r="K61" s="732">
        <f>+I61*F61</f>
        <v>0</v>
      </c>
      <c r="L61" s="102"/>
      <c r="M61" s="102"/>
      <c r="N61" s="120"/>
      <c r="O61" s="106"/>
      <c r="P61" s="105"/>
      <c r="Q61" s="80"/>
    </row>
    <row r="62" spans="1:20">
      <c r="A62" s="100">
        <v>43</v>
      </c>
      <c r="B62" s="100"/>
      <c r="C62" s="109" t="s">
        <v>19</v>
      </c>
      <c r="D62" s="75" t="s">
        <v>118</v>
      </c>
      <c r="E62" s="102"/>
      <c r="F62" s="732"/>
      <c r="G62" s="733"/>
      <c r="H62" s="733"/>
      <c r="I62" s="108"/>
      <c r="J62" s="733"/>
      <c r="K62" s="732"/>
      <c r="L62" s="102"/>
      <c r="M62" s="102"/>
      <c r="N62" s="120"/>
      <c r="O62" s="106"/>
      <c r="P62" s="105"/>
      <c r="Q62" s="80"/>
    </row>
    <row r="63" spans="1:20">
      <c r="A63" s="100">
        <f t="shared" si="0"/>
        <v>44</v>
      </c>
      <c r="B63" s="100"/>
      <c r="C63" s="109" t="s">
        <v>321</v>
      </c>
      <c r="D63" s="428" t="s">
        <v>80</v>
      </c>
      <c r="E63" s="110" t="s">
        <v>292</v>
      </c>
      <c r="F63" s="732">
        <f>'H-32A-WP09 - Transmission O&amp;M'!G87</f>
        <v>82198</v>
      </c>
      <c r="G63" s="733"/>
      <c r="H63" s="733" t="s">
        <v>277</v>
      </c>
      <c r="I63" s="108">
        <v>1</v>
      </c>
      <c r="J63" s="733"/>
      <c r="K63" s="732">
        <f>+I63*F63</f>
        <v>82198</v>
      </c>
      <c r="L63" s="102"/>
      <c r="M63" s="102"/>
      <c r="N63" s="120"/>
      <c r="O63" s="106"/>
      <c r="P63" s="102"/>
      <c r="Q63" s="80"/>
    </row>
    <row r="64" spans="1:20">
      <c r="A64" s="100">
        <f t="shared" si="0"/>
        <v>45</v>
      </c>
      <c r="B64" s="100"/>
      <c r="C64" s="109" t="s">
        <v>329</v>
      </c>
      <c r="D64" s="75" t="s">
        <v>330</v>
      </c>
      <c r="E64" s="110" t="s">
        <v>292</v>
      </c>
      <c r="F64" s="732">
        <f>'H-32A-WP09 - Transmission O&amp;M'!G103</f>
        <v>0</v>
      </c>
      <c r="G64" s="733"/>
      <c r="H64" s="733" t="s">
        <v>7</v>
      </c>
      <c r="I64" s="108">
        <f>K91</f>
        <v>1</v>
      </c>
      <c r="J64" s="733"/>
      <c r="K64" s="732">
        <v>0</v>
      </c>
      <c r="L64" s="102"/>
      <c r="M64" s="102"/>
      <c r="N64" s="120"/>
      <c r="O64" s="106"/>
      <c r="P64" s="105"/>
      <c r="Q64" s="80"/>
    </row>
    <row r="65" spans="1:17">
      <c r="A65" s="100">
        <f t="shared" si="0"/>
        <v>46</v>
      </c>
      <c r="B65" s="100"/>
      <c r="C65" s="109" t="s">
        <v>20</v>
      </c>
      <c r="D65" s="75" t="s">
        <v>118</v>
      </c>
      <c r="E65" s="110" t="s">
        <v>86</v>
      </c>
      <c r="F65" s="111">
        <v>0</v>
      </c>
      <c r="G65" s="733"/>
      <c r="H65" s="733" t="str">
        <f>+H63</f>
        <v>D/A</v>
      </c>
      <c r="I65" s="108">
        <v>1</v>
      </c>
      <c r="J65" s="733"/>
      <c r="K65" s="732">
        <f>+I65*F65</f>
        <v>0</v>
      </c>
      <c r="L65" s="102"/>
      <c r="M65" s="102"/>
      <c r="N65" s="120"/>
      <c r="O65" s="106"/>
      <c r="P65" s="105"/>
      <c r="Q65" s="80"/>
    </row>
    <row r="66" spans="1:17" ht="18" thickBot="1">
      <c r="A66" s="100">
        <f t="shared" si="0"/>
        <v>47</v>
      </c>
      <c r="B66" s="100"/>
      <c r="C66" s="109" t="s">
        <v>44</v>
      </c>
      <c r="D66" s="75" t="s">
        <v>118</v>
      </c>
      <c r="E66" s="110" t="s">
        <v>86</v>
      </c>
      <c r="F66" s="115">
        <v>0</v>
      </c>
      <c r="G66" s="733"/>
      <c r="H66" s="733" t="str">
        <f>H65</f>
        <v>D/A</v>
      </c>
      <c r="I66" s="108">
        <v>1</v>
      </c>
      <c r="J66" s="733"/>
      <c r="K66" s="116">
        <f>+I66*F66</f>
        <v>0</v>
      </c>
      <c r="L66" s="102"/>
      <c r="M66" s="102"/>
      <c r="N66" s="614"/>
      <c r="O66" s="106"/>
      <c r="P66" s="105"/>
      <c r="Q66" s="80"/>
    </row>
    <row r="67" spans="1:17">
      <c r="A67" s="100">
        <f t="shared" si="0"/>
        <v>48</v>
      </c>
      <c r="B67" s="100"/>
      <c r="C67" s="109" t="s">
        <v>437</v>
      </c>
      <c r="D67" s="109"/>
      <c r="E67" s="102"/>
      <c r="F67" s="732">
        <f>SUM(F60:F66)</f>
        <v>82198</v>
      </c>
      <c r="G67" s="733"/>
      <c r="H67" s="733"/>
      <c r="I67" s="119"/>
      <c r="J67" s="733"/>
      <c r="K67" s="732">
        <f>SUM(K60:K66)</f>
        <v>82198</v>
      </c>
      <c r="L67" s="102"/>
      <c r="M67" s="102"/>
      <c r="N67" s="120"/>
      <c r="O67" s="102"/>
      <c r="P67" s="105"/>
      <c r="Q67" s="80"/>
    </row>
    <row r="68" spans="1:17">
      <c r="A68" s="100">
        <f t="shared" si="0"/>
        <v>49</v>
      </c>
      <c r="B68" s="100"/>
      <c r="C68" s="109"/>
      <c r="D68" s="109"/>
      <c r="E68" s="102"/>
      <c r="F68" s="732"/>
      <c r="G68" s="733"/>
      <c r="H68" s="733"/>
      <c r="I68" s="119"/>
      <c r="J68" s="733"/>
      <c r="K68" s="732"/>
      <c r="L68" s="102"/>
      <c r="M68" s="102"/>
      <c r="N68" s="120"/>
      <c r="O68" s="102"/>
      <c r="P68" s="105"/>
      <c r="Q68" s="80"/>
    </row>
    <row r="69" spans="1:17">
      <c r="A69" s="100">
        <f t="shared" si="0"/>
        <v>50</v>
      </c>
      <c r="B69" s="100"/>
      <c r="C69" s="109" t="s">
        <v>436</v>
      </c>
      <c r="D69" s="109"/>
      <c r="E69" s="102"/>
      <c r="F69" s="732">
        <f>F67+F55+F50+F56</f>
        <v>2457649.4549999996</v>
      </c>
      <c r="G69" s="733"/>
      <c r="H69" s="733"/>
      <c r="I69" s="119"/>
      <c r="J69" s="733"/>
      <c r="K69" s="732">
        <f>K67+K55+K50+K56</f>
        <v>2457649.4549999996</v>
      </c>
      <c r="L69" s="102"/>
      <c r="M69" s="102"/>
      <c r="N69" s="120"/>
      <c r="O69" s="102"/>
      <c r="P69" s="105"/>
      <c r="Q69" s="80"/>
    </row>
    <row r="70" spans="1:17">
      <c r="A70" s="100">
        <f t="shared" si="0"/>
        <v>51</v>
      </c>
      <c r="B70" s="100"/>
      <c r="C70" s="109"/>
      <c r="D70" s="483" t="s">
        <v>352</v>
      </c>
      <c r="E70" s="102"/>
      <c r="F70" s="732"/>
      <c r="G70" s="733"/>
      <c r="H70" s="733"/>
      <c r="I70" s="119"/>
      <c r="J70" s="733"/>
      <c r="K70" s="732"/>
      <c r="L70" s="102"/>
      <c r="M70" s="102"/>
      <c r="N70" s="120"/>
      <c r="O70" s="102"/>
      <c r="P70" s="105"/>
      <c r="Q70" s="80"/>
    </row>
    <row r="71" spans="1:17">
      <c r="A71" s="100">
        <f t="shared" si="0"/>
        <v>52</v>
      </c>
      <c r="B71" s="100"/>
      <c r="C71" s="109" t="s">
        <v>488</v>
      </c>
      <c r="D71" s="109" t="s">
        <v>350</v>
      </c>
      <c r="E71" s="482">
        <v>0.4</v>
      </c>
      <c r="F71" s="101">
        <f>'H-32A-WP10 - Margin Requirement'!F23</f>
        <v>396301.20399999991</v>
      </c>
      <c r="G71" s="102"/>
      <c r="H71" s="102" t="str">
        <f>H66</f>
        <v>D/A</v>
      </c>
      <c r="I71" s="621">
        <f>I64</f>
        <v>1</v>
      </c>
      <c r="J71" s="102"/>
      <c r="K71" s="101">
        <f>+I71*F71</f>
        <v>396301.20399999991</v>
      </c>
      <c r="L71" s="102"/>
      <c r="M71" s="102"/>
      <c r="N71" s="120"/>
      <c r="O71" s="102"/>
      <c r="P71" s="105"/>
      <c r="Q71" s="80"/>
    </row>
    <row r="72" spans="1:17">
      <c r="A72" s="100">
        <f t="shared" si="0"/>
        <v>53</v>
      </c>
      <c r="B72" s="100"/>
      <c r="C72" s="109"/>
      <c r="D72" s="109"/>
      <c r="E72" s="102"/>
      <c r="F72" s="101"/>
      <c r="G72" s="102"/>
      <c r="H72" s="102"/>
      <c r="I72" s="119"/>
      <c r="J72" s="102"/>
      <c r="K72" s="101"/>
      <c r="L72" s="102"/>
      <c r="M72" s="102"/>
      <c r="N72" s="120"/>
      <c r="O72" s="102"/>
      <c r="P72" s="105"/>
      <c r="Q72" s="80"/>
    </row>
    <row r="73" spans="1:17">
      <c r="A73" s="100">
        <f t="shared" si="0"/>
        <v>54</v>
      </c>
      <c r="B73" s="100"/>
      <c r="C73" s="109" t="s">
        <v>435</v>
      </c>
      <c r="D73" s="109"/>
      <c r="E73" s="102"/>
      <c r="F73" s="120">
        <f>F71+F69</f>
        <v>2853950.6589999995</v>
      </c>
      <c r="G73" s="102"/>
      <c r="H73" s="102"/>
      <c r="I73" s="102"/>
      <c r="J73" s="102"/>
      <c r="K73" s="120">
        <f>K71+K69</f>
        <v>2853950.6589999995</v>
      </c>
      <c r="L73" s="112"/>
      <c r="M73" s="112"/>
      <c r="N73" s="686"/>
      <c r="O73" s="57"/>
      <c r="P73" s="105"/>
      <c r="Q73" s="80"/>
    </row>
    <row r="74" spans="1:17">
      <c r="A74" s="100">
        <f t="shared" si="0"/>
        <v>55</v>
      </c>
      <c r="B74" s="100"/>
      <c r="C74" s="109"/>
      <c r="D74" s="109"/>
      <c r="E74" s="102"/>
      <c r="F74" s="120"/>
      <c r="G74" s="102"/>
      <c r="H74" s="102"/>
      <c r="I74" s="102"/>
      <c r="J74" s="102"/>
      <c r="K74" s="120"/>
      <c r="L74" s="112"/>
      <c r="M74" s="112"/>
      <c r="N74" s="686"/>
      <c r="O74" s="57"/>
      <c r="P74" s="105"/>
      <c r="Q74" s="80"/>
    </row>
    <row r="75" spans="1:17">
      <c r="A75" s="100">
        <f t="shared" si="0"/>
        <v>56</v>
      </c>
      <c r="B75" s="100"/>
      <c r="C75" s="109" t="s">
        <v>132</v>
      </c>
      <c r="D75" s="109"/>
      <c r="E75" s="102"/>
      <c r="F75" s="120"/>
      <c r="G75" s="102"/>
      <c r="H75" s="102"/>
      <c r="I75" s="102"/>
      <c r="J75" s="102"/>
      <c r="K75" s="120"/>
      <c r="L75" s="112"/>
      <c r="M75" s="112"/>
      <c r="N75" s="686"/>
      <c r="O75" s="57"/>
      <c r="P75" s="105"/>
      <c r="Q75" s="80"/>
    </row>
    <row r="76" spans="1:17">
      <c r="A76" s="100">
        <f t="shared" si="0"/>
        <v>57</v>
      </c>
      <c r="B76" s="100"/>
      <c r="C76" s="109" t="s">
        <v>11</v>
      </c>
      <c r="D76" s="109"/>
      <c r="E76" s="105"/>
      <c r="F76" s="120">
        <v>0</v>
      </c>
      <c r="G76" s="102"/>
      <c r="H76" s="102" t="s">
        <v>12</v>
      </c>
      <c r="I76" s="613" t="s">
        <v>0</v>
      </c>
      <c r="J76" s="102"/>
      <c r="K76" s="102" t="s">
        <v>0</v>
      </c>
      <c r="L76" s="102"/>
      <c r="M76" s="102"/>
      <c r="N76" s="120"/>
      <c r="O76" s="75"/>
      <c r="P76" s="105"/>
      <c r="Q76" s="80"/>
    </row>
    <row r="77" spans="1:17">
      <c r="A77" s="100">
        <f t="shared" si="0"/>
        <v>58</v>
      </c>
      <c r="B77" s="100"/>
      <c r="C77" s="109" t="s">
        <v>112</v>
      </c>
      <c r="D77" s="102" t="s">
        <v>99</v>
      </c>
      <c r="E77" s="102" t="s">
        <v>89</v>
      </c>
      <c r="F77" s="101">
        <f>'H-32A-WP04 - Zonal Investment'!F31</f>
        <v>3209305.7423076928</v>
      </c>
      <c r="G77" s="102"/>
      <c r="H77" s="102" t="s">
        <v>277</v>
      </c>
      <c r="I77" s="108">
        <v>1</v>
      </c>
      <c r="J77" s="102"/>
      <c r="K77" s="101">
        <f>I77*F77</f>
        <v>3209305.7423076928</v>
      </c>
      <c r="L77" s="102"/>
      <c r="M77" s="102"/>
      <c r="N77" s="120"/>
      <c r="O77" s="75"/>
      <c r="P77" s="608"/>
      <c r="Q77" s="80"/>
    </row>
    <row r="78" spans="1:17">
      <c r="A78" s="100">
        <f t="shared" si="0"/>
        <v>59</v>
      </c>
      <c r="B78" s="100"/>
      <c r="C78" s="109" t="s">
        <v>13</v>
      </c>
      <c r="D78" s="109"/>
      <c r="E78" s="105"/>
      <c r="F78" s="120">
        <v>0</v>
      </c>
      <c r="G78" s="102"/>
      <c r="H78" s="102" t="s">
        <v>30</v>
      </c>
      <c r="I78" s="108" t="s">
        <v>0</v>
      </c>
      <c r="J78" s="102"/>
      <c r="K78" s="101">
        <v>0</v>
      </c>
      <c r="L78" s="102"/>
      <c r="M78" s="102"/>
      <c r="N78" s="120"/>
      <c r="O78" s="75"/>
      <c r="P78" s="105"/>
      <c r="Q78" s="80"/>
    </row>
    <row r="79" spans="1:17">
      <c r="A79" s="100">
        <f t="shared" si="0"/>
        <v>60</v>
      </c>
      <c r="B79" s="100"/>
      <c r="C79" s="109" t="s">
        <v>14</v>
      </c>
      <c r="D79" s="102" t="s">
        <v>100</v>
      </c>
      <c r="E79" s="105" t="s">
        <v>101</v>
      </c>
      <c r="F79" s="120">
        <f>'H-32A-WP01 - Plant'!H27+'H-32A-WP01 - Plant'!I27</f>
        <v>0</v>
      </c>
      <c r="G79" s="102"/>
      <c r="H79" s="102" t="s">
        <v>47</v>
      </c>
      <c r="I79" s="108">
        <f>$K$127</f>
        <v>1</v>
      </c>
      <c r="J79" s="102"/>
      <c r="K79" s="120">
        <f>+I79*F79</f>
        <v>0</v>
      </c>
      <c r="L79" s="102"/>
      <c r="M79" s="102"/>
      <c r="N79" s="120"/>
      <c r="O79" s="75"/>
      <c r="P79" s="105"/>
      <c r="Q79" s="80"/>
    </row>
    <row r="80" spans="1:17">
      <c r="A80" s="100">
        <f t="shared" si="0"/>
        <v>61</v>
      </c>
      <c r="B80" s="100"/>
      <c r="C80" s="109" t="s">
        <v>126</v>
      </c>
      <c r="D80" s="109"/>
      <c r="E80" s="105"/>
      <c r="F80" s="120">
        <v>0</v>
      </c>
      <c r="G80" s="102"/>
      <c r="H80" s="102" t="s">
        <v>7</v>
      </c>
      <c r="I80" s="108">
        <f>$K$127</f>
        <v>1</v>
      </c>
      <c r="J80" s="102"/>
      <c r="K80" s="120">
        <f>+I80*F80</f>
        <v>0</v>
      </c>
      <c r="L80" s="102"/>
      <c r="M80" s="102"/>
      <c r="N80" s="120"/>
      <c r="O80" s="75"/>
      <c r="P80" s="105"/>
      <c r="Q80" s="80"/>
    </row>
    <row r="81" spans="1:23" ht="17.25">
      <c r="A81" s="100">
        <f t="shared" si="0"/>
        <v>62</v>
      </c>
      <c r="B81" s="100"/>
      <c r="C81" s="109" t="s">
        <v>29</v>
      </c>
      <c r="D81" s="109"/>
      <c r="E81" s="105"/>
      <c r="F81" s="614">
        <v>0</v>
      </c>
      <c r="G81" s="102"/>
      <c r="H81" s="102" t="s">
        <v>7</v>
      </c>
      <c r="I81" s="108">
        <f>$K$91</f>
        <v>1</v>
      </c>
      <c r="J81" s="102"/>
      <c r="K81" s="205">
        <v>0</v>
      </c>
      <c r="L81" s="102"/>
      <c r="M81" s="102"/>
      <c r="N81" s="120"/>
      <c r="O81" s="75"/>
      <c r="P81" s="105"/>
      <c r="Q81" s="80"/>
    </row>
    <row r="82" spans="1:23">
      <c r="A82" s="100">
        <f t="shared" si="0"/>
        <v>63</v>
      </c>
      <c r="B82" s="100"/>
      <c r="C82" s="124" t="s">
        <v>434</v>
      </c>
      <c r="D82" s="124"/>
      <c r="E82" s="102"/>
      <c r="F82" s="101">
        <f>SUM(F76:F81)</f>
        <v>3209305.7423076928</v>
      </c>
      <c r="G82" s="102"/>
      <c r="H82" s="615"/>
      <c r="I82" s="616"/>
      <c r="J82" s="102"/>
      <c r="K82" s="101">
        <f>SUM(K76:K81)</f>
        <v>3209305.7423076928</v>
      </c>
      <c r="L82" s="102"/>
      <c r="M82" s="102"/>
      <c r="N82" s="120"/>
      <c r="O82" s="104"/>
      <c r="P82" s="105"/>
      <c r="Q82" s="80"/>
    </row>
    <row r="83" spans="1:23">
      <c r="A83" s="100">
        <f t="shared" si="0"/>
        <v>64</v>
      </c>
      <c r="B83" s="100"/>
      <c r="C83" s="109"/>
      <c r="D83" s="109"/>
      <c r="E83" s="102"/>
      <c r="F83" s="120"/>
      <c r="G83" s="102"/>
      <c r="H83" s="102"/>
      <c r="I83" s="102"/>
      <c r="J83" s="102"/>
      <c r="K83" s="120"/>
      <c r="L83" s="112"/>
      <c r="M83" s="112"/>
      <c r="N83" s="686"/>
      <c r="O83" s="122"/>
      <c r="P83" s="105"/>
      <c r="Q83" s="80"/>
    </row>
    <row r="84" spans="1:23" ht="18">
      <c r="A84" s="100">
        <f t="shared" si="0"/>
        <v>65</v>
      </c>
      <c r="B84" s="100"/>
      <c r="C84" s="617" t="s">
        <v>33</v>
      </c>
      <c r="D84" s="618"/>
      <c r="E84" s="112"/>
      <c r="F84" s="123"/>
      <c r="G84" s="112"/>
      <c r="H84" s="112"/>
      <c r="I84" s="112"/>
      <c r="J84" s="112"/>
      <c r="K84" s="123"/>
      <c r="L84" s="102"/>
      <c r="M84" s="102"/>
      <c r="N84" s="120"/>
      <c r="O84" s="102"/>
      <c r="P84" s="105"/>
      <c r="Q84" s="80"/>
    </row>
    <row r="85" spans="1:23">
      <c r="A85" s="100">
        <f t="shared" si="0"/>
        <v>66</v>
      </c>
      <c r="B85" s="100"/>
      <c r="C85" s="124"/>
      <c r="D85" s="124"/>
      <c r="E85" s="112"/>
      <c r="F85" s="123"/>
      <c r="G85" s="112"/>
      <c r="H85" s="112"/>
      <c r="I85" s="112"/>
      <c r="J85" s="112"/>
      <c r="K85" s="123"/>
      <c r="L85" s="102"/>
      <c r="M85" s="102"/>
      <c r="N85" s="120"/>
      <c r="O85" s="102"/>
      <c r="P85" s="105"/>
      <c r="Q85" s="80"/>
    </row>
    <row r="86" spans="1:23">
      <c r="A86" s="100">
        <f t="shared" si="0"/>
        <v>67</v>
      </c>
      <c r="B86" s="100"/>
      <c r="C86" s="125" t="s">
        <v>433</v>
      </c>
      <c r="D86" s="125"/>
      <c r="E86" s="105" t="s">
        <v>119</v>
      </c>
      <c r="F86" s="101"/>
      <c r="G86" s="102"/>
      <c r="H86" s="102"/>
      <c r="I86" s="102"/>
      <c r="J86" s="102"/>
      <c r="K86" s="101">
        <f>'H-32A-WP04 - Zonal Investment'!I27</f>
        <v>3209305.7423076928</v>
      </c>
      <c r="L86" s="102"/>
      <c r="M86" s="102"/>
      <c r="N86" s="120"/>
      <c r="O86" s="102"/>
      <c r="P86" s="105"/>
      <c r="Q86" s="80"/>
    </row>
    <row r="87" spans="1:23">
      <c r="A87" s="100">
        <f t="shared" si="0"/>
        <v>68</v>
      </c>
      <c r="B87" s="100"/>
      <c r="C87" s="125" t="s">
        <v>75</v>
      </c>
      <c r="D87" s="125"/>
      <c r="E87" s="105" t="s">
        <v>119</v>
      </c>
      <c r="F87" s="120"/>
      <c r="G87" s="105"/>
      <c r="H87" s="105"/>
      <c r="I87" s="105"/>
      <c r="J87" s="105"/>
      <c r="K87" s="101">
        <f>'H-32A-WP04 - Zonal Investment'!G27</f>
        <v>0</v>
      </c>
      <c r="L87" s="102"/>
      <c r="M87" s="102"/>
      <c r="N87" s="120"/>
      <c r="O87" s="102"/>
      <c r="P87" s="105"/>
      <c r="Q87" s="80"/>
    </row>
    <row r="88" spans="1:23" ht="16.5" thickBot="1">
      <c r="A88" s="100">
        <f t="shared" si="0"/>
        <v>69</v>
      </c>
      <c r="B88" s="100"/>
      <c r="C88" s="619" t="s">
        <v>31</v>
      </c>
      <c r="D88" s="619"/>
      <c r="E88" s="105" t="s">
        <v>119</v>
      </c>
      <c r="F88" s="120"/>
      <c r="G88" s="102"/>
      <c r="H88" s="102"/>
      <c r="I88" s="126"/>
      <c r="J88" s="102"/>
      <c r="K88" s="116">
        <f>'H-32A-WP04 - Zonal Investment'!F44</f>
        <v>0</v>
      </c>
      <c r="L88" s="102"/>
      <c r="M88" s="102"/>
      <c r="N88" s="120"/>
      <c r="O88" s="102"/>
      <c r="P88" s="105"/>
      <c r="Q88" s="80"/>
    </row>
    <row r="89" spans="1:23">
      <c r="A89" s="100">
        <f t="shared" ref="A89:A164" si="4">A88+1</f>
        <v>70</v>
      </c>
      <c r="B89" s="100"/>
      <c r="C89" s="125" t="s">
        <v>432</v>
      </c>
      <c r="D89" s="125"/>
      <c r="E89" s="112"/>
      <c r="F89" s="101"/>
      <c r="G89" s="102"/>
      <c r="H89" s="102"/>
      <c r="I89" s="126"/>
      <c r="J89" s="102"/>
      <c r="K89" s="101">
        <f>K86-K87-K88</f>
        <v>3209305.7423076928</v>
      </c>
      <c r="L89" s="102"/>
      <c r="M89" s="102"/>
      <c r="N89" s="120"/>
      <c r="O89" s="127"/>
      <c r="P89" s="105"/>
      <c r="Q89" s="80"/>
    </row>
    <row r="90" spans="1:23" ht="15.75" customHeight="1">
      <c r="A90" s="100">
        <f t="shared" si="4"/>
        <v>71</v>
      </c>
      <c r="B90" s="100"/>
      <c r="C90" s="105"/>
      <c r="D90" s="105"/>
      <c r="E90" s="112"/>
      <c r="F90" s="101"/>
      <c r="G90" s="102"/>
      <c r="H90" s="102"/>
      <c r="I90" s="126"/>
      <c r="J90" s="102"/>
      <c r="K90" s="105"/>
      <c r="L90" s="102"/>
      <c r="M90" s="102"/>
      <c r="N90" s="120"/>
      <c r="O90" s="102"/>
      <c r="P90" s="105"/>
      <c r="Q90" s="80"/>
    </row>
    <row r="91" spans="1:23" ht="15.75" customHeight="1">
      <c r="A91" s="100">
        <f t="shared" si="4"/>
        <v>72</v>
      </c>
      <c r="B91" s="100"/>
      <c r="C91" s="125" t="s">
        <v>431</v>
      </c>
      <c r="D91" s="125"/>
      <c r="E91" s="128"/>
      <c r="F91" s="101"/>
      <c r="G91" s="129"/>
      <c r="H91" s="129"/>
      <c r="I91" s="130"/>
      <c r="J91" s="102" t="s">
        <v>41</v>
      </c>
      <c r="K91" s="620">
        <f>IF(K86&gt;0,K89/K86,0)</f>
        <v>1</v>
      </c>
      <c r="L91" s="102"/>
      <c r="M91" s="102"/>
      <c r="N91" s="120"/>
      <c r="O91" s="102"/>
      <c r="P91" s="105"/>
      <c r="Q91" s="80"/>
      <c r="R91" s="9"/>
      <c r="S91" s="9"/>
      <c r="T91" s="9"/>
      <c r="U91" s="10"/>
      <c r="V91" s="10"/>
      <c r="W91" s="10"/>
    </row>
    <row r="92" spans="1:23" ht="15.75" customHeight="1">
      <c r="A92" s="100"/>
      <c r="B92" s="100"/>
      <c r="C92" s="125"/>
      <c r="D92" s="125"/>
      <c r="E92" s="128"/>
      <c r="F92" s="101"/>
      <c r="G92" s="129"/>
      <c r="H92" s="129"/>
      <c r="I92" s="130"/>
      <c r="J92" s="102"/>
      <c r="K92" s="131"/>
      <c r="L92" s="102"/>
      <c r="M92" s="102"/>
      <c r="N92" s="120"/>
      <c r="O92" s="102"/>
      <c r="P92" s="105"/>
      <c r="Q92" s="80"/>
      <c r="R92" s="9"/>
      <c r="S92" s="9"/>
      <c r="T92" s="9"/>
      <c r="U92" s="10"/>
      <c r="V92" s="10"/>
      <c r="W92" s="10"/>
    </row>
    <row r="93" spans="1:23" ht="15.75" customHeight="1">
      <c r="A93" s="100"/>
      <c r="B93" s="100"/>
      <c r="C93" s="125"/>
      <c r="D93" s="125"/>
      <c r="E93" s="128"/>
      <c r="F93" s="101"/>
      <c r="G93" s="129"/>
      <c r="H93" s="129"/>
      <c r="I93" s="130"/>
      <c r="J93" s="102"/>
      <c r="K93" s="131"/>
      <c r="L93" s="102"/>
      <c r="M93" s="102"/>
      <c r="N93" s="120"/>
      <c r="O93" s="102"/>
      <c r="P93" s="105"/>
      <c r="Q93" s="80"/>
      <c r="R93" s="9"/>
      <c r="S93" s="9"/>
      <c r="T93" s="9"/>
      <c r="U93" s="10"/>
      <c r="V93" s="10"/>
      <c r="W93" s="10"/>
    </row>
    <row r="94" spans="1:23" ht="15.75" customHeight="1">
      <c r="A94" s="472" t="str">
        <f ca="1">RIGHT(CELL("filename",D95),LEN(CELL("filename",D95))-FIND("]",CELL("filename",D95)))</f>
        <v>Attachment H-32A</v>
      </c>
      <c r="B94" s="445"/>
      <c r="C94" s="12"/>
      <c r="D94" s="12"/>
      <c r="E94" s="12"/>
      <c r="F94" s="12"/>
      <c r="G94" s="12"/>
      <c r="H94" s="12"/>
      <c r="I94" s="12"/>
      <c r="J94" s="12"/>
      <c r="K94" s="486" t="s">
        <v>487</v>
      </c>
      <c r="N94" s="687"/>
      <c r="O94" s="102"/>
      <c r="P94" s="105"/>
      <c r="Q94" s="80"/>
      <c r="R94" s="9"/>
      <c r="S94" s="9"/>
      <c r="T94" s="9"/>
      <c r="U94" s="10"/>
      <c r="V94" s="10"/>
      <c r="W94" s="10"/>
    </row>
    <row r="95" spans="1:23" ht="19.5" customHeight="1">
      <c r="A95" s="180" t="s">
        <v>50</v>
      </c>
      <c r="B95" s="14"/>
      <c r="C95" s="12"/>
      <c r="D95" s="12"/>
      <c r="E95" s="12"/>
      <c r="F95" s="12"/>
      <c r="G95" s="12"/>
      <c r="H95" s="12"/>
      <c r="I95" s="12"/>
      <c r="J95" s="12"/>
      <c r="K95" s="12"/>
      <c r="L95" s="12" t="s">
        <v>0</v>
      </c>
      <c r="M95" s="12"/>
      <c r="N95" s="688"/>
      <c r="O95" s="102"/>
      <c r="P95" s="105"/>
      <c r="Q95" s="80"/>
      <c r="R95" s="9"/>
      <c r="S95" s="9"/>
      <c r="T95" s="9"/>
      <c r="U95" s="10"/>
      <c r="V95" s="10"/>
      <c r="W95" s="10"/>
    </row>
    <row r="96" spans="1:23" ht="23.25">
      <c r="A96" s="181" t="s">
        <v>98</v>
      </c>
      <c r="B96" s="15"/>
      <c r="C96" s="12"/>
      <c r="D96" s="12"/>
      <c r="E96" s="12"/>
      <c r="F96" s="13"/>
      <c r="G96" s="12"/>
      <c r="H96" s="12"/>
      <c r="I96" s="12"/>
      <c r="J96" s="12"/>
      <c r="K96" s="12"/>
      <c r="L96" s="12" t="s">
        <v>0</v>
      </c>
      <c r="M96" s="12"/>
      <c r="N96" s="688"/>
      <c r="O96" s="102"/>
      <c r="P96" s="105"/>
      <c r="Q96" s="80"/>
      <c r="R96" s="9"/>
      <c r="S96" s="9"/>
      <c r="T96" s="9"/>
      <c r="U96" s="10"/>
      <c r="V96" s="10"/>
      <c r="W96" s="10"/>
    </row>
    <row r="97" spans="1:26" ht="22.5">
      <c r="A97" s="15"/>
      <c r="B97" s="15"/>
      <c r="C97" s="210" t="s">
        <v>447</v>
      </c>
      <c r="D97" s="206"/>
      <c r="E97" s="206"/>
      <c r="F97" s="207"/>
      <c r="G97" s="206"/>
      <c r="H97" s="206"/>
      <c r="I97" s="206"/>
      <c r="J97" s="206"/>
      <c r="K97" s="208" t="s">
        <v>423</v>
      </c>
      <c r="L97" s="12"/>
      <c r="M97" s="12"/>
      <c r="N97" s="688"/>
      <c r="O97" s="102"/>
      <c r="P97" s="105"/>
      <c r="Q97" s="80"/>
      <c r="R97" s="9"/>
      <c r="S97" s="9"/>
      <c r="T97" s="9"/>
      <c r="U97" s="10"/>
      <c r="V97" s="10"/>
      <c r="W97" s="10"/>
    </row>
    <row r="98" spans="1:26" ht="22.5">
      <c r="A98" s="15"/>
      <c r="B98" s="15"/>
      <c r="C98" s="148" t="s">
        <v>120</v>
      </c>
      <c r="D98" s="12"/>
      <c r="E98" s="12"/>
      <c r="F98" s="13"/>
      <c r="G98" s="12"/>
      <c r="H98" s="12"/>
      <c r="I98" s="12"/>
      <c r="J98" s="12"/>
      <c r="K98" s="12"/>
      <c r="L98" s="12"/>
      <c r="M98" s="12"/>
      <c r="N98" s="688"/>
      <c r="O98" s="102"/>
      <c r="P98" s="105"/>
      <c r="Q98" s="80"/>
      <c r="R98" s="9"/>
      <c r="S98" s="9"/>
      <c r="T98" s="9"/>
      <c r="U98" s="10"/>
      <c r="V98" s="10"/>
      <c r="W98" s="10"/>
    </row>
    <row r="99" spans="1:26" ht="23.25">
      <c r="A99" s="180" t="s">
        <v>567</v>
      </c>
      <c r="B99" s="14"/>
      <c r="C99" s="12"/>
      <c r="D99" s="12"/>
      <c r="E99" s="12"/>
      <c r="F99" s="12"/>
      <c r="G99" s="12"/>
      <c r="H99" s="12"/>
      <c r="I99" s="12"/>
      <c r="J99" s="12"/>
      <c r="K99" s="12"/>
      <c r="L99" s="12" t="s">
        <v>0</v>
      </c>
      <c r="M99" s="12"/>
      <c r="N99" s="688"/>
      <c r="O99" s="102"/>
      <c r="P99" s="105"/>
      <c r="Q99" s="80"/>
      <c r="R99" s="9"/>
      <c r="S99" s="9"/>
      <c r="T99" s="9"/>
      <c r="U99" s="10"/>
      <c r="V99" s="10"/>
      <c r="W99" s="10"/>
    </row>
    <row r="100" spans="1:26">
      <c r="A100" s="182" t="s">
        <v>87</v>
      </c>
      <c r="B100" s="62"/>
      <c r="C100" s="12"/>
      <c r="D100" s="206"/>
      <c r="E100" s="209"/>
      <c r="F100" s="12"/>
      <c r="G100" s="12"/>
      <c r="H100" s="12"/>
      <c r="I100" s="12"/>
      <c r="J100" s="12"/>
      <c r="K100" s="12"/>
      <c r="L100" s="12" t="s">
        <v>88</v>
      </c>
      <c r="M100" s="12"/>
      <c r="N100" s="688"/>
      <c r="O100" s="102"/>
      <c r="P100" s="105"/>
      <c r="Q100" s="80"/>
      <c r="R100" s="9"/>
      <c r="S100" s="9"/>
      <c r="T100" s="9"/>
      <c r="U100" s="10"/>
      <c r="V100" s="10"/>
      <c r="W100" s="10"/>
    </row>
    <row r="101" spans="1:26" ht="15.75" customHeight="1">
      <c r="A101" s="61"/>
      <c r="B101" s="61"/>
      <c r="C101" s="7"/>
      <c r="D101" s="7"/>
      <c r="F101" s="7"/>
      <c r="G101" s="6"/>
      <c r="H101" s="6"/>
      <c r="I101" s="8"/>
      <c r="J101" s="6"/>
      <c r="K101" s="179" t="s">
        <v>511</v>
      </c>
      <c r="L101" s="6"/>
      <c r="M101" s="6"/>
      <c r="N101" s="687"/>
      <c r="O101" s="102"/>
      <c r="P101" s="105"/>
      <c r="Q101" s="80"/>
      <c r="R101" s="9"/>
      <c r="S101" s="9"/>
      <c r="T101" s="9"/>
      <c r="U101" s="10"/>
      <c r="V101" s="10"/>
      <c r="W101" s="10"/>
    </row>
    <row r="102" spans="1:26" ht="15.75" customHeight="1">
      <c r="A102" s="80"/>
      <c r="B102" s="80"/>
      <c r="C102" s="68"/>
      <c r="E102" s="90"/>
      <c r="F102" s="80"/>
      <c r="G102" s="80"/>
      <c r="H102" s="80"/>
      <c r="I102" s="80"/>
      <c r="J102" s="80"/>
      <c r="K102" s="211" t="s">
        <v>91</v>
      </c>
      <c r="L102" s="75"/>
      <c r="M102" s="75"/>
      <c r="N102" s="120"/>
      <c r="O102" s="102"/>
      <c r="P102" s="105"/>
      <c r="Q102" s="80"/>
      <c r="R102" s="9"/>
      <c r="S102" s="9"/>
      <c r="T102" s="9"/>
      <c r="U102" s="10"/>
      <c r="V102" s="10"/>
      <c r="W102" s="10"/>
    </row>
    <row r="103" spans="1:26" ht="15.75" customHeight="1">
      <c r="A103" s="91" t="s">
        <v>285</v>
      </c>
      <c r="B103" s="91"/>
      <c r="C103" s="91"/>
      <c r="D103" s="81" t="s">
        <v>133</v>
      </c>
      <c r="E103" s="91"/>
      <c r="F103" s="91"/>
      <c r="G103" s="91"/>
      <c r="H103" s="91"/>
      <c r="I103" s="91"/>
      <c r="J103" s="91"/>
      <c r="K103" s="91" t="s">
        <v>28</v>
      </c>
      <c r="L103" s="75"/>
      <c r="M103" s="75"/>
      <c r="N103" s="120"/>
      <c r="O103" s="102"/>
      <c r="P103" s="105"/>
      <c r="Q103" s="80"/>
      <c r="R103" s="9"/>
      <c r="S103" s="9"/>
      <c r="T103" s="9"/>
      <c r="U103" s="10"/>
      <c r="V103" s="10"/>
      <c r="W103" s="10"/>
    </row>
    <row r="104" spans="1:26" ht="15.75" customHeight="1">
      <c r="A104" s="92" t="s">
        <v>2</v>
      </c>
      <c r="B104" s="92"/>
      <c r="C104" s="92" t="s">
        <v>27</v>
      </c>
      <c r="D104" s="92" t="s">
        <v>95</v>
      </c>
      <c r="E104" s="92" t="s">
        <v>48</v>
      </c>
      <c r="F104" s="92" t="s">
        <v>10</v>
      </c>
      <c r="G104" s="92"/>
      <c r="H104" s="484"/>
      <c r="I104" s="485" t="s">
        <v>5</v>
      </c>
      <c r="J104" s="92"/>
      <c r="K104" s="92" t="s">
        <v>9</v>
      </c>
      <c r="L104" s="75"/>
      <c r="M104" s="75"/>
      <c r="N104" s="120"/>
      <c r="O104" s="102"/>
      <c r="P104" s="105"/>
      <c r="Q104" s="80"/>
      <c r="R104" s="9"/>
      <c r="S104" s="9"/>
      <c r="T104" s="9"/>
      <c r="U104" s="10"/>
      <c r="V104" s="10"/>
      <c r="W104" s="10"/>
    </row>
    <row r="105" spans="1:26" ht="15.75" customHeight="1">
      <c r="A105" s="93" t="s">
        <v>22</v>
      </c>
      <c r="B105" s="93"/>
      <c r="C105" s="93" t="s">
        <v>23</v>
      </c>
      <c r="D105" s="93" t="s">
        <v>24</v>
      </c>
      <c r="E105" s="93" t="s">
        <v>25</v>
      </c>
      <c r="F105" s="93" t="s">
        <v>26</v>
      </c>
      <c r="G105" s="94"/>
      <c r="H105" s="95" t="s">
        <v>45</v>
      </c>
      <c r="I105" s="96"/>
      <c r="J105" s="94"/>
      <c r="K105" s="93" t="s">
        <v>96</v>
      </c>
      <c r="L105" s="75"/>
      <c r="M105" s="75"/>
      <c r="N105" s="120"/>
      <c r="O105" s="102"/>
      <c r="P105" s="105"/>
      <c r="Q105" s="80"/>
      <c r="R105" s="9"/>
      <c r="S105" s="9"/>
      <c r="T105" s="9"/>
      <c r="U105" s="10"/>
      <c r="V105" s="10"/>
      <c r="W105" s="10"/>
    </row>
    <row r="106" spans="1:26" ht="15.75" customHeight="1">
      <c r="A106" s="93"/>
      <c r="B106" s="93"/>
      <c r="C106" s="93"/>
      <c r="D106" s="93"/>
      <c r="E106" s="93"/>
      <c r="F106" s="93"/>
      <c r="G106" s="94"/>
      <c r="H106" s="95"/>
      <c r="I106" s="96"/>
      <c r="J106" s="94"/>
      <c r="K106" s="93"/>
      <c r="L106" s="75"/>
      <c r="M106" s="75"/>
      <c r="N106" s="120"/>
      <c r="O106" s="102"/>
      <c r="P106" s="105"/>
      <c r="Q106" s="80"/>
      <c r="R106" s="9"/>
      <c r="S106" s="9"/>
      <c r="T106" s="9"/>
      <c r="U106" s="10"/>
      <c r="V106" s="10"/>
      <c r="W106" s="10"/>
    </row>
    <row r="107" spans="1:26" ht="15.75" customHeight="1">
      <c r="A107" s="93"/>
      <c r="B107" s="93"/>
      <c r="C107" s="93"/>
      <c r="D107" s="93"/>
      <c r="E107" s="97"/>
      <c r="F107" s="93"/>
      <c r="G107" s="94"/>
      <c r="H107" s="95"/>
      <c r="I107" s="98"/>
      <c r="J107" s="94"/>
      <c r="K107" s="93" t="s">
        <v>97</v>
      </c>
      <c r="L107" s="75"/>
      <c r="M107" s="75"/>
      <c r="N107" s="120"/>
      <c r="O107" s="102"/>
      <c r="P107" s="105"/>
      <c r="Q107" s="80"/>
      <c r="R107" s="9"/>
      <c r="S107" s="9"/>
      <c r="T107" s="9"/>
      <c r="U107" s="10"/>
      <c r="V107" s="10"/>
      <c r="W107" s="10"/>
    </row>
    <row r="108" spans="1:26" ht="15.75" customHeight="1">
      <c r="A108" s="99"/>
      <c r="B108" s="99"/>
      <c r="C108" s="69"/>
      <c r="D108" s="69"/>
      <c r="E108" s="70"/>
      <c r="F108" s="69"/>
      <c r="G108" s="69"/>
      <c r="H108" s="69"/>
      <c r="I108" s="80"/>
      <c r="J108" s="80"/>
      <c r="K108" s="71" t="s">
        <v>125</v>
      </c>
      <c r="L108" s="75"/>
      <c r="M108" s="75"/>
      <c r="N108" s="120"/>
      <c r="O108" s="102"/>
      <c r="P108" s="105"/>
      <c r="Q108" s="80"/>
      <c r="R108" s="9"/>
      <c r="S108" s="9"/>
      <c r="T108" s="9"/>
      <c r="U108" s="10"/>
      <c r="V108" s="10"/>
      <c r="W108" s="10"/>
    </row>
    <row r="109" spans="1:26" ht="15.75" customHeight="1" thickBot="1">
      <c r="A109" s="100"/>
      <c r="B109" s="100"/>
      <c r="C109" s="69"/>
      <c r="D109" s="69"/>
      <c r="E109" s="69"/>
      <c r="F109" s="69"/>
      <c r="G109" s="69"/>
      <c r="H109" s="69"/>
      <c r="I109" s="80"/>
      <c r="J109" s="80"/>
      <c r="K109" s="72" t="s">
        <v>81</v>
      </c>
      <c r="L109" s="75"/>
      <c r="M109" s="75"/>
      <c r="N109" s="120"/>
      <c r="O109" s="102"/>
      <c r="P109" s="105"/>
      <c r="Q109" s="80"/>
      <c r="R109" s="9"/>
      <c r="S109" s="9"/>
      <c r="T109" s="9"/>
      <c r="U109" s="10"/>
      <c r="V109" s="10"/>
      <c r="W109" s="10"/>
    </row>
    <row r="110" spans="1:26" ht="15.75" customHeight="1">
      <c r="A110" s="100">
        <f>A91+1</f>
        <v>73</v>
      </c>
      <c r="B110" s="100"/>
      <c r="C110" s="105"/>
      <c r="D110" s="105"/>
      <c r="E110" s="105"/>
      <c r="F110" s="101"/>
      <c r="G110" s="105"/>
      <c r="H110" s="105"/>
      <c r="I110" s="105"/>
      <c r="J110" s="105"/>
      <c r="K110" s="105"/>
      <c r="L110" s="102"/>
      <c r="M110" s="102"/>
      <c r="N110" s="120"/>
      <c r="O110" s="102"/>
      <c r="P110" s="105"/>
      <c r="Q110" s="80"/>
      <c r="Z110" s="6"/>
    </row>
    <row r="111" spans="1:26" ht="15.75" customHeight="1">
      <c r="A111" s="100">
        <f t="shared" si="4"/>
        <v>74</v>
      </c>
      <c r="B111" s="100"/>
      <c r="C111" s="68" t="s">
        <v>127</v>
      </c>
      <c r="D111" s="132"/>
      <c r="E111" s="132"/>
      <c r="F111" s="132"/>
      <c r="G111" s="132"/>
      <c r="H111" s="132"/>
      <c r="I111" s="132"/>
      <c r="J111" s="132"/>
      <c r="K111" s="105"/>
      <c r="L111" s="102"/>
      <c r="M111" s="102"/>
      <c r="N111" s="120"/>
      <c r="O111" s="102"/>
      <c r="P111" s="105"/>
      <c r="Q111" s="80"/>
      <c r="Z111" s="6"/>
    </row>
    <row r="112" spans="1:26" ht="15.75" customHeight="1">
      <c r="A112" s="100">
        <f t="shared" si="4"/>
        <v>75</v>
      </c>
      <c r="B112" s="100"/>
      <c r="C112" s="68"/>
      <c r="D112" s="132"/>
      <c r="E112" s="132"/>
      <c r="F112" s="132"/>
      <c r="G112" s="132"/>
      <c r="H112" s="132"/>
      <c r="I112" s="132"/>
      <c r="J112" s="132"/>
      <c r="K112" s="105"/>
      <c r="L112" s="102"/>
      <c r="M112" s="102"/>
      <c r="N112" s="120"/>
      <c r="O112" s="102"/>
      <c r="P112" s="105"/>
      <c r="Q112" s="80"/>
      <c r="Z112" s="6"/>
    </row>
    <row r="113" spans="1:26" ht="15.75" customHeight="1">
      <c r="A113" s="100">
        <f t="shared" si="4"/>
        <v>76</v>
      </c>
      <c r="B113" s="100"/>
      <c r="C113" s="80" t="s">
        <v>440</v>
      </c>
      <c r="D113" s="80"/>
      <c r="E113" s="69"/>
      <c r="F113" s="69"/>
      <c r="G113" s="69"/>
      <c r="H113" s="81"/>
      <c r="I113" s="80"/>
      <c r="J113" s="69"/>
      <c r="K113" s="75">
        <f>F40+F41</f>
        <v>386649.60666666663</v>
      </c>
      <c r="L113" s="102"/>
      <c r="M113" s="102"/>
      <c r="N113" s="120"/>
      <c r="O113" s="102"/>
      <c r="P113" s="105"/>
      <c r="Q113" s="80"/>
      <c r="Z113" s="6"/>
    </row>
    <row r="114" spans="1:26" ht="15.75" customHeight="1" thickBot="1">
      <c r="A114" s="100">
        <f t="shared" si="4"/>
        <v>77</v>
      </c>
      <c r="B114" s="100"/>
      <c r="C114" s="82" t="s">
        <v>247</v>
      </c>
      <c r="D114" s="83"/>
      <c r="E114" s="78"/>
      <c r="F114" s="78"/>
      <c r="G114" s="75"/>
      <c r="H114" s="75"/>
      <c r="I114" s="80"/>
      <c r="J114" s="75"/>
      <c r="K114" s="344">
        <v>0</v>
      </c>
      <c r="L114" s="102"/>
      <c r="M114" s="102"/>
      <c r="N114" s="614"/>
      <c r="O114" s="102"/>
      <c r="P114" s="105"/>
      <c r="Q114" s="80"/>
      <c r="Z114" s="6"/>
    </row>
    <row r="115" spans="1:26" ht="15.75" customHeight="1">
      <c r="A115" s="100">
        <f t="shared" si="4"/>
        <v>78</v>
      </c>
      <c r="B115" s="100"/>
      <c r="C115" s="84" t="s">
        <v>441</v>
      </c>
      <c r="D115" s="70"/>
      <c r="E115" s="85"/>
      <c r="F115" s="85"/>
      <c r="G115" s="85"/>
      <c r="H115" s="86"/>
      <c r="I115" s="80"/>
      <c r="J115" s="85"/>
      <c r="K115" s="75">
        <f>+K113-K114</f>
        <v>386649.60666666663</v>
      </c>
      <c r="L115" s="102"/>
      <c r="M115" s="102"/>
      <c r="N115" s="120"/>
      <c r="O115" s="102"/>
      <c r="P115" s="105"/>
      <c r="Q115" s="80"/>
      <c r="Z115" s="6"/>
    </row>
    <row r="116" spans="1:26" ht="15.75" customHeight="1">
      <c r="A116" s="100">
        <f t="shared" si="4"/>
        <v>79</v>
      </c>
      <c r="B116" s="100"/>
      <c r="C116" s="84"/>
      <c r="D116" s="69"/>
      <c r="E116" s="75"/>
      <c r="F116" s="75"/>
      <c r="G116" s="75"/>
      <c r="H116" s="75"/>
      <c r="I116" s="80"/>
      <c r="J116" s="80"/>
      <c r="K116" s="132"/>
      <c r="L116" s="102"/>
      <c r="M116" s="102"/>
      <c r="N116" s="120"/>
      <c r="O116" s="102"/>
      <c r="P116" s="105"/>
      <c r="Q116" s="80"/>
      <c r="Z116" s="6"/>
    </row>
    <row r="117" spans="1:26" ht="15.75" customHeight="1">
      <c r="A117" s="100">
        <f t="shared" si="4"/>
        <v>80</v>
      </c>
      <c r="B117" s="100"/>
      <c r="C117" s="84" t="s">
        <v>442</v>
      </c>
      <c r="D117" s="69"/>
      <c r="E117" s="75"/>
      <c r="F117" s="75"/>
      <c r="G117" s="75"/>
      <c r="H117" s="75"/>
      <c r="I117" s="80"/>
      <c r="J117" s="75"/>
      <c r="K117" s="87">
        <f>IF(K113&gt;0,K115/K113,0)</f>
        <v>1</v>
      </c>
      <c r="L117" s="102"/>
      <c r="M117" s="102"/>
      <c r="N117" s="101"/>
      <c r="O117" s="102"/>
      <c r="P117" s="105"/>
      <c r="Q117" s="80"/>
      <c r="Z117" s="6"/>
    </row>
    <row r="118" spans="1:26" ht="15.75" customHeight="1">
      <c r="A118" s="100">
        <f t="shared" si="4"/>
        <v>81</v>
      </c>
      <c r="B118" s="100"/>
      <c r="C118" s="84" t="s">
        <v>443</v>
      </c>
      <c r="D118" s="69"/>
      <c r="E118" s="75"/>
      <c r="F118" s="75"/>
      <c r="G118" s="75"/>
      <c r="H118" s="75"/>
      <c r="I118" s="80"/>
      <c r="J118" s="69" t="s">
        <v>7</v>
      </c>
      <c r="K118" s="88">
        <f>K91</f>
        <v>1</v>
      </c>
      <c r="L118" s="102"/>
      <c r="M118" s="102"/>
      <c r="N118" s="101"/>
      <c r="O118" s="102"/>
      <c r="P118" s="105"/>
      <c r="Q118" s="80"/>
      <c r="Z118" s="6"/>
    </row>
    <row r="119" spans="1:26" ht="16.5" customHeight="1">
      <c r="A119" s="100">
        <f t="shared" si="4"/>
        <v>82</v>
      </c>
      <c r="B119" s="100"/>
      <c r="C119" s="84" t="s">
        <v>444</v>
      </c>
      <c r="D119" s="69"/>
      <c r="E119" s="69"/>
      <c r="F119" s="69"/>
      <c r="G119" s="69"/>
      <c r="H119" s="69"/>
      <c r="I119" s="80"/>
      <c r="J119" s="69" t="s">
        <v>128</v>
      </c>
      <c r="K119" s="89">
        <f>+K118*K117</f>
        <v>1</v>
      </c>
      <c r="L119" s="105"/>
      <c r="M119" s="105"/>
      <c r="N119" s="101"/>
      <c r="O119" s="102"/>
      <c r="P119" s="105"/>
      <c r="Q119" s="80"/>
    </row>
    <row r="120" spans="1:26" ht="16.5" customHeight="1">
      <c r="A120" s="100">
        <f t="shared" si="4"/>
        <v>83</v>
      </c>
      <c r="B120" s="100"/>
      <c r="C120" s="109"/>
      <c r="D120" s="109"/>
      <c r="E120" s="102"/>
      <c r="F120" s="101"/>
      <c r="G120" s="108"/>
      <c r="H120" s="126"/>
      <c r="I120" s="102"/>
      <c r="J120" s="102"/>
      <c r="K120" s="102"/>
      <c r="L120" s="102"/>
      <c r="M120" s="102"/>
      <c r="N120" s="101"/>
      <c r="O120" s="102"/>
      <c r="P120" s="105"/>
      <c r="Q120" s="80"/>
    </row>
    <row r="121" spans="1:26" ht="16.5" customHeight="1">
      <c r="A121" s="100">
        <f t="shared" si="4"/>
        <v>84</v>
      </c>
      <c r="B121" s="100"/>
      <c r="C121" s="109"/>
      <c r="D121" s="109"/>
      <c r="E121" s="102"/>
      <c r="F121" s="101"/>
      <c r="G121" s="102"/>
      <c r="H121" s="102"/>
      <c r="I121" s="102"/>
      <c r="J121" s="102"/>
      <c r="K121" s="102"/>
      <c r="L121" s="102"/>
      <c r="M121" s="102"/>
      <c r="N121" s="101"/>
      <c r="O121" s="102"/>
      <c r="P121" s="105"/>
      <c r="Q121" s="80"/>
    </row>
    <row r="122" spans="1:26" ht="16.5" customHeight="1" thickBot="1">
      <c r="A122" s="100">
        <f t="shared" si="4"/>
        <v>85</v>
      </c>
      <c r="B122" s="100"/>
      <c r="C122" s="109" t="s">
        <v>248</v>
      </c>
      <c r="D122" s="133"/>
      <c r="E122" s="102"/>
      <c r="F122" s="134" t="s">
        <v>21</v>
      </c>
      <c r="G122" s="135" t="s">
        <v>7</v>
      </c>
      <c r="H122" s="102"/>
      <c r="I122" s="135" t="s">
        <v>34</v>
      </c>
      <c r="J122" s="102"/>
      <c r="K122" s="102"/>
      <c r="L122" s="102"/>
      <c r="M122" s="102"/>
      <c r="N122" s="101"/>
      <c r="O122" s="102"/>
      <c r="P122" s="105"/>
      <c r="Q122" s="80"/>
    </row>
    <row r="123" spans="1:26" ht="16.5" customHeight="1">
      <c r="A123" s="100">
        <f t="shared" si="4"/>
        <v>86</v>
      </c>
      <c r="B123" s="100"/>
      <c r="C123" s="109" t="s">
        <v>35</v>
      </c>
      <c r="D123" s="109"/>
      <c r="E123" s="102"/>
      <c r="F123" s="101">
        <v>0</v>
      </c>
      <c r="G123" s="136">
        <v>0</v>
      </c>
      <c r="H123" s="137"/>
      <c r="I123" s="101">
        <f>F123*G123</f>
        <v>0</v>
      </c>
      <c r="J123" s="102"/>
      <c r="K123" s="102"/>
      <c r="L123" s="102"/>
      <c r="M123" s="102"/>
      <c r="N123" s="101"/>
      <c r="O123" s="102"/>
      <c r="P123" s="105"/>
      <c r="Q123" s="80"/>
    </row>
    <row r="124" spans="1:26" ht="16.5" customHeight="1">
      <c r="A124" s="100">
        <f t="shared" si="4"/>
        <v>87</v>
      </c>
      <c r="B124" s="100"/>
      <c r="C124" s="109" t="s">
        <v>251</v>
      </c>
      <c r="D124" s="109"/>
      <c r="E124" s="102"/>
      <c r="F124" s="101">
        <v>1</v>
      </c>
      <c r="G124" s="343">
        <f>'H-32A-WP04 - Zonal Investment'!F49</f>
        <v>1</v>
      </c>
      <c r="H124" s="137"/>
      <c r="I124" s="101">
        <f>F124*G124</f>
        <v>1</v>
      </c>
      <c r="J124" s="102"/>
      <c r="K124" s="102"/>
      <c r="L124" s="102"/>
      <c r="M124" s="102"/>
      <c r="N124" s="101"/>
      <c r="O124" s="102"/>
      <c r="P124" s="105"/>
      <c r="Q124" s="80"/>
    </row>
    <row r="125" spans="1:26" ht="16.5" customHeight="1">
      <c r="A125" s="100">
        <f t="shared" si="4"/>
        <v>88</v>
      </c>
      <c r="B125" s="100"/>
      <c r="C125" s="109" t="s">
        <v>36</v>
      </c>
      <c r="D125" s="109"/>
      <c r="E125" s="102"/>
      <c r="F125" s="101">
        <v>0</v>
      </c>
      <c r="G125" s="136">
        <v>0</v>
      </c>
      <c r="H125" s="137"/>
      <c r="I125" s="101">
        <f>F125*G125</f>
        <v>0</v>
      </c>
      <c r="J125" s="102"/>
      <c r="K125" s="138" t="s">
        <v>37</v>
      </c>
      <c r="L125" s="102"/>
      <c r="M125" s="102"/>
      <c r="N125" s="101"/>
      <c r="O125" s="102"/>
      <c r="P125" s="105"/>
      <c r="Q125" s="80"/>
    </row>
    <row r="126" spans="1:26" ht="16.5" customHeight="1" thickBot="1">
      <c r="A126" s="100">
        <f t="shared" si="4"/>
        <v>89</v>
      </c>
      <c r="B126" s="100"/>
      <c r="C126" s="109" t="s">
        <v>38</v>
      </c>
      <c r="D126" s="109"/>
      <c r="E126" s="102"/>
      <c r="F126" s="101">
        <v>0</v>
      </c>
      <c r="G126" s="136">
        <v>0</v>
      </c>
      <c r="H126" s="137"/>
      <c r="I126" s="116">
        <f>F126*G126</f>
        <v>0</v>
      </c>
      <c r="J126" s="102"/>
      <c r="K126" s="139" t="s">
        <v>39</v>
      </c>
      <c r="L126" s="102"/>
      <c r="M126" s="102"/>
      <c r="N126" s="101"/>
      <c r="O126" s="102"/>
      <c r="P126" s="105"/>
      <c r="Q126" s="80"/>
    </row>
    <row r="127" spans="1:26" ht="16.5" customHeight="1">
      <c r="A127" s="100">
        <f t="shared" si="4"/>
        <v>90</v>
      </c>
      <c r="B127" s="100"/>
      <c r="C127" s="109" t="s">
        <v>445</v>
      </c>
      <c r="D127" s="109"/>
      <c r="E127" s="102"/>
      <c r="F127" s="101">
        <f>SUM(F123:F126)</f>
        <v>1</v>
      </c>
      <c r="G127" s="102"/>
      <c r="H127" s="102"/>
      <c r="I127" s="101">
        <f>SUM(I123:I126)</f>
        <v>1</v>
      </c>
      <c r="J127" s="140" t="s">
        <v>32</v>
      </c>
      <c r="K127" s="141">
        <f>IF(I127&gt;0,I127/F127,0)</f>
        <v>1</v>
      </c>
      <c r="L127" s="142" t="s">
        <v>40</v>
      </c>
      <c r="M127" s="142"/>
      <c r="N127" s="667"/>
      <c r="O127" s="102"/>
      <c r="P127" s="105"/>
      <c r="Q127" s="80"/>
    </row>
    <row r="128" spans="1:26" ht="16.5" customHeight="1">
      <c r="A128" s="100">
        <f t="shared" si="4"/>
        <v>91</v>
      </c>
      <c r="B128" s="100"/>
      <c r="C128" s="109"/>
      <c r="D128" s="109"/>
      <c r="E128" s="102"/>
      <c r="F128" s="101"/>
      <c r="G128" s="102"/>
      <c r="H128" s="102"/>
      <c r="I128" s="102"/>
      <c r="J128" s="102"/>
      <c r="K128" s="102"/>
      <c r="L128" s="102"/>
      <c r="M128" s="102"/>
      <c r="N128" s="101"/>
      <c r="O128" s="102"/>
      <c r="P128" s="105"/>
      <c r="Q128" s="80"/>
    </row>
    <row r="129" spans="1:24">
      <c r="A129" s="100">
        <f t="shared" si="4"/>
        <v>92</v>
      </c>
      <c r="B129" s="100"/>
      <c r="C129" s="187"/>
      <c r="D129" s="187"/>
      <c r="E129" s="174"/>
      <c r="F129" s="143"/>
      <c r="G129" s="174"/>
      <c r="H129" s="174"/>
      <c r="I129" s="174"/>
      <c r="J129" s="174"/>
      <c r="K129" s="147"/>
      <c r="L129" s="174"/>
      <c r="M129" s="174"/>
      <c r="N129" s="120"/>
      <c r="O129" s="174"/>
      <c r="P129" s="147"/>
      <c r="Q129" s="188"/>
    </row>
    <row r="130" spans="1:24">
      <c r="A130" s="100">
        <f t="shared" si="4"/>
        <v>93</v>
      </c>
      <c r="B130" s="100"/>
      <c r="C130" s="146"/>
      <c r="D130" s="146"/>
      <c r="E130" s="120"/>
      <c r="F130" s="145"/>
      <c r="G130" s="173"/>
      <c r="H130" s="191"/>
      <c r="I130" s="189"/>
      <c r="J130" s="189"/>
      <c r="K130" s="189"/>
      <c r="L130" s="190"/>
      <c r="M130" s="190"/>
      <c r="N130" s="668"/>
      <c r="O130" s="147"/>
      <c r="P130" s="147"/>
      <c r="Q130" s="188"/>
      <c r="U130" s="19"/>
      <c r="W130" s="22"/>
      <c r="X130" s="19"/>
    </row>
    <row r="131" spans="1:24">
      <c r="A131" s="100">
        <f t="shared" si="4"/>
        <v>94</v>
      </c>
      <c r="B131" s="148"/>
      <c r="C131" s="149"/>
      <c r="D131" s="149"/>
      <c r="E131" s="149" t="s">
        <v>102</v>
      </c>
      <c r="F131" s="149"/>
      <c r="G131" s="149"/>
      <c r="H131" s="149"/>
      <c r="I131" s="150"/>
      <c r="J131" s="151"/>
      <c r="K131" s="152"/>
      <c r="L131" s="105"/>
      <c r="M131" s="105"/>
      <c r="N131" s="101"/>
      <c r="O131" s="153"/>
      <c r="P131" s="147"/>
      <c r="Q131" s="80"/>
    </row>
    <row r="132" spans="1:24">
      <c r="A132" s="100">
        <f t="shared" si="4"/>
        <v>95</v>
      </c>
      <c r="B132" s="148"/>
      <c r="C132" s="149"/>
      <c r="D132" s="154" t="s">
        <v>0</v>
      </c>
      <c r="E132" s="154" t="s">
        <v>110</v>
      </c>
      <c r="F132" s="154"/>
      <c r="G132" s="154"/>
      <c r="H132" s="154"/>
      <c r="I132" s="149"/>
      <c r="J132" s="149"/>
      <c r="K132" s="80"/>
      <c r="L132" s="150"/>
      <c r="M132" s="150"/>
      <c r="N132" s="669"/>
      <c r="O132" s="150"/>
      <c r="P132" s="147"/>
      <c r="Q132" s="80"/>
    </row>
    <row r="133" spans="1:24">
      <c r="A133" s="100">
        <f t="shared" si="4"/>
        <v>96</v>
      </c>
      <c r="B133" s="149"/>
      <c r="C133" s="155"/>
      <c r="D133" s="149"/>
      <c r="E133" s="154"/>
      <c r="F133" s="154"/>
      <c r="G133" s="154"/>
      <c r="H133" s="154"/>
      <c r="I133" s="149"/>
      <c r="J133" s="156"/>
      <c r="K133" s="80"/>
      <c r="L133" s="149"/>
      <c r="M133" s="149"/>
      <c r="N133" s="670"/>
      <c r="O133" s="149"/>
      <c r="P133" s="147"/>
      <c r="Q133" s="80"/>
    </row>
    <row r="134" spans="1:24">
      <c r="A134" s="100">
        <f t="shared" si="4"/>
        <v>97</v>
      </c>
      <c r="B134" s="149"/>
      <c r="C134" s="155"/>
      <c r="D134" s="149"/>
      <c r="E134" s="154"/>
      <c r="F134" s="154"/>
      <c r="G134" s="154"/>
      <c r="H134" s="154"/>
      <c r="I134" s="149"/>
      <c r="J134" s="156"/>
      <c r="K134" s="80"/>
      <c r="L134" s="157"/>
      <c r="M134" s="157"/>
      <c r="N134" s="671"/>
      <c r="O134" s="158"/>
      <c r="P134" s="147"/>
      <c r="Q134" s="80"/>
    </row>
    <row r="135" spans="1:24">
      <c r="A135" s="100">
        <f t="shared" si="4"/>
        <v>98</v>
      </c>
      <c r="B135" s="149"/>
      <c r="C135" s="155"/>
      <c r="D135" s="149"/>
      <c r="E135" s="154"/>
      <c r="F135" s="154"/>
      <c r="G135" s="154"/>
      <c r="H135" s="154"/>
      <c r="I135" s="149"/>
      <c r="J135" s="156"/>
      <c r="K135" s="80"/>
      <c r="L135" s="157"/>
      <c r="M135" s="157"/>
      <c r="N135" s="671"/>
      <c r="O135" s="158"/>
      <c r="P135" s="147"/>
      <c r="Q135" s="80"/>
    </row>
    <row r="136" spans="1:24">
      <c r="A136" s="100">
        <f t="shared" si="4"/>
        <v>99</v>
      </c>
      <c r="B136" s="149"/>
      <c r="C136" s="149" t="s">
        <v>103</v>
      </c>
      <c r="D136" s="149"/>
      <c r="E136" s="154"/>
      <c r="F136" s="154"/>
      <c r="G136" s="154"/>
      <c r="H136" s="154"/>
      <c r="I136" s="149"/>
      <c r="J136" s="154"/>
      <c r="K136" s="80"/>
      <c r="L136" s="157"/>
      <c r="M136" s="157"/>
      <c r="N136" s="671"/>
      <c r="O136" s="158"/>
      <c r="P136" s="147"/>
      <c r="Q136" s="80"/>
    </row>
    <row r="137" spans="1:24">
      <c r="A137" s="100">
        <f t="shared" si="4"/>
        <v>100</v>
      </c>
      <c r="B137" s="149"/>
      <c r="C137" s="149" t="s">
        <v>109</v>
      </c>
      <c r="D137" s="149"/>
      <c r="E137" s="154"/>
      <c r="F137" s="154"/>
      <c r="G137" s="154"/>
      <c r="H137" s="154"/>
      <c r="I137" s="149"/>
      <c r="J137" s="154"/>
      <c r="K137" s="80"/>
      <c r="L137" s="149"/>
      <c r="M137" s="149"/>
      <c r="N137" s="670"/>
      <c r="O137" s="154"/>
      <c r="P137" s="147"/>
      <c r="Q137" s="80"/>
    </row>
    <row r="138" spans="1:24">
      <c r="A138" s="100">
        <f t="shared" si="4"/>
        <v>101</v>
      </c>
      <c r="B138" s="149"/>
      <c r="C138" s="149"/>
      <c r="D138" s="149"/>
      <c r="E138" s="154"/>
      <c r="F138" s="154"/>
      <c r="G138" s="154"/>
      <c r="H138" s="154"/>
      <c r="I138" s="149"/>
      <c r="J138" s="154"/>
      <c r="K138" s="80"/>
      <c r="L138" s="149"/>
      <c r="M138" s="149"/>
      <c r="N138" s="670"/>
      <c r="O138" s="154"/>
      <c r="P138" s="147"/>
      <c r="Q138" s="80"/>
    </row>
    <row r="139" spans="1:24" ht="15.75" customHeight="1">
      <c r="A139" s="100">
        <f t="shared" si="4"/>
        <v>102</v>
      </c>
      <c r="B139" s="192" t="s">
        <v>48</v>
      </c>
      <c r="C139" s="149"/>
      <c r="D139" s="149"/>
      <c r="E139" s="154"/>
      <c r="F139" s="154"/>
      <c r="G139" s="154"/>
      <c r="H139" s="154"/>
      <c r="I139" s="149"/>
      <c r="J139" s="154"/>
      <c r="K139" s="80"/>
      <c r="L139" s="149"/>
      <c r="M139" s="149"/>
      <c r="N139" s="670"/>
      <c r="O139" s="154"/>
      <c r="P139" s="147"/>
      <c r="Q139" s="80"/>
    </row>
    <row r="140" spans="1:24">
      <c r="A140" s="100">
        <f t="shared" si="4"/>
        <v>103</v>
      </c>
      <c r="B140" s="159" t="s">
        <v>104</v>
      </c>
      <c r="C140" s="160" t="s">
        <v>111</v>
      </c>
      <c r="D140" s="160"/>
      <c r="E140" s="160"/>
      <c r="F140" s="160"/>
      <c r="G140" s="160"/>
      <c r="H140" s="160"/>
      <c r="I140" s="160"/>
      <c r="J140" s="160"/>
      <c r="K140" s="80"/>
      <c r="L140" s="149"/>
      <c r="M140" s="149"/>
      <c r="N140" s="670"/>
      <c r="O140" s="154"/>
      <c r="P140" s="147"/>
      <c r="Q140" s="80"/>
    </row>
    <row r="141" spans="1:24">
      <c r="A141" s="100">
        <f t="shared" si="4"/>
        <v>104</v>
      </c>
      <c r="B141" s="159" t="s">
        <v>105</v>
      </c>
      <c r="C141" s="160" t="s">
        <v>448</v>
      </c>
      <c r="D141" s="160"/>
      <c r="E141" s="160"/>
      <c r="F141" s="160"/>
      <c r="G141" s="160"/>
      <c r="H141" s="160"/>
      <c r="I141" s="160"/>
      <c r="J141" s="160"/>
      <c r="K141" s="80"/>
      <c r="L141" s="160"/>
      <c r="M141" s="160"/>
      <c r="N141" s="672"/>
      <c r="O141" s="160"/>
      <c r="P141" s="147"/>
      <c r="Q141" s="80"/>
    </row>
    <row r="142" spans="1:24">
      <c r="A142" s="100">
        <f t="shared" si="4"/>
        <v>105</v>
      </c>
      <c r="B142" s="159" t="s">
        <v>106</v>
      </c>
      <c r="C142" s="69" t="s">
        <v>446</v>
      </c>
      <c r="D142" s="160"/>
      <c r="E142" s="160"/>
      <c r="F142" s="160"/>
      <c r="G142" s="160"/>
      <c r="H142" s="160"/>
      <c r="I142" s="160"/>
      <c r="J142" s="160"/>
      <c r="K142" s="80"/>
      <c r="L142" s="160"/>
      <c r="M142" s="160"/>
      <c r="N142" s="672"/>
      <c r="O142" s="160"/>
      <c r="P142" s="147"/>
      <c r="Q142" s="80"/>
    </row>
    <row r="143" spans="1:24" ht="15" customHeight="1">
      <c r="A143" s="100">
        <f t="shared" si="4"/>
        <v>106</v>
      </c>
      <c r="C143" s="69" t="s">
        <v>134</v>
      </c>
      <c r="D143" s="160"/>
      <c r="E143" s="160"/>
      <c r="F143" s="160"/>
      <c r="G143" s="160"/>
      <c r="H143" s="160"/>
      <c r="I143" s="160"/>
      <c r="J143" s="160"/>
      <c r="K143" s="80"/>
      <c r="L143" s="160"/>
      <c r="M143" s="160"/>
      <c r="N143" s="672"/>
      <c r="O143" s="160"/>
      <c r="P143" s="147"/>
      <c r="Q143" s="80"/>
    </row>
    <row r="144" spans="1:24" ht="15" customHeight="1">
      <c r="A144" s="100">
        <f t="shared" si="4"/>
        <v>107</v>
      </c>
      <c r="C144" s="69" t="s">
        <v>135</v>
      </c>
      <c r="D144" s="160"/>
      <c r="E144" s="160"/>
      <c r="F144" s="160"/>
      <c r="G144" s="160"/>
      <c r="H144" s="160"/>
      <c r="I144" s="160"/>
      <c r="J144" s="160"/>
      <c r="K144" s="80"/>
      <c r="L144" s="160"/>
      <c r="M144" s="160"/>
      <c r="N144" s="672"/>
      <c r="O144" s="160"/>
      <c r="P144" s="147"/>
      <c r="Q144" s="80"/>
    </row>
    <row r="145" spans="1:18" ht="15" customHeight="1">
      <c r="A145" s="100">
        <f t="shared" si="4"/>
        <v>108</v>
      </c>
      <c r="B145" s="162"/>
      <c r="C145" s="69" t="s">
        <v>136</v>
      </c>
      <c r="D145" s="162"/>
      <c r="E145" s="162"/>
      <c r="F145" s="162"/>
      <c r="G145" s="162"/>
      <c r="H145" s="162"/>
      <c r="I145" s="162"/>
      <c r="J145" s="162"/>
      <c r="K145" s="80"/>
      <c r="L145" s="160"/>
      <c r="M145" s="160"/>
      <c r="N145" s="672"/>
      <c r="O145" s="160"/>
      <c r="P145" s="147"/>
      <c r="Q145" s="80"/>
    </row>
    <row r="146" spans="1:18" ht="15" customHeight="1">
      <c r="A146" s="100">
        <f t="shared" si="4"/>
        <v>109</v>
      </c>
      <c r="B146" s="159" t="s">
        <v>107</v>
      </c>
      <c r="C146" s="160" t="s">
        <v>494</v>
      </c>
      <c r="D146" s="162"/>
      <c r="E146" s="162"/>
      <c r="F146" s="162"/>
      <c r="G146" s="162"/>
      <c r="H146" s="162"/>
      <c r="I146" s="162"/>
      <c r="J146" s="162"/>
      <c r="K146" s="80"/>
      <c r="L146" s="162"/>
      <c r="M146" s="162"/>
      <c r="N146" s="673"/>
      <c r="O146" s="162"/>
      <c r="P146" s="147"/>
      <c r="Q146" s="80"/>
    </row>
    <row r="147" spans="1:18" ht="15" customHeight="1">
      <c r="A147" s="100">
        <f t="shared" si="4"/>
        <v>110</v>
      </c>
      <c r="B147" s="159"/>
      <c r="C147" s="160" t="s">
        <v>449</v>
      </c>
      <c r="D147" s="162"/>
      <c r="E147" s="162"/>
      <c r="F147" s="162"/>
      <c r="G147" s="162"/>
      <c r="H147" s="162"/>
      <c r="I147" s="162"/>
      <c r="J147" s="162"/>
      <c r="K147" s="80"/>
      <c r="L147" s="162"/>
      <c r="M147" s="162"/>
      <c r="N147" s="673"/>
      <c r="O147" s="162"/>
      <c r="P147" s="147"/>
      <c r="Q147" s="80"/>
    </row>
    <row r="148" spans="1:18" ht="15" customHeight="1">
      <c r="A148" s="100">
        <f t="shared" si="4"/>
        <v>111</v>
      </c>
      <c r="B148" s="159" t="s">
        <v>108</v>
      </c>
      <c r="C148" s="69" t="s">
        <v>123</v>
      </c>
      <c r="D148" s="80"/>
      <c r="E148" s="80"/>
      <c r="F148" s="80"/>
      <c r="G148" s="80"/>
      <c r="H148" s="80"/>
      <c r="I148" s="80"/>
      <c r="J148" s="80"/>
      <c r="K148" s="80"/>
      <c r="L148" s="162"/>
      <c r="M148" s="162"/>
      <c r="N148" s="673"/>
      <c r="O148" s="162"/>
      <c r="P148" s="147"/>
      <c r="Q148" s="80"/>
    </row>
    <row r="149" spans="1:18" ht="15" customHeight="1">
      <c r="A149" s="100">
        <f t="shared" si="4"/>
        <v>112</v>
      </c>
      <c r="B149" s="161" t="s">
        <v>162</v>
      </c>
      <c r="C149" s="743" t="s">
        <v>389</v>
      </c>
      <c r="D149" s="743"/>
      <c r="E149" s="743"/>
      <c r="F149" s="743"/>
      <c r="G149" s="743"/>
      <c r="H149" s="743"/>
      <c r="I149" s="743"/>
      <c r="J149" s="743"/>
      <c r="K149" s="743"/>
      <c r="L149" s="743"/>
      <c r="M149" s="665"/>
      <c r="N149" s="674"/>
      <c r="O149" s="162"/>
      <c r="P149" s="147"/>
      <c r="Q149" s="80"/>
    </row>
    <row r="150" spans="1:18" ht="15" customHeight="1">
      <c r="A150" s="100">
        <f t="shared" si="4"/>
        <v>113</v>
      </c>
      <c r="B150" s="161"/>
      <c r="C150" s="743" t="s">
        <v>161</v>
      </c>
      <c r="D150" s="743"/>
      <c r="E150" s="743"/>
      <c r="F150" s="743"/>
      <c r="G150" s="743"/>
      <c r="H150" s="743"/>
      <c r="I150" s="743"/>
      <c r="J150" s="743"/>
      <c r="K150" s="743"/>
      <c r="L150" s="743"/>
      <c r="M150" s="665"/>
      <c r="N150" s="674"/>
      <c r="O150" s="162"/>
      <c r="P150" s="147"/>
      <c r="Q150" s="80"/>
      <c r="R150" s="80"/>
    </row>
    <row r="151" spans="1:18" ht="15" customHeight="1">
      <c r="A151" s="100">
        <f t="shared" si="4"/>
        <v>114</v>
      </c>
      <c r="B151" s="161" t="s">
        <v>234</v>
      </c>
      <c r="C151" s="335" t="s">
        <v>355</v>
      </c>
      <c r="D151" s="162"/>
      <c r="E151" s="162"/>
      <c r="F151" s="162"/>
      <c r="G151" s="162"/>
      <c r="H151" s="162"/>
      <c r="I151" s="162"/>
      <c r="J151" s="162"/>
      <c r="K151" s="162"/>
      <c r="L151" s="162"/>
      <c r="M151" s="162"/>
      <c r="N151" s="673"/>
      <c r="O151" s="162"/>
      <c r="P151" s="147"/>
      <c r="Q151" s="80"/>
      <c r="R151" s="80"/>
    </row>
    <row r="152" spans="1:18" ht="15" customHeight="1">
      <c r="A152" s="100">
        <f t="shared" si="4"/>
        <v>115</v>
      </c>
      <c r="B152" s="80"/>
      <c r="C152" s="335" t="s">
        <v>233</v>
      </c>
      <c r="D152" s="162"/>
      <c r="E152" s="162"/>
      <c r="F152" s="162"/>
      <c r="G152" s="162"/>
      <c r="H152" s="162"/>
      <c r="I152" s="162"/>
      <c r="J152" s="162"/>
      <c r="K152" s="162"/>
      <c r="L152" s="162"/>
      <c r="M152" s="162"/>
      <c r="N152" s="673"/>
      <c r="O152" s="162"/>
      <c r="P152" s="147"/>
      <c r="Q152" s="80"/>
      <c r="R152" s="80"/>
    </row>
    <row r="153" spans="1:18" ht="15" customHeight="1">
      <c r="A153" s="100">
        <f t="shared" si="4"/>
        <v>116</v>
      </c>
      <c r="B153" s="336" t="s">
        <v>237</v>
      </c>
      <c r="C153" s="335" t="s">
        <v>353</v>
      </c>
      <c r="D153" s="162"/>
      <c r="E153" s="162"/>
      <c r="F153" s="162"/>
      <c r="G153" s="162"/>
      <c r="H153" s="162"/>
      <c r="I153" s="162"/>
      <c r="J153" s="162"/>
      <c r="K153" s="162"/>
      <c r="L153" s="162"/>
      <c r="M153" s="162"/>
      <c r="N153" s="673"/>
      <c r="O153" s="162"/>
      <c r="P153" s="147"/>
      <c r="Q153" s="80"/>
      <c r="R153" s="80"/>
    </row>
    <row r="154" spans="1:18" ht="15" customHeight="1">
      <c r="A154" s="100">
        <f t="shared" si="4"/>
        <v>117</v>
      </c>
      <c r="B154" s="161"/>
      <c r="C154" s="335" t="s">
        <v>236</v>
      </c>
      <c r="D154" s="334"/>
      <c r="E154" s="334"/>
      <c r="F154" s="334"/>
      <c r="G154" s="334"/>
      <c r="H154" s="334"/>
      <c r="I154" s="334"/>
      <c r="J154" s="334"/>
      <c r="K154" s="334"/>
      <c r="L154" s="334"/>
      <c r="M154" s="334"/>
      <c r="N154" s="675"/>
      <c r="O154" s="162"/>
      <c r="P154" s="147"/>
      <c r="Q154" s="80"/>
      <c r="R154" s="80"/>
    </row>
    <row r="155" spans="1:18" ht="15" customHeight="1">
      <c r="A155" s="100">
        <f t="shared" si="4"/>
        <v>118</v>
      </c>
      <c r="B155" s="161" t="s">
        <v>241</v>
      </c>
      <c r="C155" s="163" t="s">
        <v>450</v>
      </c>
      <c r="D155" s="163"/>
      <c r="E155" s="162"/>
      <c r="F155" s="164"/>
      <c r="G155" s="162"/>
      <c r="H155" s="165"/>
      <c r="I155" s="165"/>
      <c r="J155" s="162"/>
      <c r="K155" s="165"/>
      <c r="L155" s="162"/>
      <c r="M155" s="162"/>
      <c r="N155" s="673"/>
      <c r="O155" s="162"/>
      <c r="P155" s="147"/>
      <c r="Q155" s="80"/>
      <c r="R155" s="80"/>
    </row>
    <row r="156" spans="1:18" ht="15" customHeight="1">
      <c r="A156" s="100">
        <f t="shared" si="4"/>
        <v>119</v>
      </c>
      <c r="B156" s="161"/>
      <c r="C156" s="163" t="s">
        <v>351</v>
      </c>
      <c r="D156" s="163"/>
      <c r="E156" s="162"/>
      <c r="F156" s="164"/>
      <c r="G156" s="162"/>
      <c r="H156" s="165"/>
      <c r="I156" s="165"/>
      <c r="J156" s="162"/>
      <c r="K156" s="165"/>
      <c r="L156" s="162"/>
      <c r="M156" s="162"/>
      <c r="N156" s="673"/>
      <c r="O156" s="162"/>
      <c r="P156" s="147"/>
      <c r="Q156" s="80"/>
      <c r="R156" s="80"/>
    </row>
    <row r="157" spans="1:18" ht="15" customHeight="1">
      <c r="A157" s="100">
        <f t="shared" si="4"/>
        <v>120</v>
      </c>
      <c r="B157" s="161" t="s">
        <v>244</v>
      </c>
      <c r="C157" s="340" t="s">
        <v>245</v>
      </c>
      <c r="D157" s="162"/>
      <c r="E157" s="162"/>
      <c r="F157" s="164"/>
      <c r="G157" s="162"/>
      <c r="H157" s="162"/>
      <c r="I157" s="162"/>
      <c r="J157" s="162"/>
      <c r="K157" s="162"/>
      <c r="L157" s="162"/>
      <c r="M157" s="162"/>
      <c r="N157" s="673"/>
      <c r="O157" s="162"/>
      <c r="P157" s="147"/>
      <c r="Q157" s="80"/>
      <c r="R157" s="80"/>
    </row>
    <row r="158" spans="1:18" ht="15" customHeight="1">
      <c r="A158" s="100">
        <f t="shared" si="4"/>
        <v>121</v>
      </c>
      <c r="B158" s="161"/>
      <c r="C158" s="340" t="s">
        <v>246</v>
      </c>
      <c r="D158" s="162"/>
      <c r="E158" s="162"/>
      <c r="F158" s="164"/>
      <c r="G158" s="162"/>
      <c r="H158" s="162"/>
      <c r="I158" s="162"/>
      <c r="J158" s="162"/>
      <c r="K158" s="162"/>
      <c r="L158" s="162"/>
      <c r="M158" s="162"/>
      <c r="N158" s="673"/>
      <c r="O158" s="162"/>
      <c r="P158" s="147"/>
      <c r="Q158" s="80"/>
      <c r="R158" s="80"/>
    </row>
    <row r="159" spans="1:18" ht="15" customHeight="1">
      <c r="A159" s="100">
        <f t="shared" si="4"/>
        <v>122</v>
      </c>
      <c r="B159" s="161" t="s">
        <v>249</v>
      </c>
      <c r="C159" s="162" t="s">
        <v>250</v>
      </c>
      <c r="D159" s="162"/>
      <c r="E159" s="162"/>
      <c r="F159" s="162"/>
      <c r="G159" s="162"/>
      <c r="H159" s="162"/>
      <c r="I159" s="162"/>
      <c r="J159" s="162"/>
      <c r="K159" s="162"/>
      <c r="L159" s="162"/>
      <c r="M159" s="162"/>
      <c r="N159" s="673"/>
      <c r="O159" s="162"/>
      <c r="P159" s="147"/>
      <c r="Q159" s="80"/>
      <c r="R159" s="80"/>
    </row>
    <row r="160" spans="1:18" ht="15" customHeight="1">
      <c r="A160" s="100">
        <f t="shared" si="4"/>
        <v>123</v>
      </c>
      <c r="B160" s="161" t="s">
        <v>254</v>
      </c>
      <c r="C160" s="162" t="s">
        <v>386</v>
      </c>
      <c r="D160" s="162"/>
      <c r="E160" s="162"/>
      <c r="F160" s="162"/>
      <c r="G160" s="162"/>
      <c r="H160" s="162"/>
      <c r="I160" s="162"/>
      <c r="J160" s="162"/>
      <c r="K160" s="162"/>
      <c r="L160" s="162"/>
      <c r="M160" s="162"/>
      <c r="N160" s="673"/>
      <c r="O160" s="162"/>
      <c r="P160" s="147"/>
      <c r="Q160" s="80"/>
      <c r="R160" s="80"/>
    </row>
    <row r="161" spans="1:18" ht="15" customHeight="1">
      <c r="A161" s="100">
        <f t="shared" si="4"/>
        <v>124</v>
      </c>
      <c r="B161" s="161"/>
      <c r="C161" s="162" t="s">
        <v>495</v>
      </c>
      <c r="D161" s="162"/>
      <c r="E161" s="162"/>
      <c r="F161" s="162"/>
      <c r="G161" s="162"/>
      <c r="H161" s="162"/>
      <c r="I161" s="162"/>
      <c r="J161" s="162"/>
      <c r="K161" s="162"/>
      <c r="L161" s="162"/>
      <c r="M161" s="162"/>
      <c r="N161" s="673"/>
      <c r="O161" s="162"/>
      <c r="P161" s="147"/>
      <c r="Q161" s="80"/>
      <c r="R161" s="80"/>
    </row>
    <row r="162" spans="1:18" ht="15" customHeight="1">
      <c r="A162" s="100">
        <f t="shared" si="4"/>
        <v>125</v>
      </c>
      <c r="B162" s="161" t="s">
        <v>319</v>
      </c>
      <c r="C162" s="713" t="s">
        <v>594</v>
      </c>
      <c r="D162" s="162"/>
      <c r="E162" s="162"/>
      <c r="F162" s="162"/>
      <c r="G162" s="162"/>
      <c r="H162" s="162"/>
      <c r="I162" s="162"/>
      <c r="J162" s="162"/>
      <c r="K162" s="162"/>
      <c r="L162" s="162"/>
      <c r="M162" s="162"/>
      <c r="N162" s="673"/>
      <c r="O162" s="162"/>
      <c r="P162" s="147"/>
      <c r="Q162" s="80"/>
      <c r="R162" s="80"/>
    </row>
    <row r="163" spans="1:18" ht="15" customHeight="1">
      <c r="A163" s="100">
        <f t="shared" si="4"/>
        <v>126</v>
      </c>
      <c r="B163" s="161"/>
      <c r="C163" s="162"/>
      <c r="D163" s="162"/>
      <c r="E163" s="162"/>
      <c r="F163" s="162"/>
      <c r="G163" s="162"/>
      <c r="H163" s="162"/>
      <c r="I163" s="162"/>
      <c r="J163" s="162"/>
      <c r="K163" s="162"/>
      <c r="L163" s="162"/>
      <c r="M163" s="162"/>
      <c r="N163" s="673"/>
      <c r="O163" s="162"/>
      <c r="P163" s="147"/>
      <c r="Q163" s="80"/>
      <c r="R163" s="80"/>
    </row>
    <row r="164" spans="1:18" ht="15" customHeight="1">
      <c r="A164" s="100">
        <f t="shared" si="4"/>
        <v>127</v>
      </c>
      <c r="B164" s="161" t="s">
        <v>388</v>
      </c>
      <c r="C164" s="162" t="s">
        <v>451</v>
      </c>
      <c r="D164" s="162"/>
      <c r="E164" s="162"/>
      <c r="F164" s="162"/>
      <c r="G164" s="162"/>
      <c r="H164" s="162"/>
      <c r="I164" s="162"/>
      <c r="J164" s="162"/>
      <c r="K164" s="162"/>
      <c r="L164" s="162"/>
      <c r="M164" s="162"/>
      <c r="N164" s="673"/>
      <c r="O164" s="162"/>
      <c r="P164" s="147"/>
      <c r="Q164" s="80"/>
      <c r="R164" s="80"/>
    </row>
    <row r="165" spans="1:18" ht="15" customHeight="1">
      <c r="A165" s="161"/>
      <c r="B165" s="161"/>
      <c r="C165" s="162"/>
      <c r="D165" s="162"/>
      <c r="E165" s="162"/>
      <c r="F165" s="162"/>
      <c r="G165" s="162"/>
      <c r="H165" s="162"/>
      <c r="I165" s="162"/>
      <c r="J165" s="162"/>
      <c r="K165" s="162"/>
      <c r="L165" s="162"/>
      <c r="M165" s="162"/>
      <c r="N165" s="673"/>
      <c r="O165" s="162"/>
      <c r="P165" s="147"/>
      <c r="Q165" s="80"/>
      <c r="R165" s="80"/>
    </row>
    <row r="166" spans="1:18" ht="15" customHeight="1">
      <c r="A166" s="161"/>
      <c r="B166" s="161"/>
      <c r="C166" s="162"/>
      <c r="D166" s="162"/>
      <c r="E166" s="162"/>
      <c r="F166" s="162"/>
      <c r="G166" s="162"/>
      <c r="H166" s="162"/>
      <c r="I166" s="162"/>
      <c r="J166" s="162"/>
      <c r="K166" s="162"/>
      <c r="L166" s="162"/>
      <c r="M166" s="162"/>
      <c r="N166" s="673"/>
      <c r="O166" s="162"/>
      <c r="P166" s="147"/>
      <c r="Q166" s="80"/>
      <c r="R166" s="80"/>
    </row>
    <row r="167" spans="1:18" ht="15" customHeight="1">
      <c r="A167" s="161"/>
      <c r="B167" s="161"/>
      <c r="C167" s="162"/>
      <c r="D167" s="162"/>
      <c r="E167" s="162"/>
      <c r="F167" s="162"/>
      <c r="G167" s="162"/>
      <c r="H167" s="162"/>
      <c r="I167" s="162"/>
      <c r="J167" s="162"/>
      <c r="K167" s="162"/>
      <c r="L167" s="162"/>
      <c r="M167" s="162"/>
      <c r="N167" s="673"/>
      <c r="O167" s="162"/>
      <c r="P167" s="147"/>
      <c r="Q167" s="80"/>
      <c r="R167" s="80"/>
    </row>
    <row r="168" spans="1:18" ht="15" customHeight="1">
      <c r="A168" s="166"/>
      <c r="B168" s="166"/>
      <c r="C168" s="167"/>
      <c r="D168" s="167"/>
      <c r="E168" s="167"/>
      <c r="F168" s="167"/>
      <c r="G168" s="167"/>
      <c r="H168" s="167"/>
      <c r="I168" s="167"/>
      <c r="J168" s="167"/>
      <c r="K168" s="167"/>
      <c r="L168" s="167"/>
      <c r="M168" s="167"/>
      <c r="N168" s="676"/>
      <c r="O168" s="167"/>
      <c r="P168" s="147"/>
      <c r="Q168" s="80"/>
      <c r="R168" s="80"/>
    </row>
    <row r="169" spans="1:18" ht="15" customHeight="1">
      <c r="A169" s="166"/>
      <c r="B169" s="166"/>
      <c r="C169" s="167"/>
      <c r="D169" s="167"/>
      <c r="E169" s="167"/>
      <c r="F169" s="167"/>
      <c r="G169" s="167"/>
      <c r="H169" s="167"/>
      <c r="I169" s="167"/>
      <c r="J169" s="167"/>
      <c r="K169" s="167"/>
      <c r="L169" s="167"/>
      <c r="M169" s="167"/>
      <c r="N169" s="676"/>
      <c r="O169" s="167"/>
      <c r="P169" s="147"/>
      <c r="Q169" s="80"/>
      <c r="R169" s="80"/>
    </row>
    <row r="170" spans="1:18" ht="15" customHeight="1">
      <c r="A170" s="166"/>
      <c r="B170" s="166"/>
      <c r="C170" s="167"/>
      <c r="D170" s="167"/>
      <c r="E170" s="167"/>
      <c r="F170" s="167"/>
      <c r="G170" s="167"/>
      <c r="H170" s="167"/>
      <c r="I170" s="167"/>
      <c r="J170" s="167"/>
      <c r="K170" s="167"/>
      <c r="L170" s="167"/>
      <c r="M170" s="167"/>
      <c r="N170" s="676"/>
      <c r="O170" s="167"/>
      <c r="P170" s="147"/>
      <c r="Q170" s="80"/>
      <c r="R170" s="80"/>
    </row>
    <row r="171" spans="1:18" s="11" customFormat="1" ht="15" customHeight="1">
      <c r="A171" s="166"/>
      <c r="B171" s="166"/>
      <c r="C171" s="167"/>
      <c r="D171" s="167"/>
      <c r="E171" s="167"/>
      <c r="F171" s="167"/>
      <c r="G171" s="167"/>
      <c r="H171" s="167"/>
      <c r="I171" s="167"/>
      <c r="J171" s="167"/>
      <c r="K171" s="167"/>
      <c r="L171" s="167"/>
      <c r="M171" s="167"/>
      <c r="N171" s="676"/>
      <c r="O171" s="167"/>
      <c r="P171" s="168"/>
      <c r="Q171" s="169"/>
      <c r="R171" s="169"/>
    </row>
    <row r="172" spans="1:18" s="11" customFormat="1" ht="15" customHeight="1">
      <c r="A172" s="166"/>
      <c r="B172" s="166"/>
      <c r="C172" s="167"/>
      <c r="D172" s="167"/>
      <c r="E172" s="167"/>
      <c r="F172" s="167"/>
      <c r="G172" s="167"/>
      <c r="H172" s="167"/>
      <c r="I172" s="167"/>
      <c r="J172" s="167"/>
      <c r="K172" s="167"/>
      <c r="L172" s="167"/>
      <c r="M172" s="167"/>
      <c r="N172" s="676"/>
      <c r="O172" s="167"/>
      <c r="P172" s="168"/>
      <c r="Q172" s="169"/>
      <c r="R172" s="169"/>
    </row>
    <row r="173" spans="1:18" s="11" customFormat="1" ht="15" customHeight="1">
      <c r="A173" s="170"/>
      <c r="B173" s="170"/>
      <c r="C173" s="171"/>
      <c r="D173" s="171"/>
      <c r="E173" s="172"/>
      <c r="F173" s="173"/>
      <c r="G173" s="172"/>
      <c r="H173" s="146"/>
      <c r="I173" s="146"/>
      <c r="J173" s="146"/>
      <c r="K173" s="174"/>
      <c r="L173" s="146"/>
      <c r="M173" s="146"/>
      <c r="N173" s="677"/>
      <c r="O173" s="174"/>
      <c r="P173" s="168"/>
      <c r="Q173" s="169"/>
      <c r="R173" s="169"/>
    </row>
    <row r="174" spans="1:18" s="11" customFormat="1" ht="15" customHeight="1">
      <c r="A174" s="170"/>
      <c r="B174" s="170"/>
      <c r="C174" s="167"/>
      <c r="D174" s="167"/>
      <c r="E174" s="175"/>
      <c r="F174" s="176"/>
      <c r="G174" s="175"/>
      <c r="H174" s="177"/>
      <c r="I174" s="177"/>
      <c r="J174" s="177"/>
      <c r="K174" s="178"/>
      <c r="L174" s="177"/>
      <c r="M174" s="177"/>
      <c r="N174" s="678"/>
      <c r="O174" s="178"/>
      <c r="P174" s="168"/>
      <c r="Q174" s="169"/>
      <c r="R174" s="169"/>
    </row>
    <row r="175" spans="1:18" ht="15" customHeight="1">
      <c r="A175" s="71"/>
      <c r="B175" s="71"/>
      <c r="C175" s="146"/>
      <c r="D175" s="146"/>
      <c r="E175" s="146"/>
      <c r="F175" s="146"/>
      <c r="G175" s="146"/>
      <c r="H175" s="146"/>
      <c r="I175" s="146"/>
      <c r="J175" s="146"/>
      <c r="K175" s="146"/>
      <c r="L175" s="146"/>
      <c r="M175" s="146"/>
      <c r="N175" s="677"/>
      <c r="O175" s="146"/>
      <c r="P175" s="147"/>
      <c r="Q175" s="80"/>
      <c r="R175" s="80"/>
    </row>
    <row r="176" spans="1:18" ht="15" customHeight="1">
      <c r="A176" s="71"/>
      <c r="B176" s="71"/>
      <c r="C176" s="124"/>
      <c r="D176" s="124"/>
      <c r="E176" s="124"/>
      <c r="F176" s="124"/>
      <c r="G176" s="124"/>
      <c r="H176" s="124"/>
      <c r="I176" s="124"/>
      <c r="J176" s="124"/>
      <c r="K176" s="124"/>
      <c r="L176" s="124"/>
      <c r="M176" s="124"/>
      <c r="N176" s="679"/>
      <c r="O176" s="124"/>
      <c r="P176" s="105"/>
      <c r="Q176" s="80"/>
      <c r="R176" s="80"/>
    </row>
    <row r="177" spans="1:18" ht="15" customHeight="1">
      <c r="A177" s="71"/>
      <c r="B177" s="71"/>
      <c r="C177" s="124"/>
      <c r="D177" s="124"/>
      <c r="E177" s="124"/>
      <c r="F177" s="124"/>
      <c r="G177" s="124"/>
      <c r="H177" s="124"/>
      <c r="I177" s="124"/>
      <c r="J177" s="124"/>
      <c r="K177" s="124"/>
      <c r="L177" s="124"/>
      <c r="M177" s="124"/>
      <c r="N177" s="679"/>
      <c r="O177" s="124"/>
      <c r="P177" s="105"/>
      <c r="Q177" s="80"/>
      <c r="R177" s="80"/>
    </row>
    <row r="178" spans="1:18" ht="15" customHeight="1">
      <c r="A178" s="71"/>
      <c r="B178" s="71"/>
      <c r="C178" s="124"/>
      <c r="D178" s="124"/>
      <c r="E178" s="124"/>
      <c r="F178" s="124"/>
      <c r="G178" s="124"/>
      <c r="H178" s="124"/>
      <c r="I178" s="124"/>
      <c r="J178" s="124"/>
      <c r="K178" s="124"/>
      <c r="L178" s="124"/>
      <c r="M178" s="124"/>
      <c r="N178" s="679"/>
      <c r="O178" s="124"/>
      <c r="P178" s="105"/>
      <c r="Q178" s="80"/>
      <c r="R178" s="80"/>
    </row>
    <row r="179" spans="1:18" ht="15" customHeight="1">
      <c r="A179" s="71"/>
      <c r="B179" s="71"/>
      <c r="C179" s="124"/>
      <c r="D179" s="124"/>
      <c r="E179" s="124"/>
      <c r="F179" s="124"/>
      <c r="G179" s="124"/>
      <c r="H179" s="124"/>
      <c r="I179" s="124"/>
      <c r="J179" s="124"/>
      <c r="K179" s="124"/>
      <c r="L179" s="124"/>
      <c r="M179" s="124"/>
      <c r="N179" s="679"/>
      <c r="O179" s="124"/>
      <c r="P179" s="105"/>
      <c r="Q179" s="80"/>
      <c r="R179" s="80"/>
    </row>
    <row r="180" spans="1:18" ht="15" customHeight="1">
      <c r="A180" s="3"/>
      <c r="B180" s="71"/>
      <c r="C180" s="124"/>
      <c r="D180" s="124"/>
      <c r="E180" s="124"/>
      <c r="F180" s="124"/>
      <c r="G180" s="124"/>
      <c r="H180" s="124"/>
      <c r="I180" s="124"/>
      <c r="J180" s="124"/>
      <c r="K180" s="124"/>
      <c r="L180" s="124"/>
      <c r="M180" s="124"/>
      <c r="N180" s="679"/>
      <c r="O180" s="124"/>
      <c r="P180" s="105"/>
      <c r="Q180" s="80"/>
      <c r="R180" s="80"/>
    </row>
    <row r="181" spans="1:18" ht="15" customHeight="1">
      <c r="A181" s="3"/>
      <c r="B181" s="71"/>
      <c r="C181" s="124"/>
      <c r="D181" s="124"/>
      <c r="E181" s="124"/>
      <c r="F181" s="124"/>
      <c r="G181" s="124"/>
      <c r="H181" s="124"/>
      <c r="I181" s="124"/>
      <c r="J181" s="124"/>
      <c r="K181" s="124"/>
      <c r="L181" s="124"/>
      <c r="M181" s="124"/>
      <c r="N181" s="679"/>
      <c r="O181" s="124"/>
      <c r="P181" s="105"/>
      <c r="Q181" s="80"/>
      <c r="R181" s="80"/>
    </row>
    <row r="182" spans="1:18" ht="15" customHeight="1">
      <c r="A182" s="3"/>
      <c r="B182" s="71"/>
      <c r="C182" s="124"/>
      <c r="D182" s="124"/>
      <c r="E182" s="124"/>
      <c r="F182" s="124"/>
      <c r="G182" s="124"/>
      <c r="H182" s="124"/>
      <c r="I182" s="124"/>
      <c r="J182" s="124"/>
      <c r="K182" s="124"/>
      <c r="L182" s="124"/>
      <c r="M182" s="124"/>
      <c r="N182" s="679"/>
      <c r="O182" s="124"/>
      <c r="P182" s="105"/>
      <c r="Q182" s="80"/>
      <c r="R182" s="80"/>
    </row>
    <row r="183" spans="1:18" ht="15" customHeight="1">
      <c r="A183" s="3"/>
      <c r="B183" s="71"/>
      <c r="C183" s="124"/>
      <c r="D183" s="124"/>
      <c r="E183" s="124"/>
      <c r="F183" s="124"/>
      <c r="G183" s="124"/>
      <c r="H183" s="124"/>
      <c r="I183" s="124"/>
      <c r="J183" s="124"/>
      <c r="K183" s="124"/>
      <c r="L183" s="124"/>
      <c r="M183" s="124"/>
      <c r="N183" s="679"/>
      <c r="O183" s="124"/>
      <c r="P183" s="105"/>
      <c r="Q183" s="80"/>
      <c r="R183" s="80"/>
    </row>
    <row r="184" spans="1:18" ht="15" customHeight="1">
      <c r="A184" s="3"/>
      <c r="B184" s="71"/>
      <c r="C184" s="124"/>
      <c r="D184" s="124"/>
      <c r="E184" s="124"/>
      <c r="F184" s="124"/>
      <c r="G184" s="124"/>
      <c r="H184" s="124"/>
      <c r="I184" s="124"/>
      <c r="J184" s="124"/>
      <c r="K184" s="124"/>
      <c r="L184" s="124"/>
      <c r="M184" s="124"/>
      <c r="N184" s="679"/>
      <c r="O184" s="124"/>
      <c r="P184" s="105"/>
      <c r="Q184" s="80"/>
      <c r="R184" s="80"/>
    </row>
    <row r="185" spans="1:18" ht="15" customHeight="1">
      <c r="A185" s="3"/>
      <c r="B185" s="71"/>
      <c r="C185" s="124"/>
      <c r="D185" s="124"/>
      <c r="E185" s="124"/>
      <c r="F185" s="124"/>
      <c r="G185" s="124"/>
      <c r="H185" s="124"/>
      <c r="I185" s="124"/>
      <c r="J185" s="124"/>
      <c r="K185" s="124"/>
      <c r="L185" s="124"/>
      <c r="M185" s="124"/>
      <c r="N185" s="679"/>
      <c r="O185" s="124"/>
      <c r="P185" s="105"/>
      <c r="Q185" s="80"/>
      <c r="R185" s="80"/>
    </row>
    <row r="186" spans="1:18" ht="15" customHeight="1">
      <c r="A186" s="3"/>
      <c r="B186" s="71"/>
      <c r="C186" s="124"/>
      <c r="D186" s="124"/>
      <c r="E186" s="124"/>
      <c r="F186" s="124"/>
      <c r="G186" s="124"/>
      <c r="H186" s="124"/>
      <c r="I186" s="124"/>
      <c r="J186" s="124"/>
      <c r="K186" s="124"/>
      <c r="L186" s="124"/>
      <c r="M186" s="124"/>
      <c r="N186" s="679"/>
      <c r="O186" s="124"/>
      <c r="P186" s="105"/>
      <c r="Q186" s="80"/>
      <c r="R186" s="80"/>
    </row>
    <row r="187" spans="1:18" ht="15" customHeight="1">
      <c r="A187" s="3"/>
      <c r="B187" s="71"/>
      <c r="C187" s="124"/>
      <c r="D187" s="124"/>
      <c r="E187" s="124"/>
      <c r="F187" s="124"/>
      <c r="G187" s="124"/>
      <c r="H187" s="124"/>
      <c r="I187" s="124"/>
      <c r="J187" s="124"/>
      <c r="K187" s="124"/>
      <c r="L187" s="124"/>
      <c r="M187" s="124"/>
      <c r="N187" s="679"/>
      <c r="O187" s="124"/>
      <c r="P187" s="105"/>
      <c r="Q187" s="80"/>
      <c r="R187" s="80"/>
    </row>
    <row r="188" spans="1:18" ht="15" customHeight="1">
      <c r="A188" s="3"/>
      <c r="B188" s="71"/>
      <c r="C188" s="124"/>
      <c r="D188" s="124"/>
      <c r="E188" s="124"/>
      <c r="F188" s="124"/>
      <c r="G188" s="124"/>
      <c r="H188" s="124"/>
      <c r="I188" s="124"/>
      <c r="J188" s="124"/>
      <c r="K188" s="124"/>
      <c r="L188" s="124"/>
      <c r="M188" s="124"/>
      <c r="N188" s="124"/>
      <c r="O188" s="124"/>
      <c r="P188" s="105"/>
      <c r="Q188" s="80"/>
      <c r="R188" s="80"/>
    </row>
    <row r="189" spans="1:18">
      <c r="A189" s="3"/>
      <c r="B189" s="71"/>
      <c r="C189" s="121"/>
      <c r="D189" s="121"/>
      <c r="E189" s="121"/>
      <c r="F189" s="121"/>
      <c r="G189" s="121"/>
      <c r="H189" s="121"/>
      <c r="I189" s="121"/>
      <c r="J189" s="121"/>
      <c r="K189" s="121"/>
      <c r="L189" s="121"/>
      <c r="M189" s="121"/>
      <c r="N189" s="121"/>
      <c r="O189" s="121"/>
      <c r="P189" s="80"/>
      <c r="Q189" s="80"/>
      <c r="R189" s="80"/>
    </row>
    <row r="190" spans="1:18">
      <c r="A190" s="3"/>
      <c r="B190" s="71"/>
      <c r="C190" s="121"/>
      <c r="D190" s="121"/>
      <c r="E190" s="121"/>
      <c r="F190" s="121"/>
      <c r="G190" s="121"/>
      <c r="H190" s="121"/>
      <c r="I190" s="121"/>
      <c r="J190" s="121"/>
      <c r="K190" s="121"/>
      <c r="L190" s="121"/>
      <c r="M190" s="121"/>
      <c r="N190" s="121"/>
      <c r="O190" s="121"/>
      <c r="P190" s="80"/>
      <c r="Q190" s="80"/>
      <c r="R190" s="80"/>
    </row>
    <row r="191" spans="1:18">
      <c r="A191" s="3"/>
      <c r="B191" s="71"/>
      <c r="C191" s="121"/>
      <c r="D191" s="121"/>
      <c r="E191" s="121"/>
      <c r="F191" s="121"/>
      <c r="G191" s="121"/>
      <c r="H191" s="121"/>
      <c r="I191" s="121"/>
      <c r="J191" s="121"/>
      <c r="K191" s="121"/>
      <c r="L191" s="121"/>
      <c r="M191" s="121"/>
      <c r="N191" s="121"/>
      <c r="O191" s="121"/>
      <c r="P191" s="80"/>
      <c r="Q191" s="80"/>
      <c r="R191" s="80"/>
    </row>
    <row r="192" spans="1:18">
      <c r="A192" s="3"/>
      <c r="B192" s="71"/>
      <c r="C192" s="121"/>
      <c r="D192" s="121"/>
      <c r="E192" s="121"/>
      <c r="F192" s="121"/>
      <c r="G192" s="121"/>
      <c r="H192" s="121"/>
      <c r="I192" s="121"/>
      <c r="J192" s="121"/>
      <c r="K192" s="121"/>
      <c r="L192" s="121"/>
      <c r="M192" s="121"/>
      <c r="N192" s="121"/>
      <c r="O192" s="121"/>
      <c r="P192" s="80"/>
      <c r="Q192" s="80"/>
      <c r="R192" s="80"/>
    </row>
    <row r="193" spans="1:16">
      <c r="A193" s="3"/>
      <c r="B193" s="71"/>
      <c r="C193" s="121"/>
      <c r="D193" s="121"/>
      <c r="E193" s="121"/>
      <c r="F193" s="121"/>
      <c r="G193" s="121"/>
      <c r="H193" s="121"/>
      <c r="I193" s="121"/>
      <c r="J193" s="121"/>
      <c r="K193" s="121"/>
      <c r="L193" s="121"/>
      <c r="M193" s="121"/>
      <c r="N193" s="121"/>
      <c r="O193" s="121"/>
      <c r="P193" s="80"/>
    </row>
    <row r="194" spans="1:16">
      <c r="A194" s="3"/>
      <c r="B194" s="71"/>
      <c r="C194" s="121"/>
      <c r="D194" s="121"/>
      <c r="E194" s="121"/>
      <c r="F194" s="121"/>
      <c r="G194" s="121"/>
      <c r="H194" s="121"/>
      <c r="I194" s="121"/>
      <c r="J194" s="121"/>
      <c r="K194" s="121"/>
      <c r="L194" s="121"/>
      <c r="M194" s="121"/>
      <c r="N194" s="121"/>
      <c r="O194" s="121"/>
      <c r="P194" s="80"/>
    </row>
    <row r="195" spans="1:16">
      <c r="A195" s="3"/>
      <c r="B195" s="71"/>
      <c r="C195" s="121"/>
      <c r="D195" s="121"/>
      <c r="E195" s="121"/>
      <c r="F195" s="121"/>
      <c r="G195" s="121"/>
      <c r="H195" s="121"/>
      <c r="I195" s="121"/>
      <c r="J195" s="121"/>
      <c r="K195" s="121"/>
      <c r="L195" s="121"/>
      <c r="M195" s="121"/>
      <c r="N195" s="121"/>
      <c r="O195" s="121"/>
      <c r="P195" s="80"/>
    </row>
    <row r="196" spans="1:16">
      <c r="A196" s="3"/>
      <c r="B196" s="71"/>
      <c r="C196" s="121"/>
      <c r="D196" s="121"/>
      <c r="E196" s="121"/>
      <c r="F196" s="121"/>
      <c r="G196" s="121"/>
      <c r="H196" s="121"/>
      <c r="I196" s="121"/>
      <c r="J196" s="121"/>
      <c r="K196" s="121"/>
      <c r="L196" s="121"/>
      <c r="M196" s="121"/>
      <c r="N196" s="121"/>
      <c r="O196" s="121"/>
      <c r="P196" s="80"/>
    </row>
    <row r="197" spans="1:16">
      <c r="B197" s="80"/>
      <c r="C197" s="68"/>
      <c r="D197" s="68"/>
      <c r="E197" s="68"/>
      <c r="F197" s="68"/>
      <c r="G197" s="68"/>
      <c r="H197" s="68"/>
      <c r="I197" s="68"/>
      <c r="J197" s="68"/>
      <c r="K197" s="68"/>
      <c r="L197" s="68"/>
      <c r="M197" s="68"/>
      <c r="N197" s="68"/>
      <c r="O197" s="68"/>
      <c r="P197" s="80"/>
    </row>
    <row r="198" spans="1:16">
      <c r="C198" s="5"/>
      <c r="D198" s="5"/>
      <c r="E198" s="5"/>
      <c r="F198" s="5"/>
      <c r="G198" s="5"/>
      <c r="H198" s="5"/>
      <c r="I198" s="5"/>
      <c r="J198" s="5"/>
      <c r="K198" s="5"/>
      <c r="L198" s="5"/>
      <c r="M198" s="5"/>
      <c r="N198" s="5"/>
      <c r="O198" s="5"/>
    </row>
    <row r="199" spans="1:16">
      <c r="C199" s="5"/>
      <c r="D199" s="5"/>
      <c r="E199" s="5"/>
      <c r="F199" s="5"/>
      <c r="G199" s="5"/>
      <c r="H199" s="5"/>
      <c r="I199" s="5"/>
      <c r="J199" s="5"/>
      <c r="K199" s="5"/>
      <c r="L199" s="5"/>
      <c r="M199" s="5"/>
      <c r="N199" s="5"/>
      <c r="O199" s="5"/>
    </row>
    <row r="200" spans="1:16">
      <c r="C200" s="5"/>
      <c r="D200" s="5"/>
      <c r="E200" s="5"/>
      <c r="F200" s="5"/>
      <c r="G200" s="5"/>
      <c r="H200" s="5"/>
      <c r="I200" s="5"/>
      <c r="J200" s="5"/>
      <c r="K200" s="5"/>
      <c r="L200" s="5"/>
      <c r="M200" s="5"/>
      <c r="N200" s="5"/>
      <c r="O200" s="5"/>
    </row>
    <row r="201" spans="1:16">
      <c r="C201" s="5"/>
      <c r="D201" s="5"/>
      <c r="E201" s="5"/>
      <c r="F201" s="5"/>
      <c r="G201" s="5"/>
      <c r="H201" s="5"/>
      <c r="I201" s="5"/>
      <c r="J201" s="5"/>
      <c r="K201" s="5"/>
      <c r="L201" s="5"/>
      <c r="M201" s="5"/>
      <c r="N201" s="5"/>
      <c r="O201" s="5"/>
    </row>
    <row r="202" spans="1:16">
      <c r="C202" s="5"/>
      <c r="D202" s="5"/>
      <c r="E202" s="5"/>
      <c r="F202" s="5"/>
      <c r="G202" s="5"/>
      <c r="H202" s="5"/>
      <c r="I202" s="5"/>
      <c r="J202" s="5"/>
      <c r="K202" s="5"/>
      <c r="L202" s="5"/>
      <c r="M202" s="5"/>
      <c r="N202" s="5"/>
      <c r="O202" s="5"/>
    </row>
    <row r="203" spans="1:16">
      <c r="C203" s="5"/>
      <c r="D203" s="5"/>
      <c r="E203" s="5"/>
      <c r="F203" s="5"/>
      <c r="G203" s="5"/>
      <c r="H203" s="5"/>
      <c r="I203" s="5"/>
      <c r="J203" s="5"/>
      <c r="K203" s="5"/>
      <c r="L203" s="5"/>
      <c r="M203" s="5"/>
      <c r="N203" s="5"/>
      <c r="O203" s="5"/>
    </row>
    <row r="204" spans="1:16">
      <c r="C204" s="4"/>
      <c r="D204" s="4"/>
      <c r="E204" s="4"/>
      <c r="F204" s="4"/>
      <c r="G204" s="4"/>
      <c r="H204" s="4"/>
      <c r="I204" s="4"/>
      <c r="J204" s="4"/>
      <c r="K204" s="4"/>
      <c r="L204" s="4"/>
      <c r="M204" s="4"/>
      <c r="N204" s="4"/>
      <c r="O204" s="4"/>
    </row>
    <row r="205" spans="1:16">
      <c r="C205" s="4"/>
      <c r="D205" s="4"/>
      <c r="E205" s="4"/>
      <c r="F205" s="4"/>
      <c r="G205" s="4"/>
      <c r="H205" s="4"/>
      <c r="I205" s="4"/>
      <c r="J205" s="4"/>
      <c r="K205" s="4"/>
      <c r="L205" s="4"/>
      <c r="M205" s="4"/>
      <c r="N205" s="4"/>
      <c r="O205" s="4"/>
    </row>
  </sheetData>
  <mergeCells count="2">
    <mergeCell ref="C149:L149"/>
    <mergeCell ref="C150:L150"/>
  </mergeCells>
  <printOptions horizontalCentered="1"/>
  <pageMargins left="0.2" right="0.2" top="0.21" bottom="0.21" header="0.3" footer="0.3"/>
  <pageSetup scale="47" fitToHeight="4" orientation="portrait" r:id="rId1"/>
  <headerFooter>
    <oddHeader xml:space="preserve">&amp;R&amp;14
</oddHeader>
  </headerFooter>
  <rowBreaks count="1" manualBreakCount="1">
    <brk id="93"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58"/>
  <sheetViews>
    <sheetView zoomScale="80" zoomScaleNormal="80" workbookViewId="0"/>
  </sheetViews>
  <sheetFormatPr defaultColWidth="9.140625" defaultRowHeight="15.75"/>
  <cols>
    <col min="1" max="1" width="9.140625" style="10"/>
    <col min="2" max="2" width="7.7109375" style="10" customWidth="1"/>
    <col min="3" max="3" width="1.85546875" style="10" customWidth="1"/>
    <col min="4" max="4" width="59.5703125" style="10" customWidth="1"/>
    <col min="5" max="5" width="13.140625" style="10" customWidth="1"/>
    <col min="6" max="6" width="18.5703125" style="10" customWidth="1"/>
    <col min="7" max="7" width="15.28515625" style="10" customWidth="1"/>
    <col min="8" max="8" width="17.42578125" style="10" customWidth="1"/>
    <col min="9" max="9" width="17.85546875" style="10" customWidth="1"/>
    <col min="10" max="11" width="16.42578125" style="10" customWidth="1"/>
    <col min="12" max="12" width="15.7109375" style="10" customWidth="1"/>
    <col min="13" max="13" width="17.85546875" style="10" customWidth="1"/>
    <col min="14" max="14" width="17.7109375" style="10" customWidth="1"/>
    <col min="15" max="15" width="37" style="10" customWidth="1"/>
    <col min="16" max="16384" width="9.140625" style="10"/>
  </cols>
  <sheetData>
    <row r="1" spans="1:15">
      <c r="B1" s="23"/>
      <c r="C1" s="260"/>
      <c r="D1" s="260"/>
      <c r="E1" s="260"/>
      <c r="F1" s="260"/>
      <c r="G1" s="260"/>
      <c r="H1" s="260"/>
      <c r="I1" s="260"/>
      <c r="J1" s="260"/>
      <c r="K1" s="260"/>
      <c r="L1" s="260"/>
      <c r="M1" s="260"/>
      <c r="N1" s="260"/>
      <c r="O1" s="261"/>
    </row>
    <row r="2" spans="1:15">
      <c r="B2" s="260"/>
      <c r="C2" s="260"/>
      <c r="D2" s="260"/>
      <c r="E2" s="260"/>
      <c r="F2" s="260"/>
      <c r="G2" s="260"/>
      <c r="H2" s="262"/>
      <c r="I2" s="260"/>
      <c r="J2" s="529" t="s">
        <v>427</v>
      </c>
      <c r="K2" s="260"/>
      <c r="L2" s="260"/>
      <c r="M2" s="260"/>
      <c r="N2" s="260"/>
      <c r="O2" s="261"/>
    </row>
    <row r="3" spans="1:15">
      <c r="B3" s="260"/>
      <c r="C3" s="260"/>
      <c r="D3" s="260"/>
      <c r="E3" s="260"/>
      <c r="F3" s="260"/>
      <c r="G3" s="260"/>
      <c r="H3" s="260"/>
      <c r="I3" s="260"/>
      <c r="J3" s="260" t="s">
        <v>476</v>
      </c>
      <c r="K3" s="260"/>
      <c r="L3" s="260"/>
      <c r="M3" s="260"/>
      <c r="N3" s="260"/>
      <c r="O3" s="263"/>
    </row>
    <row r="4" spans="1:15" ht="26.25">
      <c r="B4" s="63" t="s">
        <v>50</v>
      </c>
      <c r="C4" s="547"/>
      <c r="D4" s="547"/>
      <c r="E4" s="547"/>
      <c r="F4" s="547"/>
      <c r="G4" s="547"/>
      <c r="H4" s="547"/>
      <c r="I4" s="547"/>
      <c r="J4" s="547"/>
      <c r="K4" s="260"/>
      <c r="L4" s="260"/>
      <c r="M4" s="260"/>
      <c r="N4" s="260"/>
      <c r="O4" s="260"/>
    </row>
    <row r="5" spans="1:15">
      <c r="B5" s="548" t="s">
        <v>320</v>
      </c>
      <c r="C5" s="548"/>
      <c r="D5" s="548"/>
      <c r="E5" s="548"/>
      <c r="F5" s="548"/>
      <c r="G5" s="548"/>
      <c r="H5" s="548"/>
      <c r="I5" s="548"/>
      <c r="J5" s="548"/>
      <c r="K5" s="545"/>
      <c r="L5" s="545"/>
      <c r="M5" s="545"/>
      <c r="N5" s="545"/>
      <c r="O5" s="545"/>
    </row>
    <row r="6" spans="1:15">
      <c r="B6" s="549" t="s">
        <v>381</v>
      </c>
      <c r="C6" s="549"/>
      <c r="D6" s="549"/>
      <c r="E6" s="549"/>
      <c r="F6" s="549"/>
      <c r="G6" s="549"/>
      <c r="H6" s="549"/>
      <c r="I6" s="549"/>
      <c r="J6" s="549"/>
      <c r="K6" s="546"/>
      <c r="L6" s="546"/>
      <c r="M6" s="546"/>
      <c r="N6" s="546"/>
      <c r="O6" s="546"/>
    </row>
    <row r="7" spans="1:15">
      <c r="B7" s="546"/>
      <c r="C7" s="546"/>
      <c r="D7" s="546"/>
      <c r="E7" s="546"/>
      <c r="F7" s="546"/>
      <c r="G7" s="546"/>
      <c r="H7" s="546"/>
      <c r="I7" s="546"/>
      <c r="J7" s="546"/>
      <c r="K7" s="546"/>
      <c r="L7" s="546"/>
      <c r="M7" s="546"/>
      <c r="N7" s="480"/>
      <c r="O7" s="480"/>
    </row>
    <row r="8" spans="1:15">
      <c r="B8" s="264"/>
      <c r="C8" s="260"/>
      <c r="D8" s="265"/>
      <c r="E8" s="265"/>
      <c r="F8" s="265"/>
      <c r="G8" s="265"/>
      <c r="H8" s="266"/>
      <c r="I8" s="260"/>
      <c r="J8" s="260"/>
      <c r="K8" s="260"/>
      <c r="L8" s="260"/>
      <c r="M8" s="265"/>
      <c r="N8" s="260"/>
      <c r="O8" s="260"/>
    </row>
    <row r="9" spans="1:15">
      <c r="B9" s="264"/>
      <c r="C9" s="260"/>
      <c r="D9" s="265"/>
      <c r="E9" s="265"/>
      <c r="F9" s="265"/>
      <c r="G9" s="265"/>
      <c r="H9" s="265"/>
      <c r="I9" s="260"/>
      <c r="J9" s="260"/>
      <c r="K9" s="260"/>
      <c r="L9" s="260"/>
      <c r="M9" s="267"/>
      <c r="N9" s="260"/>
      <c r="O9" s="260"/>
    </row>
    <row r="10" spans="1:15">
      <c r="B10" s="260"/>
      <c r="C10" s="260"/>
      <c r="D10" s="268" t="s">
        <v>164</v>
      </c>
      <c r="E10" s="268"/>
      <c r="F10" s="268" t="s">
        <v>165</v>
      </c>
      <c r="G10" s="268"/>
      <c r="H10" s="268" t="s">
        <v>166</v>
      </c>
      <c r="I10" s="260"/>
      <c r="J10" s="269" t="s">
        <v>167</v>
      </c>
      <c r="K10" s="260"/>
      <c r="L10" s="260"/>
      <c r="M10" s="260"/>
      <c r="N10" s="260"/>
      <c r="O10" s="260"/>
    </row>
    <row r="11" spans="1:15">
      <c r="B11" s="260"/>
      <c r="C11" s="260"/>
      <c r="D11" s="270"/>
      <c r="E11" s="270"/>
      <c r="F11" s="271"/>
      <c r="G11" s="271"/>
      <c r="H11" s="272"/>
      <c r="I11" s="260"/>
      <c r="J11" s="260"/>
      <c r="K11" s="260"/>
      <c r="L11" s="260"/>
      <c r="M11" s="260"/>
      <c r="N11" s="260"/>
      <c r="O11" s="260"/>
    </row>
    <row r="12" spans="1:15">
      <c r="A12" s="264" t="s">
        <v>1</v>
      </c>
      <c r="C12" s="260"/>
      <c r="D12" s="270"/>
      <c r="E12" s="270"/>
      <c r="F12" s="321" t="s">
        <v>168</v>
      </c>
      <c r="G12" s="321"/>
      <c r="H12" s="274" t="s">
        <v>9</v>
      </c>
      <c r="I12" s="312"/>
      <c r="J12" s="274" t="s">
        <v>5</v>
      </c>
      <c r="K12" s="260"/>
      <c r="L12" s="260"/>
      <c r="M12" s="260"/>
      <c r="N12" s="260"/>
      <c r="O12" s="260"/>
    </row>
    <row r="13" spans="1:15">
      <c r="A13" s="264" t="s">
        <v>2</v>
      </c>
      <c r="C13" s="260"/>
      <c r="D13" s="273"/>
      <c r="E13" s="273"/>
      <c r="F13" s="272"/>
      <c r="G13" s="272"/>
      <c r="H13" s="272"/>
      <c r="I13" s="260"/>
      <c r="J13" s="272"/>
      <c r="K13" s="260"/>
      <c r="L13" s="260"/>
      <c r="M13" s="260"/>
      <c r="N13" s="260"/>
      <c r="O13" s="260"/>
    </row>
    <row r="14" spans="1:15">
      <c r="A14" s="274"/>
      <c r="C14" s="260"/>
      <c r="D14" s="270"/>
      <c r="E14" s="270"/>
      <c r="F14" s="272"/>
      <c r="G14" s="272"/>
      <c r="H14" s="272"/>
      <c r="I14" s="260"/>
      <c r="J14" s="272"/>
      <c r="K14" s="260"/>
      <c r="L14" s="260"/>
      <c r="M14" s="260"/>
      <c r="N14" s="260"/>
      <c r="O14" s="260"/>
    </row>
    <row r="15" spans="1:15">
      <c r="A15" s="275">
        <v>1</v>
      </c>
      <c r="C15" s="260"/>
      <c r="D15" s="270" t="s">
        <v>169</v>
      </c>
      <c r="E15" s="270"/>
      <c r="F15" s="275"/>
      <c r="G15" s="275"/>
      <c r="H15" s="276">
        <f>'Attachment H-32A'!K77</f>
        <v>3209305.7423076928</v>
      </c>
      <c r="I15" s="260"/>
      <c r="J15" s="260"/>
      <c r="K15" s="260"/>
      <c r="L15" s="260"/>
      <c r="M15" s="260"/>
      <c r="N15" s="260"/>
      <c r="O15" s="260"/>
    </row>
    <row r="16" spans="1:15">
      <c r="A16" s="275">
        <f>A15+1</f>
        <v>2</v>
      </c>
      <c r="C16" s="260"/>
      <c r="D16" s="270" t="s">
        <v>170</v>
      </c>
      <c r="E16" s="270"/>
      <c r="F16" s="275"/>
      <c r="G16" s="275"/>
      <c r="H16" s="276"/>
      <c r="I16" s="260"/>
      <c r="J16" s="260"/>
      <c r="K16" s="260"/>
      <c r="L16" s="260"/>
      <c r="M16" s="260"/>
      <c r="N16" s="260"/>
      <c r="O16" s="260"/>
    </row>
    <row r="17" spans="1:15">
      <c r="A17" s="275">
        <f t="shared" ref="A17:A59" si="0">A16+1</f>
        <v>3</v>
      </c>
      <c r="C17" s="260"/>
      <c r="D17" s="260"/>
      <c r="E17" s="260"/>
      <c r="F17" s="275"/>
      <c r="G17" s="275"/>
      <c r="H17" s="260"/>
      <c r="I17" s="260"/>
      <c r="J17" s="260"/>
      <c r="K17" s="260"/>
      <c r="L17" s="260"/>
      <c r="M17" s="260"/>
      <c r="N17" s="260"/>
      <c r="O17" s="260"/>
    </row>
    <row r="18" spans="1:15">
      <c r="A18" s="275">
        <f t="shared" si="0"/>
        <v>4</v>
      </c>
      <c r="C18" s="260"/>
      <c r="D18" s="270" t="s">
        <v>171</v>
      </c>
      <c r="E18" s="270"/>
      <c r="F18" s="275"/>
      <c r="G18" s="275"/>
      <c r="H18" s="272"/>
      <c r="I18" s="260"/>
      <c r="J18" s="272"/>
      <c r="K18" s="260"/>
      <c r="L18" s="260"/>
      <c r="M18" s="260"/>
      <c r="N18" s="260"/>
      <c r="O18" s="260"/>
    </row>
    <row r="19" spans="1:15">
      <c r="A19" s="275">
        <f t="shared" si="0"/>
        <v>5</v>
      </c>
      <c r="C19" s="260"/>
      <c r="D19" s="270" t="s">
        <v>172</v>
      </c>
      <c r="E19" s="270"/>
      <c r="F19" s="275"/>
      <c r="G19" s="275"/>
      <c r="H19" s="276">
        <f>'Attachment H-32A'!K50</f>
        <v>1334550.7349999999</v>
      </c>
      <c r="I19" s="260"/>
      <c r="J19" s="260"/>
      <c r="K19" s="260"/>
      <c r="L19" s="260"/>
      <c r="M19" s="260"/>
      <c r="N19" s="260"/>
      <c r="O19" s="260"/>
    </row>
    <row r="20" spans="1:15">
      <c r="A20" s="275">
        <f t="shared" si="0"/>
        <v>6</v>
      </c>
      <c r="C20" s="260"/>
      <c r="D20" s="270" t="s">
        <v>173</v>
      </c>
      <c r="E20" s="270"/>
      <c r="F20" s="275"/>
      <c r="G20" s="275"/>
      <c r="H20" s="316">
        <f>IF(H19=0,0,H19/$H$15)</f>
        <v>0.415837829785695</v>
      </c>
      <c r="I20" s="260"/>
      <c r="J20" s="317">
        <f>H20</f>
        <v>0.415837829785695</v>
      </c>
      <c r="K20" s="260"/>
      <c r="L20" s="260"/>
      <c r="M20" s="260"/>
      <c r="N20" s="260"/>
      <c r="O20" s="260"/>
    </row>
    <row r="21" spans="1:15">
      <c r="A21" s="275">
        <f t="shared" si="0"/>
        <v>7</v>
      </c>
      <c r="C21" s="260"/>
      <c r="D21" s="270"/>
      <c r="E21" s="270"/>
      <c r="F21" s="275"/>
      <c r="G21" s="275"/>
      <c r="H21" s="277"/>
      <c r="I21" s="260"/>
      <c r="J21" s="278"/>
      <c r="K21" s="260"/>
      <c r="L21" s="260"/>
      <c r="M21" s="260"/>
      <c r="N21" s="260"/>
      <c r="O21" s="260"/>
    </row>
    <row r="22" spans="1:15">
      <c r="A22" s="275">
        <f t="shared" si="0"/>
        <v>8</v>
      </c>
      <c r="C22" s="260"/>
      <c r="D22" s="279" t="s">
        <v>121</v>
      </c>
      <c r="E22" s="270"/>
      <c r="F22" s="275"/>
      <c r="G22" s="275"/>
      <c r="H22" s="276">
        <f>'Attachment H-32A'!K55</f>
        <v>990753.00999999978</v>
      </c>
      <c r="I22" s="260"/>
      <c r="J22" s="278"/>
      <c r="K22" s="260"/>
      <c r="L22" s="260"/>
      <c r="M22" s="260"/>
      <c r="N22" s="260"/>
      <c r="O22" s="260"/>
    </row>
    <row r="23" spans="1:15">
      <c r="A23" s="275">
        <f t="shared" si="0"/>
        <v>9</v>
      </c>
      <c r="C23" s="260"/>
      <c r="D23" s="270" t="s">
        <v>200</v>
      </c>
      <c r="E23" s="270"/>
      <c r="F23" s="275"/>
      <c r="G23" s="275"/>
      <c r="H23" s="316">
        <f>IF(H22=0,0,H22/$H$15)</f>
        <v>0.30871256575498041</v>
      </c>
      <c r="I23" s="260"/>
      <c r="J23" s="317">
        <f>H23</f>
        <v>0.30871256575498041</v>
      </c>
      <c r="K23" s="260"/>
      <c r="L23" s="260"/>
      <c r="M23" s="260"/>
      <c r="N23" s="260"/>
      <c r="O23" s="260"/>
    </row>
    <row r="24" spans="1:15">
      <c r="A24" s="275">
        <f t="shared" si="0"/>
        <v>10</v>
      </c>
      <c r="C24" s="260"/>
      <c r="D24" s="270"/>
      <c r="E24" s="270"/>
      <c r="F24" s="275"/>
      <c r="G24" s="275"/>
      <c r="H24" s="316"/>
      <c r="I24" s="260"/>
      <c r="J24" s="317"/>
      <c r="K24" s="260"/>
      <c r="L24" s="260"/>
      <c r="M24" s="260"/>
      <c r="N24" s="260"/>
      <c r="O24" s="260"/>
    </row>
    <row r="25" spans="1:15">
      <c r="A25" s="275">
        <f t="shared" si="0"/>
        <v>11</v>
      </c>
      <c r="C25" s="260"/>
      <c r="D25" s="270" t="s">
        <v>203</v>
      </c>
      <c r="E25" s="270"/>
      <c r="F25" s="275"/>
      <c r="G25" s="275"/>
      <c r="H25" s="276">
        <f>'Attachment H-32A'!K71</f>
        <v>396301.20399999991</v>
      </c>
      <c r="I25" s="260"/>
      <c r="J25" s="317"/>
      <c r="K25" s="260"/>
      <c r="L25" s="260"/>
      <c r="M25" s="260"/>
      <c r="N25" s="260"/>
      <c r="O25" s="260"/>
    </row>
    <row r="26" spans="1:15">
      <c r="A26" s="275">
        <f t="shared" si="0"/>
        <v>12</v>
      </c>
      <c r="C26" s="260"/>
      <c r="D26" s="270" t="s">
        <v>204</v>
      </c>
      <c r="E26" s="270"/>
      <c r="F26" s="275"/>
      <c r="G26" s="275"/>
      <c r="H26" s="316">
        <f>IF(H25=0,0,H25/$H$15)</f>
        <v>0.12348502630199217</v>
      </c>
      <c r="I26" s="260"/>
      <c r="J26" s="317">
        <f>H26</f>
        <v>0.12348502630199217</v>
      </c>
      <c r="K26" s="260"/>
      <c r="L26" s="260"/>
      <c r="M26" s="260"/>
      <c r="N26" s="260"/>
      <c r="O26" s="260"/>
    </row>
    <row r="27" spans="1:15">
      <c r="A27" s="275">
        <f t="shared" si="0"/>
        <v>13</v>
      </c>
      <c r="C27" s="260"/>
      <c r="D27" s="270"/>
      <c r="E27" s="270"/>
      <c r="F27" s="275"/>
      <c r="G27" s="275"/>
      <c r="H27" s="277"/>
      <c r="I27" s="260"/>
      <c r="J27" s="278"/>
      <c r="K27" s="260"/>
      <c r="L27" s="260"/>
      <c r="M27" s="260"/>
      <c r="N27" s="260"/>
      <c r="O27" s="260"/>
    </row>
    <row r="28" spans="1:15">
      <c r="A28" s="275">
        <f t="shared" si="0"/>
        <v>14</v>
      </c>
      <c r="C28" s="260"/>
      <c r="D28" s="270" t="s">
        <v>174</v>
      </c>
      <c r="E28" s="270"/>
      <c r="F28" s="280"/>
      <c r="G28" s="280"/>
      <c r="H28" s="272"/>
      <c r="I28" s="260"/>
      <c r="J28" s="277"/>
      <c r="K28" s="260"/>
      <c r="L28" s="260"/>
      <c r="M28" s="260"/>
      <c r="N28" s="260"/>
      <c r="O28" s="260"/>
    </row>
    <row r="29" spans="1:15">
      <c r="A29" s="275">
        <f t="shared" si="0"/>
        <v>15</v>
      </c>
      <c r="C29" s="260"/>
      <c r="D29" s="270" t="s">
        <v>175</v>
      </c>
      <c r="E29" s="270"/>
      <c r="F29" s="275"/>
      <c r="G29" s="275"/>
      <c r="H29" s="276">
        <f>'Attachment H-32A'!K67</f>
        <v>82198</v>
      </c>
      <c r="I29" s="260"/>
      <c r="J29" s="277"/>
      <c r="K29" s="260"/>
      <c r="L29" s="260"/>
      <c r="M29" s="260"/>
      <c r="N29" s="260"/>
      <c r="O29" s="260"/>
    </row>
    <row r="30" spans="1:15">
      <c r="A30" s="275">
        <f t="shared" si="0"/>
        <v>16</v>
      </c>
      <c r="C30" s="260"/>
      <c r="D30" s="270" t="s">
        <v>176</v>
      </c>
      <c r="E30" s="270"/>
      <c r="F30" s="275"/>
      <c r="G30" s="275"/>
      <c r="H30" s="316">
        <f>IF(H29=0,0,H29/$H$15)</f>
        <v>2.561239302207912E-2</v>
      </c>
      <c r="I30" s="260"/>
      <c r="J30" s="316">
        <f>H30</f>
        <v>2.561239302207912E-2</v>
      </c>
      <c r="K30" s="260"/>
      <c r="L30" s="260"/>
      <c r="M30" s="260"/>
      <c r="N30" s="260"/>
      <c r="O30" s="260"/>
    </row>
    <row r="31" spans="1:15">
      <c r="A31" s="275">
        <f t="shared" si="0"/>
        <v>17</v>
      </c>
      <c r="C31" s="260"/>
      <c r="D31" s="270"/>
      <c r="E31" s="270"/>
      <c r="F31" s="275"/>
      <c r="G31" s="275"/>
      <c r="H31" s="272"/>
      <c r="I31" s="260"/>
      <c r="J31" s="277"/>
      <c r="K31" s="260"/>
      <c r="L31" s="260"/>
      <c r="M31" s="260"/>
      <c r="N31" s="260"/>
      <c r="O31" s="260"/>
    </row>
    <row r="32" spans="1:15">
      <c r="A32" s="275">
        <f t="shared" si="0"/>
        <v>18</v>
      </c>
      <c r="C32" s="262"/>
      <c r="D32" s="273" t="s">
        <v>202</v>
      </c>
      <c r="E32" s="273"/>
      <c r="F32" s="271" t="s">
        <v>383</v>
      </c>
      <c r="G32" s="271"/>
      <c r="H32" s="281"/>
      <c r="I32" s="260"/>
      <c r="J32" s="318">
        <f>J20+J23+J26+J30</f>
        <v>0.87364781486474663</v>
      </c>
      <c r="K32" s="260"/>
      <c r="L32" s="260"/>
      <c r="M32" s="260"/>
      <c r="N32" s="260"/>
      <c r="O32" s="260"/>
    </row>
    <row r="33" spans="1:15">
      <c r="A33" s="481">
        <f t="shared" si="0"/>
        <v>19</v>
      </c>
      <c r="B33" s="269"/>
      <c r="C33" s="260"/>
      <c r="D33" s="270"/>
      <c r="E33" s="270"/>
      <c r="F33" s="275"/>
      <c r="G33" s="275"/>
      <c r="H33" s="272"/>
      <c r="I33" s="260"/>
      <c r="J33" s="277"/>
      <c r="K33" s="260"/>
      <c r="L33" s="260"/>
      <c r="M33" s="260"/>
      <c r="N33" s="260"/>
      <c r="O33" s="260"/>
    </row>
    <row r="34" spans="1:15">
      <c r="A34" s="481">
        <f t="shared" si="0"/>
        <v>20</v>
      </c>
      <c r="B34" s="264"/>
      <c r="C34" s="260"/>
      <c r="D34" s="270"/>
      <c r="E34" s="270"/>
      <c r="F34" s="260"/>
      <c r="G34" s="260"/>
      <c r="H34" s="260"/>
      <c r="I34" s="260"/>
      <c r="J34" s="260"/>
      <c r="K34" s="260"/>
      <c r="L34" s="260"/>
      <c r="M34" s="272"/>
      <c r="N34" s="260"/>
      <c r="O34" s="260"/>
    </row>
    <row r="35" spans="1:15" ht="14.25" customHeight="1">
      <c r="A35" s="481">
        <f t="shared" si="0"/>
        <v>21</v>
      </c>
      <c r="B35" s="264"/>
      <c r="C35" s="260"/>
      <c r="D35" s="262" t="s">
        <v>384</v>
      </c>
      <c r="E35" s="260"/>
      <c r="F35" s="260"/>
      <c r="G35" s="260"/>
      <c r="H35" s="260"/>
      <c r="I35" s="260"/>
      <c r="J35" s="260"/>
      <c r="K35" s="260"/>
      <c r="L35" s="260"/>
      <c r="M35" s="260"/>
      <c r="N35" s="260"/>
      <c r="O35" s="260"/>
    </row>
    <row r="36" spans="1:15">
      <c r="A36" s="481">
        <f t="shared" si="0"/>
        <v>22</v>
      </c>
      <c r="B36" s="552" t="str">
        <f>B5</f>
        <v>Transmission Enhancement Credit (Schedule 12 Projects)</v>
      </c>
      <c r="C36" s="552"/>
      <c r="D36" s="552"/>
      <c r="E36" s="552"/>
      <c r="F36" s="552"/>
      <c r="G36" s="552"/>
      <c r="H36" s="552"/>
      <c r="I36" s="552"/>
      <c r="J36" s="552"/>
      <c r="K36" s="552"/>
      <c r="L36" s="552"/>
      <c r="M36" s="552"/>
      <c r="N36" s="552"/>
      <c r="O36" s="550"/>
    </row>
    <row r="37" spans="1:15">
      <c r="A37" s="481">
        <f t="shared" si="0"/>
        <v>23</v>
      </c>
      <c r="B37" s="553" t="str">
        <f>B6</f>
        <v>To be completed in conjunction with Attachment H-32A</v>
      </c>
      <c r="C37" s="553"/>
      <c r="D37" s="553"/>
      <c r="E37" s="553"/>
      <c r="F37" s="553"/>
      <c r="G37" s="553"/>
      <c r="H37" s="553"/>
      <c r="I37" s="553"/>
      <c r="J37" s="553"/>
      <c r="K37" s="553"/>
      <c r="L37" s="553"/>
      <c r="M37" s="553"/>
      <c r="N37" s="553"/>
      <c r="O37" s="551"/>
    </row>
    <row r="38" spans="1:15">
      <c r="A38" s="481">
        <f t="shared" si="0"/>
        <v>24</v>
      </c>
      <c r="B38" s="264"/>
      <c r="C38" s="260"/>
      <c r="D38" s="260"/>
      <c r="E38" s="260"/>
      <c r="F38" s="273"/>
      <c r="G38" s="260"/>
      <c r="H38" s="260"/>
      <c r="I38" s="265"/>
      <c r="J38" s="265"/>
      <c r="K38" s="265"/>
      <c r="L38" s="265"/>
      <c r="M38" s="265"/>
      <c r="N38" s="260"/>
      <c r="O38" s="260"/>
    </row>
    <row r="39" spans="1:15">
      <c r="A39" s="481">
        <f t="shared" si="0"/>
        <v>25</v>
      </c>
      <c r="B39" s="264"/>
      <c r="C39" s="260"/>
      <c r="D39" s="260"/>
      <c r="E39" s="260"/>
      <c r="F39" s="273"/>
      <c r="G39" s="273"/>
      <c r="H39" s="260"/>
      <c r="I39" s="265"/>
      <c r="J39" s="265"/>
      <c r="K39" s="265"/>
      <c r="L39" s="265"/>
      <c r="M39" s="265"/>
      <c r="N39" s="260"/>
      <c r="O39" s="260"/>
    </row>
    <row r="40" spans="1:15">
      <c r="A40" s="481">
        <f t="shared" si="0"/>
        <v>26</v>
      </c>
      <c r="B40" s="264"/>
      <c r="C40" s="260"/>
      <c r="D40" s="282">
        <v>-1</v>
      </c>
      <c r="E40" s="282">
        <v>-2</v>
      </c>
      <c r="F40" s="282">
        <v>-3</v>
      </c>
      <c r="G40" s="282">
        <v>-4</v>
      </c>
      <c r="H40" s="282">
        <v>-5</v>
      </c>
      <c r="I40" s="282">
        <v>-6</v>
      </c>
      <c r="J40" s="282">
        <v>-7</v>
      </c>
      <c r="K40" s="282">
        <v>-8</v>
      </c>
      <c r="L40" s="282">
        <v>-9</v>
      </c>
      <c r="M40" s="282">
        <v>-10</v>
      </c>
      <c r="N40" s="282">
        <v>-11</v>
      </c>
      <c r="O40" s="260"/>
    </row>
    <row r="41" spans="1:15" ht="63">
      <c r="A41" s="481">
        <f t="shared" si="0"/>
        <v>27</v>
      </c>
      <c r="B41" s="283" t="s">
        <v>179</v>
      </c>
      <c r="C41" s="284"/>
      <c r="D41" s="285" t="s">
        <v>180</v>
      </c>
      <c r="E41" s="286" t="s">
        <v>181</v>
      </c>
      <c r="F41" s="287" t="s">
        <v>182</v>
      </c>
      <c r="G41" s="287" t="s">
        <v>177</v>
      </c>
      <c r="H41" s="288" t="s">
        <v>183</v>
      </c>
      <c r="I41" s="287" t="s">
        <v>184</v>
      </c>
      <c r="J41" s="287" t="s">
        <v>178</v>
      </c>
      <c r="K41" s="288" t="s">
        <v>185</v>
      </c>
      <c r="L41" s="287" t="s">
        <v>186</v>
      </c>
      <c r="M41" s="289" t="s">
        <v>129</v>
      </c>
      <c r="N41" s="289" t="s">
        <v>187</v>
      </c>
      <c r="O41" s="260"/>
    </row>
    <row r="42" spans="1:15" ht="46.5" customHeight="1">
      <c r="A42" s="481">
        <f>A41+1</f>
        <v>28</v>
      </c>
      <c r="B42" s="290"/>
      <c r="C42" s="291"/>
      <c r="D42" s="291"/>
      <c r="E42" s="291"/>
      <c r="F42" s="292"/>
      <c r="G42" s="292" t="s">
        <v>205</v>
      </c>
      <c r="H42" s="293" t="s">
        <v>188</v>
      </c>
      <c r="I42" s="292" t="s">
        <v>30</v>
      </c>
      <c r="J42" s="292"/>
      <c r="K42" s="293" t="s">
        <v>189</v>
      </c>
      <c r="L42" s="292"/>
      <c r="M42" s="294" t="s">
        <v>385</v>
      </c>
      <c r="N42" s="294" t="s">
        <v>190</v>
      </c>
      <c r="O42" s="260"/>
    </row>
    <row r="43" spans="1:15">
      <c r="A43" s="481">
        <f t="shared" si="0"/>
        <v>29</v>
      </c>
      <c r="B43" s="295"/>
      <c r="C43" s="265"/>
      <c r="D43" s="265"/>
      <c r="E43" s="265"/>
      <c r="F43" s="265"/>
      <c r="G43" s="265"/>
      <c r="H43" s="296"/>
      <c r="I43" s="265"/>
      <c r="J43" s="265"/>
      <c r="K43" s="296"/>
      <c r="L43" s="265"/>
      <c r="M43" s="296"/>
      <c r="N43" s="296"/>
      <c r="O43" s="260"/>
    </row>
    <row r="44" spans="1:15">
      <c r="A44" s="481">
        <f t="shared" si="0"/>
        <v>30</v>
      </c>
      <c r="B44" s="297" t="s">
        <v>191</v>
      </c>
      <c r="C44" s="280"/>
      <c r="D44" s="298"/>
      <c r="E44" s="299" t="s">
        <v>201</v>
      </c>
      <c r="F44" s="300">
        <v>0</v>
      </c>
      <c r="G44" s="317">
        <f>$J$32</f>
        <v>0.87364781486474663</v>
      </c>
      <c r="H44" s="320">
        <f>F44*G44</f>
        <v>0</v>
      </c>
      <c r="I44" s="319" t="s">
        <v>30</v>
      </c>
      <c r="J44" s="317">
        <v>0</v>
      </c>
      <c r="K44" s="320">
        <v>0</v>
      </c>
      <c r="L44" s="300">
        <v>0</v>
      </c>
      <c r="M44" s="301">
        <f>'H-32A-WP08 - TEC True-up'!K20</f>
        <v>0</v>
      </c>
      <c r="N44" s="320">
        <f>G44*F44</f>
        <v>0</v>
      </c>
      <c r="O44" s="260"/>
    </row>
    <row r="45" spans="1:15">
      <c r="A45" s="481">
        <f t="shared" si="0"/>
        <v>31</v>
      </c>
      <c r="B45" s="297" t="s">
        <v>192</v>
      </c>
      <c r="C45" s="280"/>
      <c r="D45" s="298"/>
      <c r="E45" s="299" t="s">
        <v>201</v>
      </c>
      <c r="F45" s="300">
        <v>0</v>
      </c>
      <c r="G45" s="317">
        <f>$J$32</f>
        <v>0.87364781486474663</v>
      </c>
      <c r="H45" s="320">
        <f>F45*G45</f>
        <v>0</v>
      </c>
      <c r="I45" s="319" t="s">
        <v>30</v>
      </c>
      <c r="J45" s="317">
        <v>0</v>
      </c>
      <c r="K45" s="320">
        <v>0</v>
      </c>
      <c r="L45" s="300">
        <v>0</v>
      </c>
      <c r="M45" s="301">
        <f>'H-32A-WP08 - TEC True-up'!K21</f>
        <v>0</v>
      </c>
      <c r="N45" s="320">
        <f t="shared" ref="N45:N46" si="1">G45*F45</f>
        <v>0</v>
      </c>
      <c r="O45" s="260"/>
    </row>
    <row r="46" spans="1:15">
      <c r="A46" s="481">
        <f t="shared" si="0"/>
        <v>32</v>
      </c>
      <c r="B46" s="297" t="s">
        <v>193</v>
      </c>
      <c r="C46" s="280"/>
      <c r="D46" s="298"/>
      <c r="E46" s="299" t="s">
        <v>201</v>
      </c>
      <c r="F46" s="300">
        <v>0</v>
      </c>
      <c r="G46" s="317">
        <f>$J$32</f>
        <v>0.87364781486474663</v>
      </c>
      <c r="H46" s="320">
        <f>F46*G46</f>
        <v>0</v>
      </c>
      <c r="I46" s="319" t="s">
        <v>30</v>
      </c>
      <c r="J46" s="317">
        <v>0</v>
      </c>
      <c r="K46" s="320">
        <v>0</v>
      </c>
      <c r="L46" s="300">
        <v>0</v>
      </c>
      <c r="M46" s="301">
        <f>'H-32A-WP08 - TEC True-up'!K22</f>
        <v>0</v>
      </c>
      <c r="N46" s="320">
        <f t="shared" si="1"/>
        <v>0</v>
      </c>
      <c r="O46" s="260"/>
    </row>
    <row r="47" spans="1:15">
      <c r="A47" s="481">
        <f t="shared" si="0"/>
        <v>33</v>
      </c>
      <c r="B47" s="302"/>
      <c r="C47" s="260"/>
      <c r="D47" s="260"/>
      <c r="E47" s="299"/>
      <c r="F47" s="260"/>
      <c r="G47" s="260"/>
      <c r="H47" s="303"/>
      <c r="I47" s="260"/>
      <c r="J47" s="260"/>
      <c r="K47" s="303"/>
      <c r="L47" s="260"/>
      <c r="M47" s="303"/>
      <c r="N47" s="303"/>
      <c r="O47" s="260"/>
    </row>
    <row r="48" spans="1:15">
      <c r="A48" s="481">
        <f t="shared" si="0"/>
        <v>34</v>
      </c>
      <c r="B48" s="302"/>
      <c r="C48" s="260"/>
      <c r="D48" s="260"/>
      <c r="E48" s="260"/>
      <c r="F48" s="260"/>
      <c r="G48" s="260"/>
      <c r="H48" s="303"/>
      <c r="I48" s="260"/>
      <c r="J48" s="260"/>
      <c r="K48" s="303"/>
      <c r="L48" s="260"/>
      <c r="M48" s="303"/>
      <c r="N48" s="303"/>
      <c r="O48" s="304"/>
    </row>
    <row r="49" spans="1:15">
      <c r="A49" s="481">
        <f t="shared" si="0"/>
        <v>35</v>
      </c>
      <c r="B49" s="302"/>
      <c r="C49" s="260"/>
      <c r="D49" s="305"/>
      <c r="E49" s="305"/>
      <c r="F49" s="305"/>
      <c r="G49" s="305"/>
      <c r="H49" s="306"/>
      <c r="I49" s="305"/>
      <c r="J49" s="305"/>
      <c r="K49" s="306"/>
      <c r="L49" s="305"/>
      <c r="M49" s="306"/>
      <c r="N49" s="306"/>
      <c r="O49" s="304"/>
    </row>
    <row r="50" spans="1:15">
      <c r="A50" s="481">
        <f t="shared" si="0"/>
        <v>36</v>
      </c>
      <c r="B50" s="302"/>
      <c r="C50" s="260"/>
      <c r="D50" s="305"/>
      <c r="E50" s="305"/>
      <c r="F50" s="305"/>
      <c r="G50" s="305"/>
      <c r="H50" s="306"/>
      <c r="I50" s="305"/>
      <c r="J50" s="305"/>
      <c r="K50" s="306"/>
      <c r="L50" s="305"/>
      <c r="M50" s="306"/>
      <c r="N50" s="306"/>
      <c r="O50" s="260"/>
    </row>
    <row r="51" spans="1:15">
      <c r="A51" s="481">
        <f t="shared" si="0"/>
        <v>37</v>
      </c>
      <c r="B51" s="307"/>
      <c r="C51" s="308"/>
      <c r="D51" s="309"/>
      <c r="E51" s="309"/>
      <c r="F51" s="309"/>
      <c r="G51" s="309"/>
      <c r="H51" s="310"/>
      <c r="I51" s="309"/>
      <c r="J51" s="309"/>
      <c r="K51" s="310"/>
      <c r="L51" s="309"/>
      <c r="M51" s="310"/>
      <c r="N51" s="310"/>
      <c r="O51" s="260"/>
    </row>
    <row r="52" spans="1:15">
      <c r="A52" s="481">
        <f t="shared" si="0"/>
        <v>38</v>
      </c>
      <c r="B52" s="269" t="s">
        <v>194</v>
      </c>
      <c r="C52" s="260"/>
      <c r="D52" s="260" t="s">
        <v>382</v>
      </c>
      <c r="E52" s="270"/>
      <c r="F52" s="280"/>
      <c r="G52" s="280"/>
      <c r="H52" s="272"/>
      <c r="I52" s="272"/>
      <c r="J52" s="272"/>
      <c r="K52" s="272"/>
      <c r="L52" s="272"/>
      <c r="M52" s="276"/>
      <c r="N52" s="311">
        <f>SUM(N44:N51)</f>
        <v>0</v>
      </c>
      <c r="O52" s="260"/>
    </row>
    <row r="53" spans="1:15">
      <c r="A53" s="481">
        <f t="shared" si="0"/>
        <v>39</v>
      </c>
      <c r="B53" s="305"/>
      <c r="C53" s="305"/>
      <c r="D53" s="305"/>
      <c r="E53" s="305"/>
      <c r="F53" s="305"/>
      <c r="G53" s="305"/>
      <c r="H53" s="305"/>
      <c r="I53" s="305"/>
      <c r="J53" s="305"/>
      <c r="K53" s="305"/>
      <c r="L53" s="305"/>
      <c r="M53" s="305"/>
      <c r="N53" s="260"/>
      <c r="O53" s="260"/>
    </row>
    <row r="54" spans="1:15">
      <c r="A54" s="481">
        <f t="shared" si="0"/>
        <v>40</v>
      </c>
      <c r="B54" s="312" t="s">
        <v>48</v>
      </c>
      <c r="C54" s="305"/>
      <c r="D54" s="305"/>
      <c r="E54" s="305"/>
      <c r="F54" s="305"/>
      <c r="G54" s="305"/>
      <c r="H54" s="305"/>
      <c r="I54" s="305"/>
      <c r="J54" s="305"/>
      <c r="K54" s="305"/>
      <c r="L54" s="305"/>
      <c r="M54" s="305"/>
      <c r="N54" s="260"/>
      <c r="O54" s="260"/>
    </row>
    <row r="55" spans="1:15">
      <c r="A55" s="481">
        <f t="shared" si="0"/>
        <v>41</v>
      </c>
      <c r="B55" s="280" t="s">
        <v>104</v>
      </c>
      <c r="C55" s="260"/>
      <c r="D55" s="749" t="s">
        <v>195</v>
      </c>
      <c r="E55" s="749"/>
      <c r="F55" s="749"/>
      <c r="G55" s="749"/>
      <c r="H55" s="749"/>
      <c r="I55" s="749"/>
      <c r="J55" s="749"/>
      <c r="K55" s="749"/>
      <c r="L55" s="749"/>
      <c r="M55" s="749"/>
      <c r="N55" s="260"/>
      <c r="O55" s="260"/>
    </row>
    <row r="56" spans="1:15">
      <c r="A56" s="481">
        <f t="shared" si="0"/>
        <v>42</v>
      </c>
      <c r="B56" s="280" t="s">
        <v>105</v>
      </c>
      <c r="C56" s="260"/>
      <c r="D56" s="749" t="s">
        <v>196</v>
      </c>
      <c r="E56" s="749"/>
      <c r="F56" s="749"/>
      <c r="G56" s="749"/>
      <c r="H56" s="749"/>
      <c r="I56" s="749"/>
      <c r="J56" s="749"/>
      <c r="K56" s="749"/>
      <c r="L56" s="749"/>
      <c r="M56" s="749"/>
      <c r="N56" s="260"/>
      <c r="O56" s="260"/>
    </row>
    <row r="57" spans="1:15" ht="33" customHeight="1">
      <c r="A57" s="481">
        <f t="shared" si="0"/>
        <v>43</v>
      </c>
      <c r="B57" s="313" t="s">
        <v>106</v>
      </c>
      <c r="C57" s="260"/>
      <c r="D57" s="750" t="s">
        <v>197</v>
      </c>
      <c r="E57" s="750"/>
      <c r="F57" s="750"/>
      <c r="G57" s="750"/>
      <c r="H57" s="750"/>
      <c r="I57" s="750"/>
      <c r="J57" s="750"/>
      <c r="K57" s="750"/>
      <c r="L57" s="750"/>
      <c r="M57" s="750"/>
      <c r="N57" s="260"/>
      <c r="O57" s="260"/>
    </row>
    <row r="58" spans="1:15">
      <c r="A58" s="481">
        <f t="shared" si="0"/>
        <v>44</v>
      </c>
      <c r="B58" s="313" t="s">
        <v>107</v>
      </c>
      <c r="C58" s="260"/>
      <c r="D58" s="750" t="s">
        <v>198</v>
      </c>
      <c r="E58" s="750"/>
      <c r="F58" s="750"/>
      <c r="G58" s="750"/>
      <c r="H58" s="750"/>
      <c r="I58" s="750"/>
      <c r="J58" s="750"/>
      <c r="K58" s="750"/>
      <c r="L58" s="750"/>
      <c r="M58" s="750"/>
      <c r="N58" s="260"/>
      <c r="O58" s="260"/>
    </row>
    <row r="59" spans="1:15">
      <c r="A59" s="481">
        <f t="shared" si="0"/>
        <v>45</v>
      </c>
      <c r="B59" s="280" t="s">
        <v>108</v>
      </c>
      <c r="C59" s="260"/>
      <c r="D59" s="749" t="s">
        <v>199</v>
      </c>
      <c r="E59" s="749"/>
      <c r="F59" s="749"/>
      <c r="G59" s="749"/>
      <c r="H59" s="749"/>
      <c r="I59" s="749"/>
      <c r="J59" s="749"/>
      <c r="K59" s="749"/>
      <c r="L59" s="749"/>
      <c r="M59" s="749"/>
      <c r="N59" s="260"/>
      <c r="O59" s="260"/>
    </row>
    <row r="60" spans="1:15">
      <c r="B60" s="314"/>
      <c r="C60" s="305"/>
      <c r="D60" s="305"/>
      <c r="E60" s="305"/>
      <c r="F60" s="305"/>
      <c r="G60" s="305"/>
      <c r="H60" s="305"/>
      <c r="I60" s="305"/>
      <c r="J60" s="305"/>
      <c r="K60" s="305"/>
      <c r="L60" s="305"/>
      <c r="M60" s="305"/>
      <c r="N60" s="260"/>
      <c r="O60" s="260"/>
    </row>
    <row r="61" spans="1:15">
      <c r="B61" s="315"/>
      <c r="C61" s="260"/>
      <c r="D61" s="269"/>
      <c r="E61" s="269"/>
      <c r="F61" s="280"/>
      <c r="G61" s="280"/>
      <c r="H61" s="272"/>
      <c r="I61" s="260"/>
      <c r="J61" s="260"/>
      <c r="K61" s="316"/>
      <c r="L61" s="260"/>
      <c r="M61" s="260"/>
      <c r="N61" s="260"/>
      <c r="O61" s="260"/>
    </row>
    <row r="62" spans="1:15">
      <c r="B62" s="315"/>
      <c r="C62" s="260"/>
      <c r="D62" s="269"/>
      <c r="E62" s="269"/>
      <c r="F62" s="280"/>
      <c r="G62" s="280"/>
      <c r="H62" s="272"/>
      <c r="I62" s="260"/>
      <c r="J62" s="260"/>
      <c r="K62" s="316"/>
      <c r="L62" s="260"/>
      <c r="M62" s="260"/>
      <c r="N62" s="260"/>
      <c r="O62" s="260"/>
    </row>
    <row r="63" spans="1:15">
      <c r="B63" s="260"/>
      <c r="C63" s="260"/>
      <c r="D63" s="305"/>
      <c r="E63" s="305"/>
      <c r="F63" s="305"/>
      <c r="G63" s="305"/>
      <c r="H63" s="305"/>
      <c r="I63" s="305"/>
      <c r="J63" s="305"/>
      <c r="K63" s="305"/>
      <c r="L63" s="305"/>
      <c r="M63" s="305"/>
      <c r="N63" s="260"/>
      <c r="O63" s="260"/>
    </row>
    <row r="64" spans="1:15">
      <c r="B64" s="260"/>
      <c r="C64" s="260"/>
      <c r="D64" s="305"/>
      <c r="E64" s="305"/>
      <c r="F64" s="305"/>
      <c r="G64" s="305"/>
      <c r="H64" s="305"/>
      <c r="I64" s="305"/>
      <c r="J64" s="305"/>
      <c r="K64" s="305"/>
      <c r="L64" s="305"/>
      <c r="M64" s="305"/>
      <c r="N64" s="260"/>
      <c r="O64" s="260"/>
    </row>
    <row r="65" spans="2:15">
      <c r="B65" s="260"/>
      <c r="C65" s="260"/>
      <c r="D65" s="305"/>
      <c r="E65" s="305"/>
      <c r="F65" s="305"/>
      <c r="G65" s="305"/>
      <c r="H65" s="305"/>
      <c r="I65" s="305"/>
      <c r="J65" s="305"/>
      <c r="K65" s="305"/>
      <c r="L65" s="305"/>
      <c r="M65" s="305"/>
      <c r="N65" s="260"/>
      <c r="O65" s="260"/>
    </row>
    <row r="66" spans="2:15">
      <c r="B66" s="260"/>
      <c r="C66" s="260"/>
      <c r="D66" s="305"/>
      <c r="E66" s="305"/>
      <c r="F66" s="305"/>
      <c r="G66" s="305"/>
      <c r="H66" s="305"/>
      <c r="I66" s="305"/>
      <c r="J66" s="305"/>
      <c r="K66" s="305"/>
      <c r="L66" s="305"/>
      <c r="M66" s="305"/>
      <c r="N66" s="260"/>
      <c r="O66" s="260"/>
    </row>
    <row r="67" spans="2:15">
      <c r="B67" s="260"/>
      <c r="C67" s="260"/>
      <c r="D67" s="305"/>
      <c r="E67" s="305"/>
      <c r="F67" s="305"/>
      <c r="G67" s="305"/>
      <c r="H67" s="305"/>
      <c r="I67" s="305"/>
      <c r="J67" s="305"/>
      <c r="K67" s="305"/>
      <c r="L67" s="305"/>
      <c r="M67" s="305"/>
      <c r="N67" s="260"/>
      <c r="O67" s="260"/>
    </row>
    <row r="68" spans="2:15">
      <c r="B68" s="260"/>
      <c r="C68" s="260"/>
      <c r="D68" s="305"/>
      <c r="E68" s="305"/>
      <c r="F68" s="305"/>
      <c r="G68" s="305"/>
      <c r="H68" s="305"/>
      <c r="I68" s="305"/>
      <c r="J68" s="305"/>
      <c r="K68" s="305"/>
      <c r="L68" s="305"/>
      <c r="M68" s="305"/>
      <c r="N68" s="260"/>
      <c r="O68" s="260"/>
    </row>
    <row r="69" spans="2:15">
      <c r="B69" s="260"/>
      <c r="C69" s="260"/>
      <c r="D69" s="305"/>
      <c r="E69" s="305"/>
      <c r="F69" s="305"/>
      <c r="G69" s="305"/>
      <c r="H69" s="305"/>
      <c r="I69" s="305"/>
      <c r="J69" s="305"/>
      <c r="K69" s="305"/>
      <c r="L69" s="305"/>
      <c r="M69" s="305"/>
      <c r="N69" s="260"/>
      <c r="O69" s="260"/>
    </row>
    <row r="70" spans="2:15">
      <c r="B70" s="260"/>
      <c r="C70" s="260"/>
      <c r="D70" s="305"/>
      <c r="E70" s="305"/>
      <c r="F70" s="305"/>
      <c r="G70" s="305"/>
      <c r="H70" s="305"/>
      <c r="I70" s="305"/>
      <c r="J70" s="305"/>
      <c r="K70" s="305"/>
      <c r="L70" s="305"/>
      <c r="M70" s="305"/>
      <c r="N70" s="260"/>
      <c r="O70" s="260"/>
    </row>
    <row r="71" spans="2:15">
      <c r="B71" s="260"/>
      <c r="C71" s="260"/>
      <c r="D71" s="305"/>
      <c r="E71" s="305"/>
      <c r="F71" s="305"/>
      <c r="G71" s="305"/>
      <c r="H71" s="305"/>
      <c r="I71" s="305"/>
      <c r="J71" s="305"/>
      <c r="K71" s="305"/>
      <c r="L71" s="305"/>
      <c r="M71" s="305"/>
      <c r="N71" s="260"/>
      <c r="O71" s="260"/>
    </row>
    <row r="72" spans="2:15">
      <c r="B72" s="260"/>
      <c r="C72" s="260"/>
      <c r="D72" s="305"/>
      <c r="E72" s="305"/>
      <c r="F72" s="305"/>
      <c r="G72" s="305"/>
      <c r="H72" s="305"/>
      <c r="I72" s="305"/>
      <c r="J72" s="305"/>
      <c r="K72" s="305"/>
      <c r="L72" s="305"/>
      <c r="M72" s="305"/>
      <c r="N72" s="260"/>
      <c r="O72" s="260"/>
    </row>
    <row r="73" spans="2:15">
      <c r="B73" s="260"/>
      <c r="C73" s="260"/>
      <c r="D73" s="305"/>
      <c r="E73" s="305"/>
      <c r="F73" s="305"/>
      <c r="G73" s="305"/>
      <c r="H73" s="305"/>
      <c r="I73" s="305"/>
      <c r="J73" s="305"/>
      <c r="K73" s="305"/>
      <c r="L73" s="305"/>
      <c r="M73" s="305"/>
      <c r="N73" s="260"/>
      <c r="O73" s="260"/>
    </row>
    <row r="74" spans="2:15">
      <c r="B74" s="260"/>
      <c r="C74" s="260"/>
      <c r="D74" s="305"/>
      <c r="E74" s="305"/>
      <c r="F74" s="305"/>
      <c r="G74" s="305"/>
      <c r="H74" s="305"/>
      <c r="I74" s="305"/>
      <c r="J74" s="305"/>
      <c r="K74" s="305"/>
      <c r="L74" s="305"/>
      <c r="M74" s="305"/>
      <c r="N74" s="260"/>
      <c r="O74" s="260"/>
    </row>
    <row r="75" spans="2:15">
      <c r="B75" s="260"/>
      <c r="C75" s="260"/>
      <c r="D75" s="305"/>
      <c r="E75" s="305"/>
      <c r="F75" s="305"/>
      <c r="G75" s="305"/>
      <c r="H75" s="305"/>
      <c r="I75" s="305"/>
      <c r="J75" s="305"/>
      <c r="K75" s="305"/>
      <c r="L75" s="305"/>
      <c r="M75" s="305"/>
      <c r="N75" s="260"/>
      <c r="O75" s="260"/>
    </row>
    <row r="76" spans="2:15">
      <c r="B76" s="260"/>
      <c r="C76" s="260"/>
      <c r="D76" s="305"/>
      <c r="E76" s="305"/>
      <c r="F76" s="305"/>
      <c r="G76" s="305"/>
      <c r="H76" s="305"/>
      <c r="I76" s="305"/>
      <c r="J76" s="305"/>
      <c r="K76" s="305"/>
      <c r="L76" s="305"/>
      <c r="M76" s="305"/>
      <c r="N76" s="260"/>
      <c r="O76" s="260"/>
    </row>
    <row r="77" spans="2:15">
      <c r="B77" s="260"/>
      <c r="C77" s="260"/>
      <c r="D77" s="305"/>
      <c r="E77" s="305"/>
      <c r="F77" s="305"/>
      <c r="G77" s="305"/>
      <c r="H77" s="305"/>
      <c r="I77" s="305"/>
      <c r="J77" s="305"/>
      <c r="K77" s="305"/>
      <c r="L77" s="305"/>
      <c r="M77" s="305"/>
      <c r="N77" s="260"/>
      <c r="O77" s="260"/>
    </row>
    <row r="78" spans="2:15">
      <c r="B78" s="260"/>
      <c r="C78" s="260"/>
      <c r="D78" s="305"/>
      <c r="E78" s="305"/>
      <c r="F78" s="305"/>
      <c r="G78" s="305"/>
      <c r="H78" s="305"/>
      <c r="I78" s="305"/>
      <c r="J78" s="305"/>
      <c r="K78" s="305"/>
      <c r="L78" s="305"/>
      <c r="M78" s="305"/>
      <c r="N78" s="260"/>
      <c r="O78" s="260"/>
    </row>
    <row r="79" spans="2:15">
      <c r="B79" s="260"/>
      <c r="C79" s="260"/>
      <c r="D79" s="305"/>
      <c r="E79" s="305"/>
      <c r="F79" s="305"/>
      <c r="G79" s="305"/>
      <c r="H79" s="305"/>
      <c r="I79" s="305"/>
      <c r="J79" s="305"/>
      <c r="K79" s="305"/>
      <c r="L79" s="305"/>
      <c r="M79" s="305"/>
      <c r="N79" s="260"/>
      <c r="O79" s="260"/>
    </row>
    <row r="80" spans="2:15">
      <c r="B80" s="260"/>
      <c r="C80" s="260"/>
      <c r="D80" s="305"/>
      <c r="E80" s="305"/>
      <c r="F80" s="305"/>
      <c r="G80" s="305"/>
      <c r="H80" s="305"/>
      <c r="I80" s="305"/>
      <c r="J80" s="305"/>
      <c r="K80" s="305"/>
      <c r="L80" s="305"/>
      <c r="M80" s="305"/>
      <c r="N80" s="260"/>
      <c r="O80" s="260"/>
    </row>
    <row r="81" spans="2:15">
      <c r="B81" s="260"/>
      <c r="C81" s="260"/>
      <c r="D81" s="305"/>
      <c r="E81" s="305"/>
      <c r="F81" s="305"/>
      <c r="G81" s="305"/>
      <c r="H81" s="305"/>
      <c r="I81" s="305"/>
      <c r="J81" s="305"/>
      <c r="K81" s="305"/>
      <c r="L81" s="305"/>
      <c r="M81" s="305"/>
      <c r="N81" s="260"/>
      <c r="O81" s="260"/>
    </row>
    <row r="82" spans="2:15">
      <c r="B82" s="260"/>
      <c r="C82" s="260"/>
      <c r="D82" s="305"/>
      <c r="E82" s="305"/>
      <c r="F82" s="305"/>
      <c r="G82" s="305"/>
      <c r="H82" s="305"/>
      <c r="I82" s="305"/>
      <c r="J82" s="305"/>
      <c r="K82" s="305"/>
      <c r="L82" s="305"/>
      <c r="M82" s="305"/>
      <c r="N82" s="260"/>
      <c r="O82" s="260"/>
    </row>
    <row r="83" spans="2:15">
      <c r="B83" s="260"/>
      <c r="C83" s="260"/>
      <c r="D83" s="305"/>
      <c r="E83" s="305"/>
      <c r="F83" s="305"/>
      <c r="G83" s="305"/>
      <c r="H83" s="305"/>
      <c r="I83" s="305"/>
      <c r="J83" s="305"/>
      <c r="K83" s="305"/>
      <c r="L83" s="305"/>
      <c r="M83" s="305"/>
      <c r="N83" s="260"/>
      <c r="O83" s="260"/>
    </row>
    <row r="84" spans="2:15">
      <c r="B84" s="260"/>
      <c r="C84" s="260"/>
      <c r="D84" s="305"/>
      <c r="E84" s="305"/>
      <c r="F84" s="305"/>
      <c r="G84" s="305"/>
      <c r="H84" s="305"/>
      <c r="I84" s="305"/>
      <c r="J84" s="305"/>
      <c r="K84" s="305"/>
      <c r="L84" s="305"/>
      <c r="M84" s="305"/>
      <c r="N84" s="260"/>
      <c r="O84" s="260"/>
    </row>
    <row r="85" spans="2:15">
      <c r="B85" s="260"/>
      <c r="C85" s="260"/>
      <c r="D85" s="305"/>
      <c r="E85" s="305"/>
      <c r="F85" s="305"/>
      <c r="G85" s="305"/>
      <c r="H85" s="305"/>
      <c r="I85" s="305"/>
      <c r="J85" s="305"/>
      <c r="K85" s="305"/>
      <c r="L85" s="305"/>
      <c r="M85" s="305"/>
      <c r="N85" s="260"/>
      <c r="O85" s="260"/>
    </row>
    <row r="86" spans="2:15">
      <c r="B86" s="260"/>
      <c r="C86" s="260"/>
      <c r="D86" s="305"/>
      <c r="E86" s="305"/>
      <c r="F86" s="305"/>
      <c r="G86" s="305"/>
      <c r="H86" s="305"/>
      <c r="I86" s="305"/>
      <c r="J86" s="305"/>
      <c r="K86" s="305"/>
      <c r="L86" s="305"/>
      <c r="M86" s="305"/>
      <c r="N86" s="260"/>
      <c r="O86" s="260"/>
    </row>
    <row r="87" spans="2:15">
      <c r="B87" s="260"/>
      <c r="C87" s="260"/>
      <c r="D87" s="305"/>
      <c r="E87" s="305"/>
      <c r="F87" s="305"/>
      <c r="G87" s="305"/>
      <c r="H87" s="305"/>
      <c r="I87" s="305"/>
      <c r="J87" s="305"/>
      <c r="K87" s="305"/>
      <c r="L87" s="305"/>
      <c r="M87" s="305"/>
      <c r="N87" s="260"/>
      <c r="O87" s="260"/>
    </row>
    <row r="88" spans="2:15">
      <c r="B88" s="260"/>
      <c r="C88" s="260"/>
      <c r="D88" s="305"/>
      <c r="E88" s="305"/>
      <c r="F88" s="305"/>
      <c r="G88" s="305"/>
      <c r="H88" s="305"/>
      <c r="I88" s="305"/>
      <c r="J88" s="305"/>
      <c r="K88" s="305"/>
      <c r="L88" s="305"/>
      <c r="M88" s="305"/>
      <c r="N88" s="260"/>
      <c r="O88" s="260"/>
    </row>
    <row r="89" spans="2:15">
      <c r="B89" s="260"/>
      <c r="C89" s="260"/>
      <c r="D89" s="305"/>
      <c r="E89" s="305"/>
      <c r="F89" s="305"/>
      <c r="G89" s="305"/>
      <c r="H89" s="305"/>
      <c r="I89" s="305"/>
      <c r="J89" s="305"/>
      <c r="K89" s="305"/>
      <c r="L89" s="305"/>
      <c r="M89" s="305"/>
      <c r="N89" s="260"/>
      <c r="O89" s="260"/>
    </row>
    <row r="90" spans="2:15">
      <c r="B90" s="260"/>
      <c r="C90" s="260"/>
      <c r="D90" s="305"/>
      <c r="E90" s="305"/>
      <c r="F90" s="305"/>
      <c r="G90" s="305"/>
      <c r="H90" s="305"/>
      <c r="I90" s="305"/>
      <c r="J90" s="305"/>
      <c r="K90" s="305"/>
      <c r="L90" s="305"/>
      <c r="M90" s="305"/>
      <c r="N90" s="260"/>
      <c r="O90" s="260"/>
    </row>
    <row r="91" spans="2:15">
      <c r="B91" s="260"/>
      <c r="C91" s="260"/>
      <c r="D91" s="305"/>
      <c r="E91" s="305"/>
      <c r="F91" s="305"/>
      <c r="G91" s="305"/>
      <c r="H91" s="305"/>
      <c r="I91" s="305"/>
      <c r="J91" s="305"/>
      <c r="K91" s="305"/>
      <c r="L91" s="305"/>
      <c r="M91" s="305"/>
      <c r="N91" s="260"/>
      <c r="O91" s="260"/>
    </row>
    <row r="92" spans="2:15">
      <c r="B92" s="260"/>
      <c r="C92" s="260"/>
      <c r="D92" s="305"/>
      <c r="E92" s="305"/>
      <c r="F92" s="305"/>
      <c r="G92" s="305"/>
      <c r="H92" s="305"/>
      <c r="I92" s="305"/>
      <c r="J92" s="305"/>
      <c r="K92" s="305"/>
      <c r="L92" s="305"/>
      <c r="M92" s="305"/>
      <c r="N92" s="260"/>
      <c r="O92" s="260"/>
    </row>
    <row r="93" spans="2:15">
      <c r="B93" s="260"/>
      <c r="C93" s="260"/>
      <c r="D93" s="305"/>
      <c r="E93" s="305"/>
      <c r="F93" s="305"/>
      <c r="G93" s="305"/>
      <c r="H93" s="305"/>
      <c r="I93" s="305"/>
      <c r="J93" s="305"/>
      <c r="K93" s="305"/>
      <c r="L93" s="305"/>
      <c r="M93" s="305"/>
      <c r="N93" s="260"/>
      <c r="O93" s="260"/>
    </row>
    <row r="94" spans="2:15">
      <c r="B94" s="260"/>
      <c r="C94" s="260"/>
      <c r="D94" s="305"/>
      <c r="E94" s="305"/>
      <c r="F94" s="305"/>
      <c r="G94" s="305"/>
      <c r="H94" s="305"/>
      <c r="I94" s="305"/>
      <c r="J94" s="305"/>
      <c r="K94" s="305"/>
      <c r="L94" s="305"/>
      <c r="M94" s="305"/>
      <c r="N94" s="260"/>
      <c r="O94" s="260"/>
    </row>
    <row r="95" spans="2:15">
      <c r="B95" s="260"/>
      <c r="C95" s="260"/>
      <c r="D95" s="305"/>
      <c r="E95" s="305"/>
      <c r="F95" s="305"/>
      <c r="G95" s="305"/>
      <c r="H95" s="305"/>
      <c r="I95" s="305"/>
      <c r="J95" s="305"/>
      <c r="K95" s="305"/>
      <c r="L95" s="305"/>
      <c r="M95" s="305"/>
      <c r="N95" s="260"/>
      <c r="O95" s="260"/>
    </row>
    <row r="96" spans="2:15">
      <c r="B96" s="260"/>
      <c r="C96" s="260"/>
      <c r="D96" s="305"/>
      <c r="E96" s="305"/>
      <c r="F96" s="305"/>
      <c r="G96" s="305"/>
      <c r="H96" s="305"/>
      <c r="I96" s="305"/>
      <c r="J96" s="305"/>
      <c r="K96" s="305"/>
      <c r="L96" s="305"/>
      <c r="M96" s="305"/>
      <c r="N96" s="260"/>
      <c r="O96" s="260"/>
    </row>
    <row r="97" spans="2:15">
      <c r="B97" s="260"/>
      <c r="C97" s="260"/>
      <c r="D97" s="305"/>
      <c r="E97" s="305"/>
      <c r="F97" s="305"/>
      <c r="G97" s="305"/>
      <c r="H97" s="305"/>
      <c r="I97" s="305"/>
      <c r="J97" s="305"/>
      <c r="K97" s="305"/>
      <c r="L97" s="305"/>
      <c r="M97" s="305"/>
      <c r="N97" s="260"/>
      <c r="O97" s="260"/>
    </row>
    <row r="98" spans="2:15">
      <c r="B98" s="260"/>
      <c r="C98" s="260"/>
      <c r="D98" s="305"/>
      <c r="E98" s="305"/>
      <c r="F98" s="305"/>
      <c r="G98" s="305"/>
      <c r="H98" s="305"/>
      <c r="I98" s="305"/>
      <c r="J98" s="305"/>
      <c r="K98" s="305"/>
      <c r="L98" s="305"/>
      <c r="M98" s="305"/>
      <c r="N98" s="260"/>
      <c r="O98" s="260"/>
    </row>
    <row r="99" spans="2:15">
      <c r="B99" s="260"/>
      <c r="C99" s="260"/>
      <c r="D99" s="305"/>
      <c r="E99" s="305"/>
      <c r="F99" s="305"/>
      <c r="G99" s="305"/>
      <c r="H99" s="305"/>
      <c r="I99" s="305"/>
      <c r="J99" s="305"/>
      <c r="K99" s="305"/>
      <c r="L99" s="305"/>
      <c r="M99" s="305"/>
      <c r="N99" s="260"/>
      <c r="O99" s="260"/>
    </row>
    <row r="100" spans="2:15">
      <c r="B100" s="260"/>
      <c r="C100" s="260"/>
      <c r="D100" s="305"/>
      <c r="E100" s="305"/>
      <c r="F100" s="305"/>
      <c r="G100" s="305"/>
      <c r="H100" s="305"/>
      <c r="I100" s="305"/>
      <c r="J100" s="305"/>
      <c r="K100" s="305"/>
      <c r="L100" s="305"/>
      <c r="M100" s="305"/>
      <c r="N100" s="260"/>
      <c r="O100" s="260"/>
    </row>
    <row r="101" spans="2:15">
      <c r="B101" s="260"/>
      <c r="C101" s="260"/>
      <c r="D101" s="305"/>
      <c r="E101" s="305"/>
      <c r="F101" s="305"/>
      <c r="G101" s="305"/>
      <c r="H101" s="305"/>
      <c r="I101" s="305"/>
      <c r="J101" s="305"/>
      <c r="K101" s="305"/>
      <c r="L101" s="305"/>
      <c r="M101" s="305"/>
      <c r="N101" s="260"/>
      <c r="O101" s="260"/>
    </row>
    <row r="102" spans="2:15">
      <c r="B102" s="260"/>
      <c r="C102" s="260"/>
      <c r="D102" s="305"/>
      <c r="E102" s="305"/>
      <c r="F102" s="305"/>
      <c r="G102" s="305"/>
      <c r="H102" s="305"/>
      <c r="I102" s="305"/>
      <c r="J102" s="305"/>
      <c r="K102" s="305"/>
      <c r="L102" s="305"/>
      <c r="M102" s="305"/>
      <c r="N102" s="260"/>
      <c r="O102" s="260"/>
    </row>
    <row r="103" spans="2:15">
      <c r="B103" s="260"/>
      <c r="C103" s="260"/>
      <c r="D103" s="305"/>
      <c r="E103" s="305"/>
      <c r="F103" s="305"/>
      <c r="G103" s="305"/>
      <c r="H103" s="305"/>
      <c r="I103" s="305"/>
      <c r="J103" s="305"/>
      <c r="K103" s="305"/>
      <c r="L103" s="305"/>
      <c r="M103" s="305"/>
      <c r="N103" s="260"/>
      <c r="O103" s="260"/>
    </row>
    <row r="104" spans="2:15">
      <c r="B104" s="260"/>
      <c r="C104" s="260"/>
      <c r="D104" s="305"/>
      <c r="E104" s="305"/>
      <c r="F104" s="305"/>
      <c r="G104" s="305"/>
      <c r="H104" s="305"/>
      <c r="I104" s="305"/>
      <c r="J104" s="305"/>
      <c r="K104" s="305"/>
      <c r="L104" s="305"/>
      <c r="M104" s="305"/>
      <c r="N104" s="260"/>
      <c r="O104" s="260"/>
    </row>
    <row r="105" spans="2:15">
      <c r="B105" s="260"/>
      <c r="C105" s="260"/>
      <c r="D105" s="305"/>
      <c r="E105" s="305"/>
      <c r="F105" s="305"/>
      <c r="G105" s="305"/>
      <c r="H105" s="305"/>
      <c r="I105" s="305"/>
      <c r="J105" s="305"/>
      <c r="K105" s="305"/>
      <c r="L105" s="305"/>
      <c r="M105" s="305"/>
      <c r="N105" s="260"/>
      <c r="O105" s="260"/>
    </row>
    <row r="106" spans="2:15">
      <c r="B106" s="260"/>
      <c r="C106" s="260"/>
      <c r="D106" s="305"/>
      <c r="E106" s="305"/>
      <c r="F106" s="305"/>
      <c r="G106" s="305"/>
      <c r="H106" s="305"/>
      <c r="I106" s="305"/>
      <c r="J106" s="305"/>
      <c r="K106" s="305"/>
      <c r="L106" s="305"/>
      <c r="M106" s="305"/>
      <c r="N106" s="260"/>
      <c r="O106" s="260"/>
    </row>
    <row r="107" spans="2:15">
      <c r="B107" s="260"/>
      <c r="C107" s="260"/>
      <c r="D107" s="305"/>
      <c r="E107" s="305"/>
      <c r="F107" s="305"/>
      <c r="G107" s="305"/>
      <c r="H107" s="305"/>
      <c r="I107" s="305"/>
      <c r="J107" s="305"/>
      <c r="K107" s="305"/>
      <c r="L107" s="305"/>
      <c r="M107" s="305"/>
      <c r="N107" s="260"/>
      <c r="O107" s="260"/>
    </row>
    <row r="108" spans="2:15">
      <c r="B108" s="260"/>
      <c r="C108" s="260"/>
      <c r="D108" s="305"/>
      <c r="E108" s="305"/>
      <c r="F108" s="305"/>
      <c r="G108" s="305"/>
      <c r="H108" s="305"/>
      <c r="I108" s="305"/>
      <c r="J108" s="305"/>
      <c r="K108" s="305"/>
      <c r="L108" s="305"/>
      <c r="M108" s="305"/>
      <c r="N108" s="260"/>
      <c r="O108" s="260"/>
    </row>
    <row r="109" spans="2:15">
      <c r="B109" s="260"/>
      <c r="C109" s="260"/>
      <c r="D109" s="305"/>
      <c r="E109" s="305"/>
      <c r="F109" s="305"/>
      <c r="G109" s="305"/>
      <c r="H109" s="305"/>
      <c r="I109" s="305"/>
      <c r="J109" s="305"/>
      <c r="K109" s="305"/>
      <c r="L109" s="305"/>
      <c r="M109" s="305"/>
      <c r="N109" s="260"/>
      <c r="O109" s="260"/>
    </row>
    <row r="110" spans="2:15">
      <c r="B110" s="260"/>
      <c r="C110" s="260"/>
      <c r="D110" s="305"/>
      <c r="E110" s="305"/>
      <c r="F110" s="305"/>
      <c r="G110" s="305"/>
      <c r="H110" s="305"/>
      <c r="I110" s="305"/>
      <c r="J110" s="305"/>
      <c r="K110" s="305"/>
      <c r="L110" s="305"/>
      <c r="M110" s="305"/>
      <c r="N110" s="260"/>
      <c r="O110" s="260"/>
    </row>
    <row r="111" spans="2:15">
      <c r="B111" s="260"/>
      <c r="C111" s="260"/>
      <c r="D111" s="305"/>
      <c r="E111" s="305"/>
      <c r="F111" s="305"/>
      <c r="G111" s="305"/>
      <c r="H111" s="305"/>
      <c r="I111" s="305"/>
      <c r="J111" s="305"/>
      <c r="K111" s="305"/>
      <c r="L111" s="305"/>
      <c r="M111" s="305"/>
      <c r="N111" s="260"/>
      <c r="O111" s="260"/>
    </row>
    <row r="112" spans="2:15">
      <c r="B112" s="260"/>
      <c r="C112" s="260"/>
      <c r="D112" s="305"/>
      <c r="E112" s="305"/>
      <c r="F112" s="305"/>
      <c r="G112" s="305"/>
      <c r="H112" s="305"/>
      <c r="I112" s="305"/>
      <c r="J112" s="305"/>
      <c r="K112" s="305"/>
      <c r="L112" s="305"/>
      <c r="M112" s="305"/>
      <c r="N112" s="260"/>
      <c r="O112" s="260"/>
    </row>
    <row r="113" spans="2:15">
      <c r="B113" s="260"/>
      <c r="C113" s="260"/>
      <c r="D113" s="305"/>
      <c r="E113" s="305"/>
      <c r="F113" s="305"/>
      <c r="G113" s="305"/>
      <c r="H113" s="305"/>
      <c r="I113" s="305"/>
      <c r="J113" s="305"/>
      <c r="K113" s="305"/>
      <c r="L113" s="305"/>
      <c r="M113" s="305"/>
      <c r="N113" s="260"/>
      <c r="O113" s="260"/>
    </row>
    <row r="114" spans="2:15">
      <c r="B114" s="260"/>
      <c r="C114" s="260"/>
      <c r="D114" s="305"/>
      <c r="E114" s="305"/>
      <c r="F114" s="305"/>
      <c r="G114" s="305"/>
      <c r="H114" s="305"/>
      <c r="I114" s="305"/>
      <c r="J114" s="305"/>
      <c r="K114" s="305"/>
      <c r="L114" s="305"/>
      <c r="M114" s="305"/>
      <c r="N114" s="260"/>
      <c r="O114" s="260"/>
    </row>
    <row r="115" spans="2:15">
      <c r="B115" s="260"/>
      <c r="C115" s="260"/>
      <c r="D115" s="305"/>
      <c r="E115" s="305"/>
      <c r="F115" s="305"/>
      <c r="G115" s="305"/>
      <c r="H115" s="305"/>
      <c r="I115" s="305"/>
      <c r="J115" s="305"/>
      <c r="K115" s="305"/>
      <c r="L115" s="305"/>
      <c r="M115" s="305"/>
      <c r="N115" s="260"/>
      <c r="O115" s="260"/>
    </row>
    <row r="116" spans="2:15">
      <c r="B116" s="260"/>
      <c r="C116" s="260"/>
      <c r="D116" s="305"/>
      <c r="E116" s="305"/>
      <c r="F116" s="305"/>
      <c r="G116" s="305"/>
      <c r="H116" s="305"/>
      <c r="I116" s="305"/>
      <c r="J116" s="305"/>
      <c r="K116" s="305"/>
      <c r="L116" s="305"/>
      <c r="M116" s="305"/>
      <c r="N116" s="260"/>
      <c r="O116" s="260"/>
    </row>
    <row r="117" spans="2:15">
      <c r="B117" s="260"/>
      <c r="C117" s="260"/>
      <c r="D117" s="305"/>
      <c r="E117" s="305"/>
      <c r="F117" s="305"/>
      <c r="G117" s="305"/>
      <c r="H117" s="305"/>
      <c r="I117" s="305"/>
      <c r="J117" s="305"/>
      <c r="K117" s="305"/>
      <c r="L117" s="305"/>
      <c r="M117" s="305"/>
      <c r="N117" s="260"/>
      <c r="O117" s="260"/>
    </row>
    <row r="118" spans="2:15">
      <c r="B118" s="260"/>
      <c r="C118" s="260"/>
      <c r="D118" s="305"/>
      <c r="E118" s="305"/>
      <c r="F118" s="305"/>
      <c r="G118" s="305"/>
      <c r="H118" s="305"/>
      <c r="I118" s="305"/>
      <c r="J118" s="305"/>
      <c r="K118" s="305"/>
      <c r="L118" s="305"/>
      <c r="M118" s="305"/>
      <c r="N118" s="260"/>
      <c r="O118" s="260"/>
    </row>
    <row r="119" spans="2:15">
      <c r="B119" s="260"/>
      <c r="C119" s="260"/>
      <c r="D119" s="305"/>
      <c r="E119" s="305"/>
      <c r="F119" s="305"/>
      <c r="G119" s="305"/>
      <c r="H119" s="305"/>
      <c r="I119" s="305"/>
      <c r="J119" s="305"/>
      <c r="K119" s="305"/>
      <c r="L119" s="305"/>
      <c r="M119" s="305"/>
      <c r="N119" s="260"/>
      <c r="O119" s="260"/>
    </row>
    <row r="120" spans="2:15">
      <c r="B120" s="260"/>
      <c r="C120" s="260"/>
      <c r="D120" s="305"/>
      <c r="E120" s="305"/>
      <c r="F120" s="305"/>
      <c r="G120" s="305"/>
      <c r="H120" s="305"/>
      <c r="I120" s="305"/>
      <c r="J120" s="305"/>
      <c r="K120" s="305"/>
      <c r="L120" s="305"/>
      <c r="M120" s="305"/>
      <c r="N120" s="260"/>
      <c r="O120" s="260"/>
    </row>
    <row r="121" spans="2:15">
      <c r="B121" s="260"/>
      <c r="C121" s="260"/>
      <c r="D121" s="305"/>
      <c r="E121" s="305"/>
      <c r="F121" s="305"/>
      <c r="G121" s="305"/>
      <c r="H121" s="305"/>
      <c r="I121" s="305"/>
      <c r="J121" s="305"/>
      <c r="K121" s="305"/>
      <c r="L121" s="305"/>
      <c r="M121" s="305"/>
      <c r="N121" s="260"/>
      <c r="O121" s="260"/>
    </row>
    <row r="122" spans="2:15">
      <c r="B122" s="260"/>
      <c r="C122" s="260"/>
      <c r="D122" s="305"/>
      <c r="E122" s="305"/>
      <c r="F122" s="305"/>
      <c r="G122" s="305"/>
      <c r="H122" s="305"/>
      <c r="I122" s="305"/>
      <c r="J122" s="305"/>
      <c r="K122" s="305"/>
      <c r="L122" s="305"/>
      <c r="M122" s="305"/>
      <c r="N122" s="260"/>
      <c r="O122" s="260"/>
    </row>
    <row r="123" spans="2:15">
      <c r="B123" s="260"/>
      <c r="C123" s="260"/>
      <c r="D123" s="305"/>
      <c r="E123" s="305"/>
      <c r="F123" s="305"/>
      <c r="G123" s="305"/>
      <c r="H123" s="305"/>
      <c r="I123" s="305"/>
      <c r="J123" s="305"/>
      <c r="K123" s="305"/>
      <c r="L123" s="305"/>
      <c r="M123" s="305"/>
      <c r="N123" s="260"/>
      <c r="O123" s="260"/>
    </row>
    <row r="124" spans="2:15">
      <c r="B124" s="260"/>
      <c r="C124" s="260"/>
      <c r="D124" s="305"/>
      <c r="E124" s="305"/>
      <c r="F124" s="305"/>
      <c r="G124" s="305"/>
      <c r="H124" s="305"/>
      <c r="I124" s="305"/>
      <c r="J124" s="305"/>
      <c r="K124" s="305"/>
      <c r="L124" s="305"/>
      <c r="M124" s="305"/>
      <c r="N124" s="260"/>
      <c r="O124" s="260"/>
    </row>
    <row r="125" spans="2:15">
      <c r="B125" s="260"/>
      <c r="C125" s="260"/>
      <c r="D125" s="305"/>
      <c r="E125" s="305"/>
      <c r="F125" s="305"/>
      <c r="G125" s="305"/>
      <c r="H125" s="305"/>
      <c r="I125" s="305"/>
      <c r="J125" s="305"/>
      <c r="K125" s="305"/>
      <c r="L125" s="305"/>
      <c r="M125" s="305"/>
      <c r="N125" s="260"/>
      <c r="O125" s="260"/>
    </row>
    <row r="126" spans="2:15">
      <c r="B126" s="260"/>
      <c r="C126" s="260"/>
      <c r="D126" s="305"/>
      <c r="E126" s="305"/>
      <c r="F126" s="305"/>
      <c r="G126" s="305"/>
      <c r="H126" s="305"/>
      <c r="I126" s="305"/>
      <c r="J126" s="305"/>
      <c r="K126" s="305"/>
      <c r="L126" s="305"/>
      <c r="M126" s="305"/>
      <c r="N126" s="260"/>
      <c r="O126" s="260"/>
    </row>
    <row r="127" spans="2:15">
      <c r="B127" s="260"/>
      <c r="C127" s="260"/>
      <c r="D127" s="305"/>
      <c r="E127" s="305"/>
      <c r="F127" s="305"/>
      <c r="G127" s="305"/>
      <c r="H127" s="305"/>
      <c r="I127" s="305"/>
      <c r="J127" s="305"/>
      <c r="K127" s="305"/>
      <c r="L127" s="305"/>
      <c r="M127" s="305"/>
      <c r="N127" s="260"/>
      <c r="O127" s="260"/>
    </row>
    <row r="128" spans="2:15">
      <c r="B128" s="260"/>
      <c r="C128" s="260"/>
      <c r="D128" s="305"/>
      <c r="E128" s="305"/>
      <c r="F128" s="305"/>
      <c r="G128" s="305"/>
      <c r="H128" s="305"/>
      <c r="I128" s="305"/>
      <c r="J128" s="305"/>
      <c r="K128" s="305"/>
      <c r="L128" s="305"/>
      <c r="M128" s="305"/>
      <c r="N128" s="260"/>
      <c r="O128" s="260"/>
    </row>
    <row r="129" spans="2:15">
      <c r="B129" s="260"/>
      <c r="C129" s="260"/>
      <c r="D129" s="305"/>
      <c r="E129" s="305"/>
      <c r="F129" s="305"/>
      <c r="G129" s="305"/>
      <c r="H129" s="305"/>
      <c r="I129" s="305"/>
      <c r="J129" s="305"/>
      <c r="K129" s="305"/>
      <c r="L129" s="305"/>
      <c r="M129" s="305"/>
      <c r="N129" s="260"/>
      <c r="O129" s="260"/>
    </row>
    <row r="130" spans="2:15">
      <c r="B130" s="260"/>
      <c r="C130" s="260"/>
      <c r="D130" s="305"/>
      <c r="E130" s="305"/>
      <c r="F130" s="305"/>
      <c r="G130" s="305"/>
      <c r="H130" s="305"/>
      <c r="I130" s="305"/>
      <c r="J130" s="305"/>
      <c r="K130" s="305"/>
      <c r="L130" s="305"/>
      <c r="M130" s="305"/>
      <c r="N130" s="260"/>
      <c r="O130" s="260"/>
    </row>
    <row r="131" spans="2:15">
      <c r="B131" s="260"/>
      <c r="C131" s="260"/>
      <c r="D131" s="305"/>
      <c r="E131" s="305"/>
      <c r="F131" s="305"/>
      <c r="G131" s="305"/>
      <c r="H131" s="305"/>
      <c r="I131" s="305"/>
      <c r="J131" s="305"/>
      <c r="K131" s="305"/>
      <c r="L131" s="305"/>
      <c r="M131" s="305"/>
      <c r="N131" s="260"/>
      <c r="O131" s="260"/>
    </row>
    <row r="132" spans="2:15">
      <c r="B132" s="260"/>
      <c r="C132" s="260"/>
      <c r="D132" s="305"/>
      <c r="E132" s="305"/>
      <c r="F132" s="305"/>
      <c r="G132" s="305"/>
      <c r="H132" s="305"/>
      <c r="I132" s="305"/>
      <c r="J132" s="305"/>
      <c r="K132" s="305"/>
      <c r="L132" s="305"/>
      <c r="M132" s="305"/>
      <c r="N132" s="260"/>
      <c r="O132" s="260"/>
    </row>
    <row r="133" spans="2:15">
      <c r="B133" s="260"/>
      <c r="C133" s="260"/>
      <c r="D133" s="305"/>
      <c r="E133" s="305"/>
      <c r="F133" s="305"/>
      <c r="G133" s="305"/>
      <c r="H133" s="305"/>
      <c r="I133" s="305"/>
      <c r="J133" s="305"/>
      <c r="K133" s="305"/>
      <c r="L133" s="305"/>
      <c r="M133" s="305"/>
      <c r="N133" s="260"/>
      <c r="O133" s="260"/>
    </row>
    <row r="134" spans="2:15">
      <c r="B134" s="260"/>
      <c r="C134" s="260"/>
      <c r="D134" s="305"/>
      <c r="E134" s="305"/>
      <c r="F134" s="305"/>
      <c r="G134" s="305"/>
      <c r="H134" s="305"/>
      <c r="I134" s="305"/>
      <c r="J134" s="305"/>
      <c r="K134" s="305"/>
      <c r="L134" s="305"/>
      <c r="M134" s="305"/>
      <c r="N134" s="260"/>
      <c r="O134" s="260"/>
    </row>
    <row r="135" spans="2:15">
      <c r="B135" s="260"/>
      <c r="C135" s="260"/>
      <c r="D135" s="305"/>
      <c r="E135" s="305"/>
      <c r="F135" s="305"/>
      <c r="G135" s="305"/>
      <c r="H135" s="305"/>
      <c r="I135" s="305"/>
      <c r="J135" s="305"/>
      <c r="K135" s="305"/>
      <c r="L135" s="305"/>
      <c r="M135" s="305"/>
      <c r="N135" s="260"/>
      <c r="O135" s="260"/>
    </row>
    <row r="136" spans="2:15">
      <c r="B136" s="260"/>
      <c r="C136" s="260"/>
      <c r="D136" s="305"/>
      <c r="E136" s="305"/>
      <c r="F136" s="305"/>
      <c r="G136" s="305"/>
      <c r="H136" s="305"/>
      <c r="I136" s="305"/>
      <c r="J136" s="305"/>
      <c r="K136" s="305"/>
      <c r="L136" s="305"/>
      <c r="M136" s="305"/>
      <c r="N136" s="260"/>
      <c r="O136" s="260"/>
    </row>
    <row r="137" spans="2:15">
      <c r="B137" s="260"/>
      <c r="C137" s="260"/>
      <c r="D137" s="305"/>
      <c r="E137" s="305"/>
      <c r="F137" s="305"/>
      <c r="G137" s="305"/>
      <c r="H137" s="305"/>
      <c r="I137" s="305"/>
      <c r="J137" s="305"/>
      <c r="K137" s="305"/>
      <c r="L137" s="305"/>
      <c r="M137" s="305"/>
      <c r="N137" s="260"/>
      <c r="O137" s="260"/>
    </row>
    <row r="138" spans="2:15">
      <c r="B138" s="260"/>
      <c r="C138" s="260"/>
      <c r="D138" s="305"/>
      <c r="E138" s="305"/>
      <c r="F138" s="305"/>
      <c r="G138" s="305"/>
      <c r="H138" s="305"/>
      <c r="I138" s="305"/>
      <c r="J138" s="305"/>
      <c r="K138" s="305"/>
      <c r="L138" s="305"/>
      <c r="M138" s="305"/>
      <c r="N138" s="260"/>
      <c r="O138" s="260"/>
    </row>
    <row r="139" spans="2:15">
      <c r="B139" s="260"/>
      <c r="C139" s="260"/>
      <c r="D139" s="305"/>
      <c r="E139" s="305"/>
      <c r="F139" s="305"/>
      <c r="G139" s="305"/>
      <c r="H139" s="305"/>
      <c r="I139" s="305"/>
      <c r="J139" s="305"/>
      <c r="K139" s="305"/>
      <c r="L139" s="305"/>
      <c r="M139" s="305"/>
      <c r="N139" s="260"/>
      <c r="O139" s="260"/>
    </row>
    <row r="140" spans="2:15">
      <c r="B140" s="260"/>
      <c r="C140" s="260"/>
      <c r="D140" s="305"/>
      <c r="E140" s="305"/>
      <c r="F140" s="305"/>
      <c r="G140" s="305"/>
      <c r="H140" s="305"/>
      <c r="I140" s="305"/>
      <c r="J140" s="305"/>
      <c r="K140" s="305"/>
      <c r="L140" s="305"/>
      <c r="M140" s="305"/>
      <c r="N140" s="260"/>
      <c r="O140" s="260"/>
    </row>
    <row r="141" spans="2:15">
      <c r="B141" s="260"/>
      <c r="C141" s="260"/>
      <c r="D141" s="305"/>
      <c r="E141" s="305"/>
      <c r="F141" s="305"/>
      <c r="G141" s="305"/>
      <c r="H141" s="305"/>
      <c r="I141" s="305"/>
      <c r="J141" s="305"/>
      <c r="K141" s="305"/>
      <c r="L141" s="305"/>
      <c r="M141" s="305"/>
      <c r="N141" s="260"/>
      <c r="O141" s="260"/>
    </row>
    <row r="142" spans="2:15">
      <c r="B142" s="260"/>
      <c r="C142" s="260"/>
      <c r="D142" s="305"/>
      <c r="E142" s="305"/>
      <c r="F142" s="305"/>
      <c r="G142" s="305"/>
      <c r="H142" s="305"/>
      <c r="I142" s="305"/>
      <c r="J142" s="305"/>
      <c r="K142" s="305"/>
      <c r="L142" s="305"/>
      <c r="M142" s="305"/>
      <c r="N142" s="260"/>
      <c r="O142" s="260"/>
    </row>
    <row r="143" spans="2:15">
      <c r="B143" s="260"/>
      <c r="C143" s="260"/>
      <c r="D143" s="305"/>
      <c r="E143" s="305"/>
      <c r="F143" s="305"/>
      <c r="G143" s="305"/>
      <c r="H143" s="305"/>
      <c r="I143" s="305"/>
      <c r="J143" s="305"/>
      <c r="K143" s="305"/>
      <c r="L143" s="305"/>
      <c r="M143" s="305"/>
      <c r="N143" s="260"/>
      <c r="O143" s="260"/>
    </row>
    <row r="144" spans="2:15">
      <c r="B144" s="260"/>
      <c r="C144" s="260"/>
      <c r="D144" s="305"/>
      <c r="E144" s="305"/>
      <c r="F144" s="305"/>
      <c r="G144" s="305"/>
      <c r="H144" s="305"/>
      <c r="I144" s="305"/>
      <c r="J144" s="305"/>
      <c r="K144" s="305"/>
      <c r="L144" s="305"/>
      <c r="M144" s="305"/>
      <c r="N144" s="260"/>
      <c r="O144" s="260"/>
    </row>
    <row r="145" spans="2:15">
      <c r="B145" s="260"/>
      <c r="C145" s="260"/>
      <c r="D145" s="305"/>
      <c r="E145" s="305"/>
      <c r="F145" s="305"/>
      <c r="G145" s="305"/>
      <c r="H145" s="305"/>
      <c r="I145" s="305"/>
      <c r="J145" s="305"/>
      <c r="K145" s="305"/>
      <c r="L145" s="305"/>
      <c r="M145" s="305"/>
      <c r="N145" s="260"/>
      <c r="O145" s="260"/>
    </row>
    <row r="146" spans="2:15">
      <c r="B146" s="260"/>
      <c r="C146" s="260"/>
      <c r="D146" s="305"/>
      <c r="E146" s="305"/>
      <c r="F146" s="305"/>
      <c r="G146" s="305"/>
      <c r="H146" s="305"/>
      <c r="I146" s="305"/>
      <c r="J146" s="305"/>
      <c r="K146" s="305"/>
      <c r="L146" s="305"/>
      <c r="M146" s="305"/>
      <c r="N146" s="260"/>
      <c r="O146" s="260"/>
    </row>
    <row r="147" spans="2:15">
      <c r="B147" s="260"/>
      <c r="C147" s="260"/>
      <c r="D147" s="305"/>
      <c r="E147" s="305"/>
      <c r="F147" s="305"/>
      <c r="G147" s="305"/>
      <c r="H147" s="305"/>
      <c r="I147" s="305"/>
      <c r="J147" s="305"/>
      <c r="K147" s="305"/>
      <c r="L147" s="305"/>
      <c r="M147" s="305"/>
      <c r="N147" s="260"/>
      <c r="O147" s="260"/>
    </row>
    <row r="148" spans="2:15">
      <c r="B148" s="260"/>
      <c r="C148" s="260"/>
      <c r="D148" s="305"/>
      <c r="E148" s="305"/>
      <c r="F148" s="305"/>
      <c r="G148" s="305"/>
      <c r="H148" s="305"/>
      <c r="I148" s="305"/>
      <c r="J148" s="305"/>
      <c r="K148" s="305"/>
      <c r="L148" s="305"/>
      <c r="M148" s="305"/>
      <c r="N148" s="260"/>
      <c r="O148" s="260"/>
    </row>
    <row r="149" spans="2:15">
      <c r="B149" s="260"/>
      <c r="C149" s="260"/>
      <c r="D149" s="305"/>
      <c r="E149" s="305"/>
      <c r="F149" s="305"/>
      <c r="G149" s="305"/>
      <c r="H149" s="305"/>
      <c r="I149" s="305"/>
      <c r="J149" s="305"/>
      <c r="K149" s="305"/>
      <c r="L149" s="305"/>
      <c r="M149" s="305"/>
      <c r="N149" s="260"/>
      <c r="O149" s="260"/>
    </row>
    <row r="150" spans="2:15">
      <c r="B150" s="260"/>
      <c r="C150" s="260"/>
      <c r="D150" s="305"/>
      <c r="E150" s="305"/>
      <c r="F150" s="305"/>
      <c r="G150" s="305"/>
      <c r="H150" s="305"/>
      <c r="I150" s="305"/>
      <c r="J150" s="305"/>
      <c r="K150" s="305"/>
      <c r="L150" s="305"/>
      <c r="M150" s="305"/>
      <c r="N150" s="260"/>
      <c r="O150" s="260"/>
    </row>
    <row r="151" spans="2:15">
      <c r="B151" s="260"/>
      <c r="C151" s="260"/>
      <c r="D151" s="305"/>
      <c r="E151" s="305"/>
      <c r="F151" s="305"/>
      <c r="G151" s="305"/>
      <c r="H151" s="305"/>
      <c r="I151" s="305"/>
      <c r="J151" s="305"/>
      <c r="K151" s="305"/>
      <c r="L151" s="305"/>
      <c r="M151" s="305"/>
      <c r="N151" s="260"/>
      <c r="O151" s="260"/>
    </row>
    <row r="152" spans="2:15">
      <c r="B152" s="260"/>
      <c r="C152" s="260"/>
      <c r="D152" s="305"/>
      <c r="E152" s="305"/>
      <c r="F152" s="305"/>
      <c r="G152" s="305"/>
      <c r="H152" s="305"/>
      <c r="I152" s="305"/>
      <c r="J152" s="305"/>
      <c r="K152" s="305"/>
      <c r="L152" s="305"/>
      <c r="M152" s="305"/>
      <c r="N152" s="260"/>
      <c r="O152" s="260"/>
    </row>
    <row r="153" spans="2:15">
      <c r="B153" s="260"/>
      <c r="C153" s="260"/>
      <c r="D153" s="305"/>
      <c r="E153" s="305"/>
      <c r="F153" s="305"/>
      <c r="G153" s="305"/>
      <c r="H153" s="305"/>
      <c r="I153" s="305"/>
      <c r="J153" s="305"/>
      <c r="K153" s="305"/>
      <c r="L153" s="305"/>
      <c r="M153" s="305"/>
      <c r="N153" s="260"/>
      <c r="O153" s="260"/>
    </row>
    <row r="154" spans="2:15">
      <c r="B154" s="260"/>
      <c r="C154" s="260"/>
      <c r="D154" s="305"/>
      <c r="E154" s="305"/>
      <c r="F154" s="305"/>
      <c r="G154" s="305"/>
      <c r="H154" s="305"/>
      <c r="I154" s="305"/>
      <c r="J154" s="305"/>
      <c r="K154" s="305"/>
      <c r="L154" s="305"/>
      <c r="M154" s="305"/>
      <c r="N154" s="260"/>
      <c r="O154" s="260"/>
    </row>
    <row r="155" spans="2:15">
      <c r="B155" s="260"/>
      <c r="C155" s="260"/>
      <c r="D155" s="305"/>
      <c r="E155" s="305"/>
      <c r="F155" s="305"/>
      <c r="G155" s="305"/>
      <c r="H155" s="305"/>
      <c r="I155" s="305"/>
      <c r="J155" s="305"/>
      <c r="K155" s="305"/>
      <c r="L155" s="305"/>
      <c r="M155" s="305"/>
      <c r="N155" s="260"/>
      <c r="O155" s="260"/>
    </row>
    <row r="156" spans="2:15">
      <c r="B156" s="260"/>
      <c r="C156" s="260"/>
      <c r="D156" s="305"/>
      <c r="E156" s="305"/>
      <c r="F156" s="305"/>
      <c r="G156" s="305"/>
      <c r="H156" s="305"/>
      <c r="I156" s="305"/>
      <c r="J156" s="305"/>
      <c r="K156" s="305"/>
      <c r="L156" s="305"/>
      <c r="M156" s="305"/>
      <c r="N156" s="260"/>
      <c r="O156" s="260"/>
    </row>
    <row r="157" spans="2:15">
      <c r="B157" s="260"/>
      <c r="C157" s="260"/>
      <c r="D157" s="305"/>
      <c r="E157" s="305"/>
      <c r="F157" s="305"/>
      <c r="G157" s="305"/>
      <c r="H157" s="305"/>
      <c r="I157" s="305"/>
      <c r="J157" s="305"/>
      <c r="K157" s="305"/>
      <c r="L157" s="305"/>
      <c r="M157" s="305"/>
      <c r="N157" s="260"/>
      <c r="O157" s="260"/>
    </row>
    <row r="158" spans="2:15">
      <c r="B158" s="260"/>
      <c r="C158" s="260"/>
      <c r="D158" s="305"/>
      <c r="E158" s="305"/>
      <c r="F158" s="305"/>
      <c r="G158" s="305"/>
      <c r="H158" s="305"/>
      <c r="I158" s="305"/>
      <c r="J158" s="305"/>
      <c r="K158" s="305"/>
      <c r="L158" s="305"/>
      <c r="M158" s="305"/>
      <c r="N158" s="260"/>
      <c r="O158" s="260"/>
    </row>
    <row r="159" spans="2:15">
      <c r="B159" s="260"/>
      <c r="C159" s="260"/>
      <c r="D159" s="305"/>
      <c r="E159" s="305"/>
      <c r="F159" s="305"/>
      <c r="G159" s="305"/>
      <c r="H159" s="305"/>
      <c r="I159" s="305"/>
      <c r="J159" s="305"/>
      <c r="K159" s="305"/>
      <c r="L159" s="305"/>
      <c r="M159" s="305"/>
      <c r="N159" s="260"/>
      <c r="O159" s="260"/>
    </row>
    <row r="160" spans="2:15">
      <c r="B160" s="260"/>
      <c r="C160" s="260"/>
      <c r="D160" s="305"/>
      <c r="E160" s="305"/>
      <c r="F160" s="305"/>
      <c r="G160" s="305"/>
      <c r="H160" s="305"/>
      <c r="I160" s="305"/>
      <c r="J160" s="305"/>
      <c r="K160" s="305"/>
      <c r="L160" s="305"/>
      <c r="M160" s="305"/>
      <c r="N160" s="260"/>
      <c r="O160" s="260"/>
    </row>
    <row r="161" spans="2:15">
      <c r="B161" s="260"/>
      <c r="C161" s="260"/>
      <c r="D161" s="305"/>
      <c r="E161" s="305"/>
      <c r="F161" s="305"/>
      <c r="G161" s="305"/>
      <c r="H161" s="305"/>
      <c r="I161" s="305"/>
      <c r="J161" s="305"/>
      <c r="K161" s="305"/>
      <c r="L161" s="305"/>
      <c r="M161" s="305"/>
      <c r="N161" s="260"/>
      <c r="O161" s="260"/>
    </row>
    <row r="162" spans="2:15">
      <c r="B162" s="260"/>
      <c r="C162" s="260"/>
      <c r="D162" s="305"/>
      <c r="E162" s="305"/>
      <c r="F162" s="305"/>
      <c r="G162" s="305"/>
      <c r="H162" s="305"/>
      <c r="I162" s="305"/>
      <c r="J162" s="305"/>
      <c r="K162" s="305"/>
      <c r="L162" s="305"/>
      <c r="M162" s="305"/>
      <c r="N162" s="260"/>
      <c r="O162" s="260"/>
    </row>
    <row r="163" spans="2:15">
      <c r="B163" s="260"/>
      <c r="C163" s="260"/>
      <c r="D163" s="305"/>
      <c r="E163" s="305"/>
      <c r="F163" s="305"/>
      <c r="G163" s="305"/>
      <c r="H163" s="305"/>
      <c r="I163" s="305"/>
      <c r="J163" s="305"/>
      <c r="K163" s="305"/>
      <c r="L163" s="305"/>
      <c r="M163" s="305"/>
      <c r="N163" s="260"/>
      <c r="O163" s="260"/>
    </row>
    <row r="164" spans="2:15">
      <c r="B164" s="260"/>
      <c r="C164" s="260"/>
      <c r="D164" s="305"/>
      <c r="E164" s="305"/>
      <c r="F164" s="305"/>
      <c r="G164" s="305"/>
      <c r="H164" s="305"/>
      <c r="I164" s="305"/>
      <c r="J164" s="305"/>
      <c r="K164" s="305"/>
      <c r="L164" s="305"/>
      <c r="M164" s="305"/>
      <c r="N164" s="260"/>
      <c r="O164" s="260"/>
    </row>
    <row r="165" spans="2:15">
      <c r="B165" s="260"/>
      <c r="C165" s="260"/>
      <c r="D165" s="305"/>
      <c r="E165" s="305"/>
      <c r="F165" s="305"/>
      <c r="G165" s="305"/>
      <c r="H165" s="305"/>
      <c r="I165" s="305"/>
      <c r="J165" s="305"/>
      <c r="K165" s="305"/>
      <c r="L165" s="305"/>
      <c r="M165" s="305"/>
      <c r="N165" s="260"/>
      <c r="O165" s="260"/>
    </row>
    <row r="166" spans="2:15">
      <c r="B166" s="260"/>
      <c r="C166" s="260"/>
      <c r="D166" s="305"/>
      <c r="E166" s="305"/>
      <c r="F166" s="305"/>
      <c r="G166" s="305"/>
      <c r="H166" s="305"/>
      <c r="I166" s="305"/>
      <c r="J166" s="305"/>
      <c r="K166" s="305"/>
      <c r="L166" s="305"/>
      <c r="M166" s="305"/>
      <c r="N166" s="260"/>
      <c r="O166" s="260"/>
    </row>
    <row r="167" spans="2:15">
      <c r="B167" s="260"/>
      <c r="C167" s="260"/>
      <c r="D167" s="305"/>
      <c r="E167" s="305"/>
      <c r="F167" s="305"/>
      <c r="G167" s="305"/>
      <c r="H167" s="305"/>
      <c r="I167" s="305"/>
      <c r="J167" s="305"/>
      <c r="K167" s="305"/>
      <c r="L167" s="305"/>
      <c r="M167" s="305"/>
      <c r="N167" s="260"/>
      <c r="O167" s="260"/>
    </row>
    <row r="168" spans="2:15">
      <c r="B168" s="260"/>
      <c r="C168" s="260"/>
      <c r="D168" s="305"/>
      <c r="E168" s="305"/>
      <c r="F168" s="305"/>
      <c r="G168" s="305"/>
      <c r="H168" s="305"/>
      <c r="I168" s="305"/>
      <c r="J168" s="305"/>
      <c r="K168" s="305"/>
      <c r="L168" s="305"/>
      <c r="M168" s="305"/>
      <c r="N168" s="260"/>
      <c r="O168" s="260"/>
    </row>
    <row r="169" spans="2:15">
      <c r="B169" s="260"/>
      <c r="C169" s="260"/>
      <c r="D169" s="305"/>
      <c r="E169" s="305"/>
      <c r="F169" s="305"/>
      <c r="G169" s="305"/>
      <c r="H169" s="305"/>
      <c r="I169" s="305"/>
      <c r="J169" s="305"/>
      <c r="K169" s="305"/>
      <c r="L169" s="305"/>
      <c r="M169" s="305"/>
      <c r="N169" s="260"/>
      <c r="O169" s="260"/>
    </row>
    <row r="170" spans="2:15">
      <c r="B170" s="260"/>
      <c r="C170" s="260"/>
      <c r="D170" s="305"/>
      <c r="E170" s="305"/>
      <c r="F170" s="305"/>
      <c r="G170" s="305"/>
      <c r="H170" s="305"/>
      <c r="I170" s="305"/>
      <c r="J170" s="305"/>
      <c r="K170" s="305"/>
      <c r="L170" s="305"/>
      <c r="M170" s="305"/>
      <c r="N170" s="260"/>
      <c r="O170" s="260"/>
    </row>
    <row r="171" spans="2:15">
      <c r="B171" s="260"/>
      <c r="C171" s="260"/>
      <c r="D171" s="305"/>
      <c r="E171" s="305"/>
      <c r="F171" s="305"/>
      <c r="G171" s="305"/>
      <c r="H171" s="305"/>
      <c r="I171" s="305"/>
      <c r="J171" s="305"/>
      <c r="K171" s="305"/>
      <c r="L171" s="305"/>
      <c r="M171" s="305"/>
      <c r="N171" s="260"/>
      <c r="O171" s="260"/>
    </row>
    <row r="172" spans="2:15">
      <c r="B172" s="260"/>
      <c r="C172" s="260"/>
      <c r="D172" s="305"/>
      <c r="E172" s="305"/>
      <c r="F172" s="305"/>
      <c r="G172" s="305"/>
      <c r="H172" s="305"/>
      <c r="I172" s="305"/>
      <c r="J172" s="305"/>
      <c r="K172" s="305"/>
      <c r="L172" s="305"/>
      <c r="M172" s="305"/>
      <c r="N172" s="260"/>
      <c r="O172" s="260"/>
    </row>
    <row r="173" spans="2:15">
      <c r="B173" s="260"/>
      <c r="C173" s="260"/>
      <c r="D173" s="305"/>
      <c r="E173" s="305"/>
      <c r="F173" s="305"/>
      <c r="G173" s="305"/>
      <c r="H173" s="305"/>
      <c r="I173" s="305"/>
      <c r="J173" s="305"/>
      <c r="K173" s="305"/>
      <c r="L173" s="305"/>
      <c r="M173" s="305"/>
      <c r="N173" s="260"/>
      <c r="O173" s="260"/>
    </row>
    <row r="174" spans="2:15">
      <c r="B174" s="260"/>
      <c r="C174" s="260"/>
      <c r="D174" s="305"/>
      <c r="E174" s="305"/>
      <c r="F174" s="305"/>
      <c r="G174" s="305"/>
      <c r="H174" s="305"/>
      <c r="I174" s="305"/>
      <c r="J174" s="305"/>
      <c r="K174" s="305"/>
      <c r="L174" s="305"/>
      <c r="M174" s="305"/>
      <c r="N174" s="260"/>
      <c r="O174" s="260"/>
    </row>
    <row r="175" spans="2:15">
      <c r="B175" s="260"/>
      <c r="C175" s="260"/>
      <c r="D175" s="305"/>
      <c r="E175" s="305"/>
      <c r="F175" s="305"/>
      <c r="G175" s="305"/>
      <c r="H175" s="305"/>
      <c r="I175" s="305"/>
      <c r="J175" s="305"/>
      <c r="K175" s="305"/>
      <c r="L175" s="305"/>
      <c r="M175" s="305"/>
      <c r="N175" s="260"/>
      <c r="O175" s="260"/>
    </row>
    <row r="176" spans="2:15">
      <c r="B176" s="260"/>
      <c r="C176" s="260"/>
      <c r="D176" s="305"/>
      <c r="E176" s="305"/>
      <c r="F176" s="305"/>
      <c r="G176" s="305"/>
      <c r="H176" s="305"/>
      <c r="I176" s="305"/>
      <c r="J176" s="305"/>
      <c r="K176" s="305"/>
      <c r="L176" s="305"/>
      <c r="M176" s="305"/>
      <c r="N176" s="260"/>
      <c r="O176" s="260"/>
    </row>
    <row r="177" spans="2:15">
      <c r="B177" s="260"/>
      <c r="C177" s="260"/>
      <c r="D177" s="305"/>
      <c r="E177" s="305"/>
      <c r="F177" s="305"/>
      <c r="G177" s="305"/>
      <c r="H177" s="305"/>
      <c r="I177" s="305"/>
      <c r="J177" s="305"/>
      <c r="K177" s="305"/>
      <c r="L177" s="305"/>
      <c r="M177" s="305"/>
      <c r="N177" s="260"/>
      <c r="O177" s="260"/>
    </row>
    <row r="178" spans="2:15">
      <c r="B178" s="260"/>
      <c r="C178" s="260"/>
      <c r="D178" s="305"/>
      <c r="E178" s="305"/>
      <c r="F178" s="305"/>
      <c r="G178" s="305"/>
      <c r="H178" s="305"/>
      <c r="I178" s="305"/>
      <c r="J178" s="305"/>
      <c r="K178" s="305"/>
      <c r="L178" s="305"/>
      <c r="M178" s="305"/>
      <c r="N178" s="260"/>
      <c r="O178" s="260"/>
    </row>
    <row r="179" spans="2:15">
      <c r="B179" s="260"/>
      <c r="C179" s="260"/>
      <c r="D179" s="305"/>
      <c r="E179" s="305"/>
      <c r="F179" s="305"/>
      <c r="G179" s="305"/>
      <c r="H179" s="305"/>
      <c r="I179" s="305"/>
      <c r="J179" s="305"/>
      <c r="K179" s="305"/>
      <c r="L179" s="305"/>
      <c r="M179" s="305"/>
      <c r="N179" s="260"/>
      <c r="O179" s="260"/>
    </row>
    <row r="180" spans="2:15">
      <c r="B180" s="260"/>
      <c r="C180" s="260"/>
      <c r="D180" s="305"/>
      <c r="E180" s="305"/>
      <c r="F180" s="305"/>
      <c r="G180" s="305"/>
      <c r="H180" s="305"/>
      <c r="I180" s="305"/>
      <c r="J180" s="305"/>
      <c r="K180" s="305"/>
      <c r="L180" s="305"/>
      <c r="M180" s="305"/>
      <c r="N180" s="260"/>
      <c r="O180" s="260"/>
    </row>
    <row r="181" spans="2:15">
      <c r="B181" s="260"/>
      <c r="C181" s="260"/>
      <c r="D181" s="305"/>
      <c r="E181" s="305"/>
      <c r="F181" s="305"/>
      <c r="G181" s="305"/>
      <c r="H181" s="305"/>
      <c r="I181" s="305"/>
      <c r="J181" s="305"/>
      <c r="K181" s="305"/>
      <c r="L181" s="305"/>
      <c r="M181" s="305"/>
      <c r="N181" s="260"/>
      <c r="O181" s="260"/>
    </row>
    <row r="182" spans="2:15">
      <c r="B182" s="260"/>
      <c r="C182" s="260"/>
      <c r="D182" s="305"/>
      <c r="E182" s="305"/>
      <c r="F182" s="305"/>
      <c r="G182" s="305"/>
      <c r="H182" s="305"/>
      <c r="I182" s="305"/>
      <c r="J182" s="305"/>
      <c r="K182" s="305"/>
      <c r="L182" s="305"/>
      <c r="M182" s="305"/>
      <c r="N182" s="260"/>
      <c r="O182" s="260"/>
    </row>
    <row r="183" spans="2:15">
      <c r="B183" s="260"/>
      <c r="C183" s="260"/>
      <c r="D183" s="305"/>
      <c r="E183" s="305"/>
      <c r="F183" s="305"/>
      <c r="G183" s="305"/>
      <c r="H183" s="305"/>
      <c r="I183" s="305"/>
      <c r="J183" s="305"/>
      <c r="K183" s="305"/>
      <c r="L183" s="305"/>
      <c r="M183" s="305"/>
      <c r="N183" s="260"/>
      <c r="O183" s="260"/>
    </row>
    <row r="184" spans="2:15">
      <c r="B184" s="260"/>
      <c r="C184" s="260"/>
      <c r="D184" s="305"/>
      <c r="E184" s="305"/>
      <c r="F184" s="305"/>
      <c r="G184" s="305"/>
      <c r="H184" s="305"/>
      <c r="I184" s="305"/>
      <c r="J184" s="305"/>
      <c r="K184" s="305"/>
      <c r="L184" s="305"/>
      <c r="M184" s="305"/>
      <c r="N184" s="260"/>
      <c r="O184" s="260"/>
    </row>
    <row r="185" spans="2:15">
      <c r="B185" s="260"/>
      <c r="C185" s="260"/>
      <c r="D185" s="305"/>
      <c r="E185" s="305"/>
      <c r="F185" s="305"/>
      <c r="G185" s="305"/>
      <c r="H185" s="305"/>
      <c r="I185" s="305"/>
      <c r="J185" s="305"/>
      <c r="K185" s="305"/>
      <c r="L185" s="305"/>
      <c r="M185" s="305"/>
      <c r="N185" s="260"/>
      <c r="O185" s="260"/>
    </row>
    <row r="186" spans="2:15">
      <c r="B186" s="260"/>
      <c r="C186" s="260"/>
      <c r="D186" s="305"/>
      <c r="E186" s="305"/>
      <c r="F186" s="305"/>
      <c r="G186" s="305"/>
      <c r="H186" s="305"/>
      <c r="I186" s="305"/>
      <c r="J186" s="305"/>
      <c r="K186" s="305"/>
      <c r="L186" s="305"/>
      <c r="M186" s="305"/>
      <c r="N186" s="260"/>
      <c r="O186" s="260"/>
    </row>
    <row r="187" spans="2:15">
      <c r="B187" s="260"/>
      <c r="C187" s="260"/>
      <c r="D187" s="305"/>
      <c r="E187" s="305"/>
      <c r="F187" s="305"/>
      <c r="G187" s="305"/>
      <c r="H187" s="305"/>
      <c r="I187" s="305"/>
      <c r="J187" s="305"/>
      <c r="K187" s="305"/>
      <c r="L187" s="305"/>
      <c r="M187" s="305"/>
      <c r="N187" s="260"/>
      <c r="O187" s="260"/>
    </row>
    <row r="188" spans="2:15">
      <c r="B188" s="260"/>
      <c r="C188" s="260"/>
      <c r="D188" s="305"/>
      <c r="E188" s="305"/>
      <c r="F188" s="305"/>
      <c r="G188" s="305"/>
      <c r="H188" s="305"/>
      <c r="I188" s="305"/>
      <c r="J188" s="305"/>
      <c r="K188" s="305"/>
      <c r="L188" s="305"/>
      <c r="M188" s="305"/>
      <c r="N188" s="260"/>
      <c r="O188" s="260"/>
    </row>
    <row r="189" spans="2:15">
      <c r="B189" s="260"/>
      <c r="C189" s="260"/>
      <c r="D189" s="305"/>
      <c r="E189" s="305"/>
      <c r="F189" s="305"/>
      <c r="G189" s="305"/>
      <c r="H189" s="305"/>
      <c r="I189" s="305"/>
      <c r="J189" s="305"/>
      <c r="K189" s="305"/>
      <c r="L189" s="305"/>
      <c r="M189" s="305"/>
      <c r="N189" s="260"/>
      <c r="O189" s="260"/>
    </row>
    <row r="190" spans="2:15">
      <c r="B190" s="260"/>
      <c r="C190" s="260"/>
      <c r="D190" s="305"/>
      <c r="E190" s="305"/>
      <c r="F190" s="305"/>
      <c r="G190" s="305"/>
      <c r="H190" s="305"/>
      <c r="I190" s="305"/>
      <c r="J190" s="305"/>
      <c r="K190" s="305"/>
      <c r="L190" s="305"/>
      <c r="M190" s="305"/>
      <c r="N190" s="260"/>
      <c r="O190" s="260"/>
    </row>
    <row r="191" spans="2:15">
      <c r="B191" s="260"/>
      <c r="C191" s="260"/>
      <c r="D191" s="305"/>
      <c r="E191" s="305"/>
      <c r="F191" s="305"/>
      <c r="G191" s="305"/>
      <c r="H191" s="305"/>
      <c r="I191" s="305"/>
      <c r="J191" s="305"/>
      <c r="K191" s="305"/>
      <c r="L191" s="305"/>
      <c r="M191" s="305"/>
      <c r="N191" s="260"/>
      <c r="O191" s="260"/>
    </row>
    <row r="192" spans="2:15">
      <c r="B192" s="260"/>
      <c r="C192" s="260"/>
      <c r="D192" s="305"/>
      <c r="E192" s="305"/>
      <c r="F192" s="305"/>
      <c r="G192" s="305"/>
      <c r="H192" s="305"/>
      <c r="I192" s="305"/>
      <c r="J192" s="305"/>
      <c r="K192" s="305"/>
      <c r="L192" s="305"/>
      <c r="M192" s="305"/>
      <c r="N192" s="260"/>
      <c r="O192" s="260"/>
    </row>
    <row r="193" spans="2:15">
      <c r="B193" s="260"/>
      <c r="C193" s="260"/>
      <c r="D193" s="305"/>
      <c r="E193" s="305"/>
      <c r="F193" s="305"/>
      <c r="G193" s="305"/>
      <c r="H193" s="305"/>
      <c r="I193" s="305"/>
      <c r="J193" s="305"/>
      <c r="K193" s="305"/>
      <c r="L193" s="305"/>
      <c r="M193" s="305"/>
      <c r="N193" s="260"/>
      <c r="O193" s="260"/>
    </row>
    <row r="194" spans="2:15">
      <c r="B194" s="260"/>
      <c r="C194" s="260"/>
      <c r="D194" s="305"/>
      <c r="E194" s="305"/>
      <c r="F194" s="305"/>
      <c r="G194" s="305"/>
      <c r="H194" s="305"/>
      <c r="I194" s="305"/>
      <c r="J194" s="305"/>
      <c r="K194" s="305"/>
      <c r="L194" s="305"/>
      <c r="M194" s="305"/>
      <c r="N194" s="260"/>
      <c r="O194" s="260"/>
    </row>
    <row r="195" spans="2:15">
      <c r="B195" s="260"/>
      <c r="C195" s="260"/>
      <c r="D195" s="305"/>
      <c r="E195" s="305"/>
      <c r="F195" s="305"/>
      <c r="G195" s="305"/>
      <c r="H195" s="305"/>
      <c r="I195" s="305"/>
      <c r="J195" s="305"/>
      <c r="K195" s="305"/>
      <c r="L195" s="305"/>
      <c r="M195" s="305"/>
      <c r="N195" s="260"/>
      <c r="O195" s="260"/>
    </row>
    <row r="196" spans="2:15">
      <c r="B196" s="260"/>
      <c r="C196" s="260"/>
      <c r="D196" s="305"/>
      <c r="E196" s="305"/>
      <c r="F196" s="305"/>
      <c r="G196" s="305"/>
      <c r="H196" s="305"/>
      <c r="I196" s="305"/>
      <c r="J196" s="305"/>
      <c r="K196" s="305"/>
      <c r="L196" s="305"/>
      <c r="M196" s="305"/>
      <c r="N196" s="260"/>
      <c r="O196" s="260"/>
    </row>
    <row r="197" spans="2:15">
      <c r="B197" s="260"/>
      <c r="C197" s="260"/>
      <c r="D197" s="305"/>
      <c r="E197" s="305"/>
      <c r="F197" s="305"/>
      <c r="G197" s="305"/>
      <c r="H197" s="305"/>
      <c r="I197" s="305"/>
      <c r="J197" s="305"/>
      <c r="K197" s="305"/>
      <c r="L197" s="305"/>
      <c r="M197" s="305"/>
      <c r="N197" s="260"/>
      <c r="O197" s="260"/>
    </row>
    <row r="198" spans="2:15">
      <c r="B198" s="260"/>
      <c r="C198" s="260"/>
      <c r="D198" s="305"/>
      <c r="E198" s="305"/>
      <c r="F198" s="305"/>
      <c r="G198" s="305"/>
      <c r="H198" s="305"/>
      <c r="I198" s="305"/>
      <c r="J198" s="305"/>
      <c r="K198" s="305"/>
      <c r="L198" s="305"/>
      <c r="M198" s="305"/>
      <c r="N198" s="260"/>
      <c r="O198" s="260"/>
    </row>
    <row r="199" spans="2:15">
      <c r="D199" s="254"/>
      <c r="E199" s="254"/>
      <c r="F199" s="254"/>
      <c r="G199" s="254"/>
      <c r="H199" s="254"/>
      <c r="I199" s="254"/>
      <c r="J199" s="254"/>
      <c r="K199" s="254"/>
      <c r="L199" s="254"/>
      <c r="M199" s="254"/>
    </row>
    <row r="200" spans="2:15">
      <c r="D200" s="254"/>
      <c r="E200" s="254"/>
      <c r="F200" s="254"/>
      <c r="G200" s="254"/>
      <c r="H200" s="254"/>
      <c r="I200" s="254"/>
      <c r="J200" s="254"/>
      <c r="K200" s="254"/>
      <c r="L200" s="254"/>
      <c r="M200" s="254"/>
    </row>
    <row r="201" spans="2:15">
      <c r="D201" s="254"/>
      <c r="E201" s="254"/>
      <c r="F201" s="254"/>
      <c r="G201" s="254"/>
      <c r="H201" s="254"/>
      <c r="I201" s="254"/>
      <c r="J201" s="254"/>
      <c r="K201" s="254"/>
      <c r="L201" s="254"/>
      <c r="M201" s="254"/>
    </row>
    <row r="202" spans="2:15">
      <c r="D202" s="254"/>
      <c r="E202" s="254"/>
      <c r="F202" s="254"/>
      <c r="G202" s="254"/>
      <c r="H202" s="254"/>
      <c r="I202" s="254"/>
      <c r="J202" s="254"/>
      <c r="K202" s="254"/>
      <c r="L202" s="254"/>
      <c r="M202" s="254"/>
    </row>
    <row r="203" spans="2:15">
      <c r="D203" s="254"/>
      <c r="E203" s="254"/>
      <c r="F203" s="254"/>
      <c r="G203" s="254"/>
      <c r="H203" s="254"/>
      <c r="I203" s="254"/>
      <c r="J203" s="254"/>
      <c r="K203" s="254"/>
      <c r="L203" s="254"/>
      <c r="M203" s="254"/>
    </row>
    <row r="204" spans="2:15">
      <c r="D204" s="254"/>
      <c r="E204" s="254"/>
      <c r="F204" s="254"/>
      <c r="G204" s="254"/>
      <c r="H204" s="254"/>
      <c r="I204" s="254"/>
      <c r="J204" s="254"/>
      <c r="K204" s="254"/>
      <c r="L204" s="254"/>
      <c r="M204" s="254"/>
    </row>
    <row r="205" spans="2:15">
      <c r="D205" s="254"/>
      <c r="E205" s="254"/>
      <c r="F205" s="254"/>
      <c r="G205" s="254"/>
      <c r="H205" s="254"/>
      <c r="I205" s="254"/>
      <c r="J205" s="254"/>
      <c r="K205" s="254"/>
      <c r="L205" s="254"/>
      <c r="M205" s="254"/>
    </row>
    <row r="206" spans="2:15">
      <c r="D206" s="254"/>
      <c r="E206" s="254"/>
      <c r="F206" s="254"/>
      <c r="G206" s="254"/>
      <c r="H206" s="254"/>
      <c r="I206" s="254"/>
      <c r="J206" s="254"/>
      <c r="K206" s="254"/>
      <c r="L206" s="254"/>
      <c r="M206" s="254"/>
    </row>
    <row r="207" spans="2:15">
      <c r="D207" s="254"/>
      <c r="E207" s="254"/>
      <c r="F207" s="254"/>
      <c r="G207" s="254"/>
      <c r="H207" s="254"/>
      <c r="I207" s="254"/>
      <c r="J207" s="254"/>
      <c r="K207" s="254"/>
      <c r="L207" s="254"/>
      <c r="M207" s="254"/>
    </row>
    <row r="208" spans="2:15">
      <c r="D208" s="254"/>
      <c r="E208" s="254"/>
      <c r="F208" s="254"/>
      <c r="G208" s="254"/>
      <c r="H208" s="254"/>
      <c r="I208" s="254"/>
      <c r="J208" s="254"/>
      <c r="K208" s="254"/>
      <c r="L208" s="254"/>
      <c r="M208" s="254"/>
    </row>
    <row r="209" spans="4:13">
      <c r="D209" s="254"/>
      <c r="E209" s="254"/>
      <c r="F209" s="254"/>
      <c r="G209" s="254"/>
      <c r="H209" s="254"/>
      <c r="I209" s="254"/>
      <c r="J209" s="254"/>
      <c r="K209" s="254"/>
      <c r="L209" s="254"/>
      <c r="M209" s="254"/>
    </row>
    <row r="210" spans="4:13">
      <c r="D210" s="254"/>
      <c r="E210" s="254"/>
      <c r="F210" s="254"/>
      <c r="G210" s="254"/>
      <c r="H210" s="254"/>
      <c r="I210" s="254"/>
      <c r="J210" s="254"/>
      <c r="K210" s="254"/>
      <c r="L210" s="254"/>
      <c r="M210" s="254"/>
    </row>
    <row r="211" spans="4:13">
      <c r="D211" s="254"/>
      <c r="E211" s="254"/>
      <c r="F211" s="254"/>
      <c r="G211" s="254"/>
      <c r="H211" s="254"/>
      <c r="I211" s="254"/>
      <c r="J211" s="254"/>
      <c r="K211" s="254"/>
      <c r="L211" s="254"/>
      <c r="M211" s="254"/>
    </row>
    <row r="212" spans="4:13">
      <c r="D212" s="254"/>
      <c r="E212" s="254"/>
      <c r="F212" s="254"/>
      <c r="G212" s="254"/>
      <c r="H212" s="254"/>
      <c r="I212" s="254"/>
      <c r="J212" s="254"/>
      <c r="K212" s="254"/>
      <c r="L212" s="254"/>
      <c r="M212" s="254"/>
    </row>
    <row r="213" spans="4:13">
      <c r="D213" s="254"/>
      <c r="E213" s="254"/>
      <c r="F213" s="254"/>
      <c r="G213" s="254"/>
      <c r="H213" s="254"/>
      <c r="I213" s="254"/>
      <c r="J213" s="254"/>
      <c r="K213" s="254"/>
      <c r="L213" s="254"/>
      <c r="M213" s="254"/>
    </row>
    <row r="214" spans="4:13">
      <c r="D214" s="254"/>
      <c r="E214" s="254"/>
      <c r="F214" s="254"/>
      <c r="G214" s="254"/>
      <c r="H214" s="254"/>
      <c r="I214" s="254"/>
      <c r="J214" s="254"/>
      <c r="K214" s="254"/>
      <c r="L214" s="254"/>
      <c r="M214" s="254"/>
    </row>
    <row r="215" spans="4:13">
      <c r="D215" s="254"/>
      <c r="E215" s="254"/>
      <c r="F215" s="254"/>
      <c r="G215" s="254"/>
      <c r="H215" s="254"/>
      <c r="I215" s="254"/>
      <c r="J215" s="254"/>
      <c r="K215" s="254"/>
      <c r="L215" s="254"/>
      <c r="M215" s="254"/>
    </row>
    <row r="216" spans="4:13">
      <c r="D216" s="254"/>
      <c r="E216" s="254"/>
      <c r="F216" s="254"/>
      <c r="G216" s="254"/>
      <c r="H216" s="254"/>
      <c r="I216" s="254"/>
      <c r="J216" s="254"/>
      <c r="K216" s="254"/>
      <c r="L216" s="254"/>
      <c r="M216" s="254"/>
    </row>
    <row r="217" spans="4:13">
      <c r="D217" s="254"/>
      <c r="E217" s="254"/>
      <c r="F217" s="254"/>
      <c r="G217" s="254"/>
      <c r="H217" s="254"/>
      <c r="I217" s="254"/>
      <c r="J217" s="254"/>
      <c r="K217" s="254"/>
      <c r="L217" s="254"/>
      <c r="M217" s="254"/>
    </row>
    <row r="218" spans="4:13">
      <c r="D218" s="254"/>
      <c r="E218" s="254"/>
      <c r="F218" s="254"/>
      <c r="G218" s="254"/>
      <c r="H218" s="254"/>
      <c r="I218" s="254"/>
      <c r="J218" s="254"/>
      <c r="K218" s="254"/>
      <c r="L218" s="254"/>
      <c r="M218" s="254"/>
    </row>
    <row r="219" spans="4:13">
      <c r="D219" s="254"/>
      <c r="E219" s="254"/>
      <c r="F219" s="254"/>
      <c r="G219" s="254"/>
      <c r="H219" s="254"/>
      <c r="I219" s="254"/>
      <c r="J219" s="254"/>
      <c r="K219" s="254"/>
      <c r="L219" s="254"/>
      <c r="M219" s="254"/>
    </row>
    <row r="220" spans="4:13">
      <c r="D220" s="254"/>
      <c r="E220" s="254"/>
      <c r="F220" s="254"/>
      <c r="G220" s="254"/>
      <c r="H220" s="254"/>
      <c r="I220" s="254"/>
      <c r="J220" s="254"/>
      <c r="K220" s="254"/>
      <c r="L220" s="254"/>
      <c r="M220" s="254"/>
    </row>
    <row r="221" spans="4:13">
      <c r="D221" s="254"/>
      <c r="E221" s="254"/>
      <c r="F221" s="254"/>
      <c r="G221" s="254"/>
      <c r="H221" s="254"/>
      <c r="I221" s="254"/>
      <c r="J221" s="254"/>
      <c r="K221" s="254"/>
      <c r="L221" s="254"/>
      <c r="M221" s="254"/>
    </row>
    <row r="222" spans="4:13">
      <c r="D222" s="254"/>
      <c r="E222" s="254"/>
      <c r="F222" s="254"/>
      <c r="G222" s="254"/>
      <c r="H222" s="254"/>
      <c r="I222" s="254"/>
      <c r="J222" s="254"/>
      <c r="K222" s="254"/>
      <c r="L222" s="254"/>
      <c r="M222" s="254"/>
    </row>
    <row r="223" spans="4:13">
      <c r="D223" s="254"/>
      <c r="E223" s="254"/>
      <c r="F223" s="254"/>
      <c r="G223" s="254"/>
      <c r="H223" s="254"/>
      <c r="I223" s="254"/>
      <c r="J223" s="254"/>
      <c r="K223" s="254"/>
      <c r="L223" s="254"/>
      <c r="M223" s="254"/>
    </row>
    <row r="224" spans="4:13">
      <c r="D224" s="254"/>
      <c r="E224" s="254"/>
      <c r="F224" s="254"/>
      <c r="G224" s="254"/>
      <c r="H224" s="254"/>
      <c r="I224" s="254"/>
      <c r="J224" s="254"/>
      <c r="K224" s="254"/>
      <c r="L224" s="254"/>
      <c r="M224" s="254"/>
    </row>
    <row r="225" spans="4:13">
      <c r="D225" s="254"/>
      <c r="E225" s="254"/>
      <c r="F225" s="254"/>
      <c r="G225" s="254"/>
      <c r="H225" s="254"/>
      <c r="I225" s="254"/>
      <c r="J225" s="254"/>
      <c r="K225" s="254"/>
      <c r="L225" s="254"/>
      <c r="M225" s="254"/>
    </row>
    <row r="226" spans="4:13">
      <c r="D226" s="254"/>
      <c r="E226" s="254"/>
      <c r="F226" s="254"/>
      <c r="G226" s="254"/>
      <c r="H226" s="254"/>
      <c r="I226" s="254"/>
      <c r="J226" s="254"/>
      <c r="K226" s="254"/>
      <c r="L226" s="254"/>
      <c r="M226" s="254"/>
    </row>
    <row r="227" spans="4:13">
      <c r="D227" s="254"/>
      <c r="E227" s="254"/>
      <c r="F227" s="254"/>
      <c r="G227" s="254"/>
      <c r="H227" s="254"/>
      <c r="I227" s="254"/>
      <c r="J227" s="254"/>
      <c r="K227" s="254"/>
      <c r="L227" s="254"/>
      <c r="M227" s="254"/>
    </row>
    <row r="228" spans="4:13">
      <c r="D228" s="254"/>
      <c r="E228" s="254"/>
      <c r="F228" s="254"/>
      <c r="G228" s="254"/>
      <c r="H228" s="254"/>
      <c r="I228" s="254"/>
      <c r="J228" s="254"/>
      <c r="K228" s="254"/>
      <c r="L228" s="254"/>
      <c r="M228" s="254"/>
    </row>
    <row r="229" spans="4:13">
      <c r="D229" s="254"/>
      <c r="E229" s="254"/>
      <c r="F229" s="254"/>
      <c r="G229" s="254"/>
      <c r="H229" s="254"/>
      <c r="I229" s="254"/>
      <c r="J229" s="254"/>
      <c r="K229" s="254"/>
      <c r="L229" s="254"/>
      <c r="M229" s="254"/>
    </row>
    <row r="230" spans="4:13">
      <c r="D230" s="254"/>
      <c r="E230" s="254"/>
      <c r="F230" s="254"/>
      <c r="G230" s="254"/>
      <c r="H230" s="254"/>
      <c r="I230" s="254"/>
      <c r="J230" s="254"/>
      <c r="K230" s="254"/>
      <c r="L230" s="254"/>
      <c r="M230" s="254"/>
    </row>
    <row r="231" spans="4:13">
      <c r="D231" s="254"/>
      <c r="E231" s="254"/>
      <c r="F231" s="254"/>
      <c r="G231" s="254"/>
      <c r="H231" s="254"/>
      <c r="I231" s="254"/>
      <c r="J231" s="254"/>
      <c r="K231" s="254"/>
      <c r="L231" s="254"/>
      <c r="M231" s="254"/>
    </row>
    <row r="232" spans="4:13">
      <c r="D232" s="254"/>
      <c r="E232" s="254"/>
      <c r="F232" s="254"/>
      <c r="G232" s="254"/>
      <c r="H232" s="254"/>
      <c r="I232" s="254"/>
      <c r="J232" s="254"/>
      <c r="K232" s="254"/>
      <c r="L232" s="254"/>
      <c r="M232" s="254"/>
    </row>
    <row r="233" spans="4:13">
      <c r="D233" s="254"/>
      <c r="E233" s="254"/>
      <c r="F233" s="254"/>
      <c r="G233" s="254"/>
      <c r="H233" s="254"/>
      <c r="I233" s="254"/>
      <c r="J233" s="254"/>
      <c r="K233" s="254"/>
      <c r="L233" s="254"/>
      <c r="M233" s="254"/>
    </row>
    <row r="234" spans="4:13">
      <c r="D234" s="254"/>
      <c r="E234" s="254"/>
      <c r="F234" s="254"/>
      <c r="G234" s="254"/>
      <c r="H234" s="254"/>
      <c r="I234" s="254"/>
      <c r="J234" s="254"/>
      <c r="K234" s="254"/>
      <c r="L234" s="254"/>
      <c r="M234" s="254"/>
    </row>
    <row r="235" spans="4:13">
      <c r="D235" s="254"/>
      <c r="E235" s="254"/>
      <c r="F235" s="254"/>
      <c r="G235" s="254"/>
      <c r="H235" s="254"/>
      <c r="I235" s="254"/>
      <c r="J235" s="254"/>
      <c r="K235" s="254"/>
      <c r="L235" s="254"/>
      <c r="M235" s="254"/>
    </row>
    <row r="236" spans="4:13">
      <c r="D236" s="254"/>
      <c r="E236" s="254"/>
      <c r="F236" s="254"/>
      <c r="G236" s="254"/>
      <c r="H236" s="254"/>
      <c r="I236" s="254"/>
      <c r="J236" s="254"/>
      <c r="K236" s="254"/>
      <c r="L236" s="254"/>
      <c r="M236" s="254"/>
    </row>
    <row r="237" spans="4:13">
      <c r="D237" s="254"/>
      <c r="E237" s="254"/>
      <c r="F237" s="254"/>
      <c r="G237" s="254"/>
      <c r="H237" s="254"/>
      <c r="I237" s="254"/>
      <c r="J237" s="254"/>
      <c r="K237" s="254"/>
      <c r="L237" s="254"/>
      <c r="M237" s="254"/>
    </row>
    <row r="238" spans="4:13">
      <c r="D238" s="254"/>
      <c r="E238" s="254"/>
      <c r="F238" s="254"/>
      <c r="G238" s="254"/>
      <c r="H238" s="254"/>
      <c r="I238" s="254"/>
      <c r="J238" s="254"/>
      <c r="K238" s="254"/>
      <c r="L238" s="254"/>
      <c r="M238" s="254"/>
    </row>
    <row r="239" spans="4:13">
      <c r="D239" s="254"/>
      <c r="E239" s="254"/>
      <c r="F239" s="254"/>
      <c r="G239" s="254"/>
      <c r="H239" s="254"/>
      <c r="I239" s="254"/>
      <c r="J239" s="254"/>
      <c r="K239" s="254"/>
      <c r="L239" s="254"/>
      <c r="M239" s="254"/>
    </row>
    <row r="240" spans="4:13">
      <c r="D240" s="254"/>
      <c r="E240" s="254"/>
      <c r="F240" s="254"/>
      <c r="G240" s="254"/>
      <c r="H240" s="254"/>
      <c r="I240" s="254"/>
      <c r="J240" s="254"/>
      <c r="K240" s="254"/>
      <c r="L240" s="254"/>
      <c r="M240" s="254"/>
    </row>
    <row r="241" spans="4:13">
      <c r="D241" s="254"/>
      <c r="E241" s="254"/>
      <c r="F241" s="254"/>
      <c r="G241" s="254"/>
      <c r="H241" s="254"/>
      <c r="I241" s="254"/>
      <c r="J241" s="254"/>
      <c r="K241" s="254"/>
      <c r="L241" s="254"/>
      <c r="M241" s="254"/>
    </row>
    <row r="242" spans="4:13">
      <c r="D242" s="254"/>
      <c r="E242" s="254"/>
      <c r="F242" s="254"/>
      <c r="G242" s="254"/>
      <c r="H242" s="254"/>
      <c r="I242" s="254"/>
      <c r="J242" s="254"/>
      <c r="K242" s="254"/>
      <c r="L242" s="254"/>
      <c r="M242" s="254"/>
    </row>
    <row r="243" spans="4:13">
      <c r="D243" s="254"/>
      <c r="E243" s="254"/>
      <c r="F243" s="254"/>
      <c r="G243" s="254"/>
      <c r="H243" s="254"/>
      <c r="I243" s="254"/>
      <c r="J243" s="254"/>
      <c r="K243" s="254"/>
      <c r="L243" s="254"/>
      <c r="M243" s="254"/>
    </row>
    <row r="244" spans="4:13">
      <c r="D244" s="254"/>
      <c r="E244" s="254"/>
      <c r="F244" s="254"/>
      <c r="G244" s="254"/>
      <c r="H244" s="254"/>
      <c r="I244" s="254"/>
      <c r="J244" s="254"/>
      <c r="K244" s="254"/>
      <c r="L244" s="254"/>
      <c r="M244" s="254"/>
    </row>
    <row r="245" spans="4:13">
      <c r="D245" s="254"/>
      <c r="E245" s="254"/>
      <c r="F245" s="254"/>
      <c r="G245" s="254"/>
      <c r="H245" s="254"/>
      <c r="I245" s="254"/>
      <c r="J245" s="254"/>
      <c r="K245" s="254"/>
      <c r="L245" s="254"/>
      <c r="M245" s="254"/>
    </row>
    <row r="246" spans="4:13">
      <c r="D246" s="254"/>
      <c r="E246" s="254"/>
      <c r="F246" s="254"/>
      <c r="G246" s="254"/>
      <c r="H246" s="254"/>
      <c r="I246" s="254"/>
      <c r="J246" s="254"/>
      <c r="K246" s="254"/>
      <c r="L246" s="254"/>
      <c r="M246" s="254"/>
    </row>
    <row r="247" spans="4:13">
      <c r="D247" s="254"/>
      <c r="E247" s="254"/>
      <c r="F247" s="254"/>
      <c r="G247" s="254"/>
      <c r="H247" s="254"/>
      <c r="I247" s="254"/>
      <c r="J247" s="254"/>
      <c r="K247" s="254"/>
      <c r="L247" s="254"/>
      <c r="M247" s="254"/>
    </row>
    <row r="248" spans="4:13">
      <c r="D248" s="254"/>
      <c r="E248" s="254"/>
      <c r="F248" s="254"/>
      <c r="G248" s="254"/>
      <c r="H248" s="254"/>
      <c r="I248" s="254"/>
      <c r="J248" s="254"/>
      <c r="K248" s="254"/>
      <c r="L248" s="254"/>
      <c r="M248" s="254"/>
    </row>
    <row r="249" spans="4:13">
      <c r="D249" s="254"/>
      <c r="E249" s="254"/>
      <c r="F249" s="254"/>
      <c r="G249" s="254"/>
      <c r="H249" s="254"/>
      <c r="I249" s="254"/>
      <c r="J249" s="254"/>
      <c r="K249" s="254"/>
      <c r="L249" s="254"/>
      <c r="M249" s="254"/>
    </row>
    <row r="250" spans="4:13">
      <c r="D250" s="254"/>
      <c r="E250" s="254"/>
      <c r="F250" s="254"/>
      <c r="G250" s="254"/>
      <c r="H250" s="254"/>
      <c r="I250" s="254"/>
      <c r="J250" s="254"/>
      <c r="K250" s="254"/>
      <c r="L250" s="254"/>
      <c r="M250" s="254"/>
    </row>
    <row r="251" spans="4:13">
      <c r="D251" s="254"/>
      <c r="E251" s="254"/>
      <c r="F251" s="254"/>
      <c r="G251" s="254"/>
      <c r="H251" s="254"/>
      <c r="I251" s="254"/>
      <c r="J251" s="254"/>
      <c r="K251" s="254"/>
      <c r="L251" s="254"/>
      <c r="M251" s="254"/>
    </row>
    <row r="252" spans="4:13">
      <c r="D252" s="254"/>
      <c r="E252" s="254"/>
      <c r="F252" s="254"/>
      <c r="G252" s="254"/>
      <c r="H252" s="254"/>
      <c r="I252" s="254"/>
      <c r="J252" s="254"/>
      <c r="K252" s="254"/>
      <c r="L252" s="254"/>
      <c r="M252" s="254"/>
    </row>
    <row r="253" spans="4:13">
      <c r="D253" s="254"/>
      <c r="E253" s="254"/>
      <c r="F253" s="254"/>
      <c r="G253" s="254"/>
      <c r="H253" s="254"/>
      <c r="I253" s="254"/>
      <c r="J253" s="254"/>
      <c r="K253" s="254"/>
      <c r="L253" s="254"/>
      <c r="M253" s="254"/>
    </row>
    <row r="254" spans="4:13">
      <c r="D254" s="254"/>
      <c r="E254" s="254"/>
      <c r="F254" s="254"/>
      <c r="G254" s="254"/>
      <c r="H254" s="254"/>
      <c r="I254" s="254"/>
      <c r="J254" s="254"/>
      <c r="K254" s="254"/>
      <c r="L254" s="254"/>
      <c r="M254" s="254"/>
    </row>
    <row r="255" spans="4:13">
      <c r="D255" s="254"/>
      <c r="E255" s="254"/>
      <c r="F255" s="254"/>
      <c r="G255" s="254"/>
      <c r="H255" s="254"/>
      <c r="I255" s="254"/>
      <c r="J255" s="254"/>
      <c r="K255" s="254"/>
      <c r="L255" s="254"/>
      <c r="M255" s="254"/>
    </row>
    <row r="256" spans="4:13">
      <c r="D256" s="254"/>
      <c r="E256" s="254"/>
      <c r="F256" s="254"/>
      <c r="G256" s="254"/>
      <c r="H256" s="254"/>
      <c r="I256" s="254"/>
      <c r="J256" s="254"/>
      <c r="K256" s="254"/>
      <c r="L256" s="254"/>
      <c r="M256" s="254"/>
    </row>
    <row r="257" spans="4:13">
      <c r="D257" s="254"/>
      <c r="E257" s="254"/>
      <c r="F257" s="254"/>
      <c r="G257" s="254"/>
      <c r="H257" s="254"/>
      <c r="I257" s="254"/>
      <c r="J257" s="254"/>
      <c r="K257" s="254"/>
      <c r="L257" s="254"/>
      <c r="M257" s="254"/>
    </row>
    <row r="258" spans="4:13">
      <c r="D258" s="254"/>
      <c r="E258" s="254"/>
      <c r="F258" s="254"/>
      <c r="G258" s="254"/>
      <c r="H258" s="254"/>
      <c r="I258" s="254"/>
      <c r="J258" s="254"/>
      <c r="K258" s="254"/>
      <c r="L258" s="254"/>
      <c r="M258" s="254"/>
    </row>
  </sheetData>
  <mergeCells count="5">
    <mergeCell ref="D56:M56"/>
    <mergeCell ref="D57:M57"/>
    <mergeCell ref="D58:M58"/>
    <mergeCell ref="D59:M59"/>
    <mergeCell ref="D55:M55"/>
  </mergeCells>
  <printOptions horizontalCentered="1"/>
  <pageMargins left="0.2" right="0.2" top="0.25" bottom="0.25" header="0.3" footer="0.3"/>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34"/>
  <sheetViews>
    <sheetView zoomScaleNormal="100" workbookViewId="0"/>
  </sheetViews>
  <sheetFormatPr defaultColWidth="9.140625" defaultRowHeight="15.75"/>
  <cols>
    <col min="1" max="1" width="7.7109375" style="10" customWidth="1"/>
    <col min="2" max="2" width="4.28515625" style="10" customWidth="1"/>
    <col min="3" max="3" width="50.28515625" style="10" customWidth="1"/>
    <col min="4" max="4" width="15.42578125" style="10" customWidth="1"/>
    <col min="5" max="5" width="18.5703125" style="10" customWidth="1"/>
    <col min="6" max="6" width="17" style="10" customWidth="1"/>
    <col min="7" max="7" width="18.140625" style="10" customWidth="1"/>
    <col min="8" max="8" width="17.85546875" style="10" customWidth="1"/>
    <col min="9" max="9" width="17.140625" style="10" customWidth="1"/>
    <col min="10" max="10" width="16.85546875" style="10" customWidth="1"/>
    <col min="11" max="11" width="17.42578125" style="10" customWidth="1"/>
    <col min="12" max="12" width="19.7109375" style="10" customWidth="1"/>
    <col min="13" max="13" width="49.85546875" style="10" customWidth="1"/>
    <col min="14" max="16384" width="9.140625" style="10"/>
  </cols>
  <sheetData>
    <row r="1" spans="1:13">
      <c r="A1" s="23"/>
      <c r="M1" s="252"/>
    </row>
    <row r="2" spans="1:13">
      <c r="K2" s="529" t="s">
        <v>575</v>
      </c>
      <c r="M2" s="252"/>
    </row>
    <row r="3" spans="1:13" ht="26.25">
      <c r="A3" s="63" t="s">
        <v>50</v>
      </c>
      <c r="B3" s="554"/>
      <c r="C3" s="554"/>
      <c r="D3" s="554"/>
      <c r="E3" s="554"/>
      <c r="F3" s="554"/>
      <c r="G3" s="554"/>
      <c r="H3" s="554"/>
      <c r="I3" s="554"/>
      <c r="J3" s="554"/>
      <c r="K3" s="554"/>
      <c r="M3" s="252"/>
    </row>
    <row r="4" spans="1:13">
      <c r="A4" s="548" t="s">
        <v>320</v>
      </c>
      <c r="B4" s="554"/>
      <c r="C4" s="554"/>
      <c r="D4" s="554"/>
      <c r="E4" s="554"/>
      <c r="F4" s="554"/>
      <c r="G4" s="554"/>
      <c r="H4" s="554"/>
      <c r="I4" s="554"/>
      <c r="J4" s="554"/>
      <c r="K4" s="554"/>
      <c r="M4" s="252"/>
    </row>
    <row r="5" spans="1:13">
      <c r="K5" s="260" t="s">
        <v>475</v>
      </c>
      <c r="M5" s="252"/>
    </row>
    <row r="6" spans="1:13">
      <c r="A6" s="144"/>
      <c r="B6" s="147"/>
      <c r="D6" s="147"/>
      <c r="E6" s="147"/>
      <c r="F6" s="147"/>
      <c r="G6" s="174"/>
      <c r="H6" s="147"/>
      <c r="I6" s="147"/>
      <c r="J6" s="147"/>
      <c r="K6" s="147"/>
      <c r="L6" s="147"/>
    </row>
    <row r="7" spans="1:13">
      <c r="A7" s="144"/>
      <c r="B7" s="147"/>
      <c r="C7" s="172"/>
      <c r="D7" s="172"/>
      <c r="E7" s="147"/>
      <c r="F7" s="147"/>
      <c r="G7" s="147"/>
      <c r="H7" s="147"/>
      <c r="I7" s="147"/>
      <c r="J7" s="147"/>
      <c r="K7" s="147"/>
      <c r="L7" s="147"/>
    </row>
    <row r="8" spans="1:13">
      <c r="A8" s="144"/>
      <c r="B8" s="147"/>
      <c r="C8" s="510" t="s">
        <v>455</v>
      </c>
      <c r="D8" s="172"/>
      <c r="E8" s="147"/>
      <c r="F8" s="147"/>
      <c r="G8" s="147"/>
      <c r="H8" s="147"/>
      <c r="I8" s="147"/>
      <c r="J8" s="147"/>
      <c r="K8" s="147"/>
      <c r="L8" s="174"/>
    </row>
    <row r="9" spans="1:13" ht="14.25" customHeight="1">
      <c r="A9" s="144"/>
      <c r="B9" s="147"/>
      <c r="C9" s="147"/>
      <c r="D9" s="147"/>
      <c r="E9" s="147"/>
      <c r="F9" s="147"/>
      <c r="G9" s="147"/>
      <c r="H9" s="147"/>
      <c r="I9" s="147"/>
      <c r="J9" s="147"/>
      <c r="K9" s="147"/>
      <c r="L9" s="147"/>
    </row>
    <row r="10" spans="1:13">
      <c r="A10" s="557" t="s">
        <v>206</v>
      </c>
      <c r="B10" s="557"/>
      <c r="C10" s="557"/>
      <c r="D10" s="557"/>
      <c r="E10" s="557"/>
      <c r="F10" s="557"/>
      <c r="G10" s="557"/>
      <c r="H10" s="557"/>
      <c r="I10" s="557"/>
      <c r="J10" s="557"/>
      <c r="K10" s="557"/>
      <c r="L10" s="555"/>
    </row>
    <row r="11" spans="1:13">
      <c r="A11" s="558" t="s">
        <v>224</v>
      </c>
      <c r="B11" s="559"/>
      <c r="C11" s="559"/>
      <c r="D11" s="559"/>
      <c r="E11" s="559"/>
      <c r="F11" s="559"/>
      <c r="G11" s="559"/>
      <c r="H11" s="559"/>
      <c r="I11" s="559"/>
      <c r="J11" s="559"/>
      <c r="K11" s="559"/>
      <c r="L11" s="556"/>
    </row>
    <row r="12" spans="1:13">
      <c r="A12" s="144"/>
      <c r="B12" s="147"/>
      <c r="C12" s="147"/>
      <c r="D12" s="147"/>
      <c r="E12" s="489"/>
      <c r="F12" s="147"/>
      <c r="G12" s="147"/>
      <c r="H12" s="490"/>
      <c r="I12" s="490"/>
      <c r="J12" s="490"/>
      <c r="K12" s="490"/>
      <c r="L12" s="490"/>
    </row>
    <row r="13" spans="1:13">
      <c r="A13" s="144"/>
      <c r="B13" s="147"/>
      <c r="C13" s="147"/>
      <c r="D13" s="147"/>
      <c r="E13" s="489"/>
      <c r="F13" s="489"/>
      <c r="G13" s="147"/>
      <c r="H13" s="490"/>
      <c r="I13" s="490"/>
      <c r="J13" s="490"/>
      <c r="K13" s="490"/>
      <c r="L13" s="490"/>
    </row>
    <row r="14" spans="1:13">
      <c r="A14" s="144"/>
      <c r="B14" s="147"/>
      <c r="C14" s="491" t="s">
        <v>22</v>
      </c>
      <c r="D14" s="491" t="s">
        <v>23</v>
      </c>
      <c r="E14" s="491" t="s">
        <v>207</v>
      </c>
      <c r="F14" s="491" t="s">
        <v>25</v>
      </c>
      <c r="G14" s="491" t="s">
        <v>26</v>
      </c>
      <c r="H14" s="491" t="s">
        <v>45</v>
      </c>
      <c r="I14" s="491" t="s">
        <v>96</v>
      </c>
      <c r="J14" s="491" t="s">
        <v>115</v>
      </c>
      <c r="K14" s="491" t="s">
        <v>116</v>
      </c>
      <c r="L14" s="147"/>
    </row>
    <row r="15" spans="1:13" s="322" customFormat="1" ht="80.099999999999994" customHeight="1">
      <c r="A15" s="492" t="s">
        <v>179</v>
      </c>
      <c r="B15" s="493"/>
      <c r="C15" s="494" t="s">
        <v>180</v>
      </c>
      <c r="D15" s="494" t="s">
        <v>181</v>
      </c>
      <c r="E15" s="495" t="s">
        <v>225</v>
      </c>
      <c r="F15" s="495" t="s">
        <v>226</v>
      </c>
      <c r="G15" s="494" t="s">
        <v>228</v>
      </c>
      <c r="H15" s="495" t="s">
        <v>229</v>
      </c>
      <c r="I15" s="495" t="s">
        <v>208</v>
      </c>
      <c r="J15" s="494" t="s">
        <v>209</v>
      </c>
      <c r="K15" s="496" t="s">
        <v>210</v>
      </c>
      <c r="L15" s="497"/>
    </row>
    <row r="16" spans="1:13" ht="46.5" customHeight="1">
      <c r="A16" s="498"/>
      <c r="B16" s="499"/>
      <c r="C16" s="499"/>
      <c r="D16" s="499"/>
      <c r="E16" s="500"/>
      <c r="F16" s="501" t="s">
        <v>227</v>
      </c>
      <c r="G16" s="501" t="s">
        <v>211</v>
      </c>
      <c r="H16" s="501" t="s">
        <v>230</v>
      </c>
      <c r="I16" s="500" t="s">
        <v>212</v>
      </c>
      <c r="J16" s="501" t="s">
        <v>213</v>
      </c>
      <c r="K16" s="502" t="s">
        <v>214</v>
      </c>
      <c r="L16" s="147"/>
    </row>
    <row r="17" spans="1:12">
      <c r="A17" s="503"/>
      <c r="B17" s="490"/>
      <c r="C17" s="490"/>
      <c r="D17" s="490"/>
      <c r="E17" s="504"/>
      <c r="F17" s="504"/>
      <c r="G17" s="504"/>
      <c r="H17" s="504"/>
      <c r="I17" s="504"/>
      <c r="J17" s="504"/>
      <c r="K17" s="505"/>
      <c r="L17" s="147"/>
    </row>
    <row r="18" spans="1:12">
      <c r="A18" s="506">
        <v>1</v>
      </c>
      <c r="B18" s="490" t="s">
        <v>52</v>
      </c>
      <c r="C18" s="490" t="s">
        <v>215</v>
      </c>
      <c r="D18" s="490"/>
      <c r="E18" s="507">
        <v>0</v>
      </c>
      <c r="F18" s="508"/>
      <c r="G18" s="508"/>
      <c r="H18" s="508"/>
      <c r="I18" s="508"/>
      <c r="J18" s="508"/>
      <c r="K18" s="509"/>
      <c r="L18" s="510"/>
    </row>
    <row r="19" spans="1:12">
      <c r="A19" s="503"/>
      <c r="B19" s="490"/>
      <c r="C19" s="490"/>
      <c r="D19" s="490"/>
      <c r="E19" s="508"/>
      <c r="F19" s="508"/>
      <c r="G19" s="508"/>
      <c r="H19" s="508"/>
      <c r="I19" s="508"/>
      <c r="J19" s="508"/>
      <c r="K19" s="509"/>
      <c r="L19" s="510"/>
    </row>
    <row r="20" spans="1:12">
      <c r="A20" s="511" t="s">
        <v>216</v>
      </c>
      <c r="B20" s="512"/>
      <c r="C20" s="513"/>
      <c r="D20" s="514" t="s">
        <v>201</v>
      </c>
      <c r="E20" s="515"/>
      <c r="F20" s="516">
        <v>0</v>
      </c>
      <c r="G20" s="515">
        <f>IF(F27&gt;0,(E18*(F20/F27)),0)</f>
        <v>0</v>
      </c>
      <c r="H20" s="517"/>
      <c r="I20" s="518">
        <f>H20-G20</f>
        <v>0</v>
      </c>
      <c r="J20" s="519">
        <f>IF(I30=0,0,(I20*((I29/I30)-1)))</f>
        <v>0</v>
      </c>
      <c r="K20" s="520">
        <f>I20+J20</f>
        <v>0</v>
      </c>
      <c r="L20" s="147"/>
    </row>
    <row r="21" spans="1:12">
      <c r="A21" s="511" t="s">
        <v>217</v>
      </c>
      <c r="B21" s="512"/>
      <c r="C21" s="513"/>
      <c r="D21" s="514" t="s">
        <v>201</v>
      </c>
      <c r="E21" s="515"/>
      <c r="F21" s="516">
        <v>0</v>
      </c>
      <c r="G21" s="515">
        <f>IF(F27&gt;0,(E18*(F21/F27)),0)</f>
        <v>0</v>
      </c>
      <c r="H21" s="517"/>
      <c r="I21" s="518">
        <f>H21-G21</f>
        <v>0</v>
      </c>
      <c r="J21" s="519">
        <f>IF(I31=0,0,(I21*((I30/I31)-1)))</f>
        <v>0</v>
      </c>
      <c r="K21" s="520">
        <f>I21+J21</f>
        <v>0</v>
      </c>
      <c r="L21" s="147"/>
    </row>
    <row r="22" spans="1:12">
      <c r="A22" s="511" t="s">
        <v>218</v>
      </c>
      <c r="B22" s="512"/>
      <c r="C22" s="513"/>
      <c r="D22" s="514" t="s">
        <v>201</v>
      </c>
      <c r="E22" s="515"/>
      <c r="F22" s="516">
        <v>0</v>
      </c>
      <c r="G22" s="515">
        <f>IF(F27&gt;0,(E18*(F22/F27)),0)</f>
        <v>0</v>
      </c>
      <c r="H22" s="517"/>
      <c r="I22" s="518">
        <f>H22-G22</f>
        <v>0</v>
      </c>
      <c r="J22" s="519">
        <f>IF(I32=0,0,(I22*((I31/I32)-1)))</f>
        <v>0</v>
      </c>
      <c r="K22" s="520">
        <f>I22+J22</f>
        <v>0</v>
      </c>
      <c r="L22" s="147"/>
    </row>
    <row r="23" spans="1:12">
      <c r="A23" s="521"/>
      <c r="B23" s="147"/>
      <c r="C23" s="147"/>
      <c r="D23" s="514"/>
      <c r="E23" s="515"/>
      <c r="F23" s="515"/>
      <c r="G23" s="515"/>
      <c r="H23" s="518"/>
      <c r="I23" s="518"/>
      <c r="J23" s="518"/>
      <c r="K23" s="520"/>
      <c r="L23" s="147"/>
    </row>
    <row r="24" spans="1:12">
      <c r="A24" s="253"/>
      <c r="E24" s="323"/>
      <c r="F24" s="323"/>
      <c r="G24" s="323"/>
      <c r="H24" s="258"/>
      <c r="I24" s="258"/>
      <c r="J24" s="323"/>
      <c r="K24" s="324"/>
    </row>
    <row r="25" spans="1:12">
      <c r="A25" s="253"/>
      <c r="C25" s="254"/>
      <c r="D25" s="254"/>
      <c r="E25" s="325"/>
      <c r="F25" s="325"/>
      <c r="G25" s="325"/>
      <c r="H25" s="326"/>
      <c r="I25" s="326"/>
      <c r="J25" s="325"/>
      <c r="K25" s="327"/>
    </row>
    <row r="26" spans="1:12">
      <c r="A26" s="255"/>
      <c r="B26" s="256"/>
      <c r="C26" s="257"/>
      <c r="D26" s="257"/>
      <c r="E26" s="328"/>
      <c r="F26" s="328"/>
      <c r="G26" s="328"/>
      <c r="H26" s="329"/>
      <c r="I26" s="329"/>
      <c r="J26" s="328"/>
      <c r="K26" s="330"/>
    </row>
    <row r="27" spans="1:12">
      <c r="A27" s="522" t="s">
        <v>219</v>
      </c>
      <c r="B27" s="168"/>
      <c r="C27" s="147" t="s">
        <v>124</v>
      </c>
      <c r="D27" s="172"/>
      <c r="E27" s="512"/>
      <c r="F27" s="331">
        <f>SUM(F20:F26)</f>
        <v>0</v>
      </c>
      <c r="G27" s="331">
        <f>SUM(G20:G26)</f>
        <v>0</v>
      </c>
      <c r="H27" s="332">
        <f>SUM(H20:H26)</f>
        <v>0</v>
      </c>
      <c r="I27" s="258"/>
      <c r="J27" s="323"/>
      <c r="K27" s="323"/>
      <c r="L27" s="323"/>
    </row>
    <row r="28" spans="1:12">
      <c r="A28" s="523"/>
      <c r="B28" s="523"/>
      <c r="C28" s="147"/>
      <c r="D28" s="147"/>
      <c r="E28" s="523"/>
    </row>
    <row r="29" spans="1:12">
      <c r="A29" s="512" t="s">
        <v>220</v>
      </c>
      <c r="B29" s="147"/>
      <c r="C29" s="147" t="s">
        <v>429</v>
      </c>
      <c r="D29" s="147"/>
      <c r="E29" s="147"/>
      <c r="I29" s="258">
        <v>0</v>
      </c>
    </row>
    <row r="30" spans="1:12">
      <c r="A30" s="512" t="s">
        <v>221</v>
      </c>
      <c r="B30" s="147"/>
      <c r="C30" s="147" t="s">
        <v>430</v>
      </c>
      <c r="D30" s="147"/>
      <c r="E30" s="147"/>
      <c r="I30" s="258">
        <v>0</v>
      </c>
    </row>
    <row r="31" spans="1:12">
      <c r="A31" s="512"/>
      <c r="B31" s="147"/>
      <c r="C31" s="147"/>
      <c r="D31" s="147"/>
      <c r="E31" s="147"/>
    </row>
    <row r="32" spans="1:12">
      <c r="A32" s="524"/>
      <c r="B32" s="147"/>
      <c r="C32" s="147"/>
      <c r="D32" s="147"/>
      <c r="E32" s="147"/>
      <c r="I32" s="323"/>
    </row>
    <row r="33" spans="1:12">
      <c r="A33" s="147"/>
      <c r="B33" s="147"/>
      <c r="C33" s="525"/>
      <c r="D33" s="147"/>
      <c r="E33" s="147"/>
    </row>
    <row r="34" spans="1:12">
      <c r="A34" s="147"/>
      <c r="B34" s="147"/>
      <c r="C34" s="147"/>
      <c r="D34" s="147"/>
      <c r="E34" s="147"/>
    </row>
    <row r="35" spans="1:12">
      <c r="A35" s="523" t="s">
        <v>222</v>
      </c>
      <c r="B35" s="523"/>
      <c r="C35" s="523"/>
      <c r="D35" s="523"/>
      <c r="E35" s="523"/>
      <c r="F35" s="254"/>
      <c r="G35" s="254"/>
      <c r="H35" s="254"/>
      <c r="I35" s="254"/>
      <c r="J35" s="254"/>
      <c r="K35" s="254"/>
      <c r="L35" s="254"/>
    </row>
    <row r="36" spans="1:12">
      <c r="A36" s="526"/>
      <c r="B36" s="523" t="s">
        <v>52</v>
      </c>
      <c r="C36" s="523" t="s">
        <v>223</v>
      </c>
      <c r="D36" s="523"/>
      <c r="E36" s="523"/>
      <c r="F36" s="254"/>
      <c r="G36" s="254"/>
      <c r="H36" s="254"/>
      <c r="I36" s="254"/>
      <c r="J36" s="254"/>
      <c r="K36" s="254"/>
      <c r="L36" s="254"/>
    </row>
    <row r="37" spans="1:12">
      <c r="A37" s="527"/>
      <c r="B37" s="147"/>
      <c r="C37" s="522"/>
      <c r="D37" s="522"/>
      <c r="E37" s="512"/>
      <c r="F37" s="251"/>
      <c r="G37" s="250"/>
      <c r="J37" s="259"/>
    </row>
    <row r="38" spans="1:12">
      <c r="A38" s="527"/>
      <c r="B38" s="147"/>
      <c r="C38" s="522"/>
      <c r="D38" s="522"/>
      <c r="E38" s="512"/>
      <c r="F38" s="251"/>
      <c r="G38" s="250"/>
      <c r="J38" s="259"/>
    </row>
    <row r="39" spans="1:12">
      <c r="C39" s="254"/>
      <c r="D39" s="254"/>
      <c r="E39" s="254"/>
      <c r="F39" s="254"/>
      <c r="G39" s="254"/>
      <c r="H39" s="254"/>
      <c r="I39" s="254"/>
      <c r="J39" s="254"/>
      <c r="K39" s="254"/>
      <c r="L39" s="254"/>
    </row>
    <row r="40" spans="1:12">
      <c r="C40" s="254"/>
      <c r="D40" s="254"/>
      <c r="E40" s="254"/>
      <c r="F40" s="254"/>
      <c r="G40" s="254"/>
      <c r="H40" s="254"/>
      <c r="I40" s="254"/>
      <c r="J40" s="254"/>
      <c r="K40" s="254"/>
      <c r="L40" s="254"/>
    </row>
    <row r="41" spans="1:12">
      <c r="C41" s="254"/>
      <c r="D41" s="254"/>
      <c r="E41" s="254"/>
      <c r="F41" s="254"/>
      <c r="G41" s="254"/>
      <c r="H41" s="254"/>
      <c r="I41" s="254"/>
      <c r="J41" s="254"/>
      <c r="K41" s="254"/>
      <c r="L41" s="254"/>
    </row>
    <row r="42" spans="1:12">
      <c r="C42" s="254"/>
      <c r="D42" s="254"/>
      <c r="E42" s="254"/>
      <c r="F42" s="254"/>
      <c r="G42" s="254"/>
      <c r="H42" s="254"/>
      <c r="I42" s="254"/>
      <c r="J42" s="254"/>
      <c r="K42" s="254"/>
      <c r="L42" s="254"/>
    </row>
    <row r="43" spans="1:12">
      <c r="C43" s="254"/>
      <c r="D43" s="254"/>
      <c r="E43" s="254"/>
      <c r="F43" s="254"/>
      <c r="G43" s="254"/>
      <c r="H43" s="254"/>
      <c r="I43" s="254"/>
      <c r="J43" s="254"/>
      <c r="K43" s="254"/>
      <c r="L43" s="254"/>
    </row>
    <row r="44" spans="1:12">
      <c r="C44" s="254"/>
      <c r="D44" s="254"/>
      <c r="E44" s="254"/>
      <c r="F44" s="254"/>
      <c r="G44" s="254"/>
      <c r="H44" s="254"/>
      <c r="I44" s="254"/>
      <c r="J44" s="254"/>
      <c r="K44" s="254"/>
      <c r="L44" s="254"/>
    </row>
    <row r="45" spans="1:12">
      <c r="C45" s="254"/>
      <c r="D45" s="254"/>
      <c r="E45" s="254"/>
      <c r="F45" s="254"/>
      <c r="G45" s="254"/>
      <c r="H45" s="254"/>
      <c r="I45" s="254"/>
      <c r="J45" s="254"/>
      <c r="K45" s="254"/>
      <c r="L45" s="254"/>
    </row>
    <row r="46" spans="1:12">
      <c r="C46" s="254"/>
      <c r="D46" s="254"/>
      <c r="E46" s="254"/>
      <c r="F46" s="254"/>
      <c r="G46" s="254"/>
      <c r="H46" s="254"/>
      <c r="I46" s="254"/>
      <c r="J46" s="254"/>
      <c r="K46" s="254"/>
      <c r="L46" s="254"/>
    </row>
    <row r="47" spans="1:12">
      <c r="C47" s="254"/>
      <c r="D47" s="254"/>
      <c r="E47" s="254"/>
      <c r="F47" s="254"/>
      <c r="G47" s="254"/>
      <c r="H47" s="254"/>
      <c r="I47" s="254"/>
      <c r="J47" s="254"/>
      <c r="K47" s="254"/>
      <c r="L47" s="254"/>
    </row>
    <row r="48" spans="1:12">
      <c r="C48" s="254"/>
      <c r="D48" s="254"/>
      <c r="E48" s="254"/>
      <c r="F48" s="254"/>
      <c r="G48" s="254"/>
      <c r="H48" s="254"/>
      <c r="I48" s="254"/>
      <c r="J48" s="254"/>
      <c r="K48" s="254"/>
      <c r="L48" s="254"/>
    </row>
    <row r="49" spans="3:12">
      <c r="C49" s="254"/>
      <c r="D49" s="254"/>
      <c r="E49" s="254"/>
      <c r="F49" s="254"/>
      <c r="G49" s="254"/>
      <c r="H49" s="254"/>
      <c r="I49" s="254"/>
      <c r="J49" s="254"/>
      <c r="K49" s="254"/>
      <c r="L49" s="254"/>
    </row>
    <row r="50" spans="3:12">
      <c r="C50" s="254"/>
      <c r="D50" s="254"/>
      <c r="E50" s="254"/>
      <c r="F50" s="254"/>
      <c r="G50" s="254"/>
      <c r="H50" s="254"/>
      <c r="I50" s="254"/>
      <c r="J50" s="254"/>
      <c r="K50" s="254"/>
      <c r="L50" s="254"/>
    </row>
    <row r="51" spans="3:12">
      <c r="C51" s="254"/>
      <c r="D51" s="254"/>
      <c r="E51" s="254"/>
      <c r="F51" s="254"/>
      <c r="G51" s="254"/>
      <c r="H51" s="254"/>
      <c r="I51" s="254"/>
      <c r="J51" s="254"/>
      <c r="K51" s="254"/>
      <c r="L51" s="254"/>
    </row>
    <row r="52" spans="3:12">
      <c r="C52" s="254"/>
      <c r="D52" s="254"/>
      <c r="E52" s="254"/>
      <c r="F52" s="254"/>
      <c r="G52" s="254"/>
      <c r="H52" s="254"/>
      <c r="I52" s="254"/>
      <c r="J52" s="254"/>
      <c r="K52" s="254"/>
      <c r="L52" s="254"/>
    </row>
    <row r="53" spans="3:12">
      <c r="C53" s="254"/>
      <c r="D53" s="254"/>
      <c r="E53" s="254"/>
      <c r="F53" s="254"/>
      <c r="G53" s="254"/>
      <c r="H53" s="254"/>
      <c r="I53" s="254"/>
      <c r="J53" s="254"/>
      <c r="K53" s="254"/>
      <c r="L53" s="254"/>
    </row>
    <row r="54" spans="3:12">
      <c r="C54" s="254"/>
      <c r="D54" s="254"/>
      <c r="E54" s="254"/>
      <c r="F54" s="254"/>
      <c r="G54" s="254"/>
      <c r="H54" s="254"/>
      <c r="I54" s="254"/>
      <c r="J54" s="254"/>
      <c r="K54" s="254"/>
      <c r="L54" s="254"/>
    </row>
    <row r="55" spans="3:12">
      <c r="C55" s="254"/>
      <c r="D55" s="254"/>
      <c r="E55" s="254"/>
      <c r="F55" s="254"/>
      <c r="G55" s="254"/>
      <c r="H55" s="254"/>
      <c r="I55" s="254"/>
      <c r="J55" s="254"/>
      <c r="K55" s="254"/>
      <c r="L55" s="254"/>
    </row>
    <row r="56" spans="3:12">
      <c r="C56" s="254"/>
      <c r="D56" s="254"/>
      <c r="E56" s="254"/>
      <c r="F56" s="254"/>
      <c r="G56" s="254"/>
      <c r="H56" s="254"/>
      <c r="I56" s="254"/>
      <c r="J56" s="254"/>
      <c r="K56" s="254"/>
      <c r="L56" s="254"/>
    </row>
    <row r="57" spans="3:12">
      <c r="C57" s="254"/>
      <c r="D57" s="254"/>
      <c r="E57" s="254"/>
      <c r="F57" s="254"/>
      <c r="G57" s="254"/>
      <c r="H57" s="254"/>
      <c r="I57" s="254"/>
      <c r="J57" s="254"/>
      <c r="K57" s="254"/>
      <c r="L57" s="254"/>
    </row>
    <row r="58" spans="3:12">
      <c r="C58" s="254"/>
      <c r="D58" s="254"/>
      <c r="E58" s="254"/>
      <c r="F58" s="254"/>
      <c r="G58" s="254"/>
      <c r="H58" s="254"/>
      <c r="I58" s="254"/>
      <c r="J58" s="254"/>
      <c r="K58" s="254"/>
      <c r="L58" s="254"/>
    </row>
    <row r="59" spans="3:12">
      <c r="C59" s="254"/>
      <c r="D59" s="254"/>
      <c r="E59" s="254"/>
      <c r="F59" s="254"/>
      <c r="G59" s="254"/>
      <c r="H59" s="254"/>
      <c r="I59" s="254"/>
      <c r="J59" s="254"/>
      <c r="K59" s="254"/>
      <c r="L59" s="254"/>
    </row>
    <row r="60" spans="3:12">
      <c r="C60" s="254"/>
      <c r="D60" s="254"/>
      <c r="E60" s="254"/>
      <c r="F60" s="254"/>
      <c r="G60" s="254"/>
      <c r="H60" s="254"/>
      <c r="I60" s="254"/>
      <c r="J60" s="254"/>
      <c r="K60" s="254"/>
      <c r="L60" s="254"/>
    </row>
    <row r="61" spans="3:12">
      <c r="C61" s="254"/>
      <c r="D61" s="254"/>
      <c r="E61" s="254"/>
      <c r="F61" s="254"/>
      <c r="G61" s="254"/>
      <c r="H61" s="254"/>
      <c r="I61" s="254"/>
      <c r="J61" s="254"/>
      <c r="K61" s="254"/>
      <c r="L61" s="254"/>
    </row>
    <row r="62" spans="3:12">
      <c r="C62" s="254"/>
      <c r="D62" s="254"/>
      <c r="E62" s="254"/>
      <c r="F62" s="254"/>
      <c r="G62" s="254"/>
      <c r="H62" s="254"/>
      <c r="I62" s="254"/>
      <c r="J62" s="254"/>
      <c r="K62" s="254"/>
      <c r="L62" s="254"/>
    </row>
    <row r="63" spans="3:12">
      <c r="C63" s="254"/>
      <c r="D63" s="254"/>
      <c r="E63" s="254"/>
      <c r="F63" s="254"/>
      <c r="G63" s="254"/>
      <c r="H63" s="254"/>
      <c r="I63" s="254"/>
      <c r="J63" s="254"/>
      <c r="K63" s="254"/>
      <c r="L63" s="254"/>
    </row>
    <row r="64" spans="3:12">
      <c r="C64" s="254"/>
      <c r="D64" s="254"/>
      <c r="E64" s="254"/>
      <c r="F64" s="254"/>
      <c r="G64" s="254"/>
      <c r="H64" s="254"/>
      <c r="I64" s="254"/>
      <c r="J64" s="254"/>
      <c r="K64" s="254"/>
      <c r="L64" s="254"/>
    </row>
    <row r="65" spans="3:12">
      <c r="C65" s="254"/>
      <c r="D65" s="254"/>
      <c r="E65" s="254"/>
      <c r="F65" s="254"/>
      <c r="G65" s="254"/>
      <c r="H65" s="254"/>
      <c r="I65" s="254"/>
      <c r="J65" s="254"/>
      <c r="K65" s="254"/>
      <c r="L65" s="254"/>
    </row>
    <row r="66" spans="3:12">
      <c r="C66" s="254"/>
      <c r="D66" s="254"/>
      <c r="E66" s="254"/>
      <c r="F66" s="254"/>
      <c r="G66" s="254"/>
      <c r="H66" s="254"/>
      <c r="I66" s="254"/>
      <c r="J66" s="254"/>
      <c r="K66" s="254"/>
      <c r="L66" s="254"/>
    </row>
    <row r="67" spans="3:12">
      <c r="C67" s="254"/>
      <c r="D67" s="254"/>
      <c r="E67" s="254"/>
      <c r="F67" s="254"/>
      <c r="G67" s="254"/>
      <c r="H67" s="254"/>
      <c r="I67" s="254"/>
      <c r="J67" s="254"/>
      <c r="K67" s="254"/>
      <c r="L67" s="254"/>
    </row>
    <row r="68" spans="3:12">
      <c r="C68" s="254"/>
      <c r="D68" s="254"/>
      <c r="E68" s="254"/>
      <c r="F68" s="254"/>
      <c r="G68" s="254"/>
      <c r="H68" s="254"/>
      <c r="I68" s="254"/>
      <c r="J68" s="254"/>
      <c r="K68" s="254"/>
      <c r="L68" s="254"/>
    </row>
    <row r="69" spans="3:12">
      <c r="C69" s="254"/>
      <c r="D69" s="254"/>
      <c r="E69" s="254"/>
      <c r="F69" s="254"/>
      <c r="G69" s="254"/>
      <c r="H69" s="254"/>
      <c r="I69" s="254"/>
      <c r="J69" s="254"/>
      <c r="K69" s="254"/>
      <c r="L69" s="254"/>
    </row>
    <row r="70" spans="3:12">
      <c r="C70" s="254"/>
      <c r="D70" s="254"/>
      <c r="E70" s="254"/>
      <c r="F70" s="254"/>
      <c r="G70" s="254"/>
      <c r="H70" s="254"/>
      <c r="I70" s="254"/>
      <c r="J70" s="254"/>
      <c r="K70" s="254"/>
      <c r="L70" s="254"/>
    </row>
    <row r="71" spans="3:12">
      <c r="C71" s="254"/>
      <c r="D71" s="254"/>
      <c r="E71" s="254"/>
      <c r="F71" s="254"/>
      <c r="G71" s="254"/>
      <c r="H71" s="254"/>
      <c r="I71" s="254"/>
      <c r="J71" s="254"/>
      <c r="K71" s="254"/>
      <c r="L71" s="254"/>
    </row>
    <row r="72" spans="3:12">
      <c r="C72" s="254"/>
      <c r="D72" s="254"/>
      <c r="E72" s="254"/>
      <c r="F72" s="254"/>
      <c r="G72" s="254"/>
      <c r="H72" s="254"/>
      <c r="I72" s="254"/>
      <c r="J72" s="254"/>
      <c r="K72" s="254"/>
      <c r="L72" s="254"/>
    </row>
    <row r="73" spans="3:12">
      <c r="C73" s="254"/>
      <c r="D73" s="254"/>
      <c r="E73" s="254"/>
      <c r="F73" s="254"/>
      <c r="G73" s="254"/>
      <c r="H73" s="254"/>
      <c r="I73" s="254"/>
      <c r="J73" s="254"/>
      <c r="K73" s="254"/>
      <c r="L73" s="254"/>
    </row>
    <row r="74" spans="3:12">
      <c r="C74" s="254"/>
      <c r="D74" s="254"/>
      <c r="E74" s="254"/>
      <c r="F74" s="254"/>
      <c r="G74" s="254"/>
      <c r="H74" s="254"/>
      <c r="I74" s="254"/>
      <c r="J74" s="254"/>
      <c r="K74" s="254"/>
      <c r="L74" s="254"/>
    </row>
    <row r="75" spans="3:12">
      <c r="C75" s="254"/>
      <c r="D75" s="254"/>
      <c r="E75" s="254"/>
      <c r="F75" s="254"/>
      <c r="G75" s="254"/>
      <c r="H75" s="254"/>
      <c r="I75" s="254"/>
      <c r="J75" s="254"/>
      <c r="K75" s="254"/>
      <c r="L75" s="254"/>
    </row>
    <row r="76" spans="3:12">
      <c r="C76" s="254"/>
      <c r="D76" s="254"/>
      <c r="E76" s="254"/>
      <c r="F76" s="254"/>
      <c r="G76" s="254"/>
      <c r="H76" s="254"/>
      <c r="I76" s="254"/>
      <c r="J76" s="254"/>
      <c r="K76" s="254"/>
      <c r="L76" s="254"/>
    </row>
    <row r="77" spans="3:12">
      <c r="C77" s="254"/>
      <c r="D77" s="254"/>
      <c r="E77" s="254"/>
      <c r="F77" s="254"/>
      <c r="G77" s="254"/>
      <c r="H77" s="254"/>
      <c r="I77" s="254"/>
      <c r="J77" s="254"/>
      <c r="K77" s="254"/>
      <c r="L77" s="254"/>
    </row>
    <row r="78" spans="3:12">
      <c r="C78" s="254"/>
      <c r="D78" s="254"/>
      <c r="E78" s="254"/>
      <c r="F78" s="254"/>
      <c r="G78" s="254"/>
      <c r="H78" s="254"/>
      <c r="I78" s="254"/>
      <c r="J78" s="254"/>
      <c r="K78" s="254"/>
      <c r="L78" s="254"/>
    </row>
    <row r="79" spans="3:12">
      <c r="C79" s="254"/>
      <c r="D79" s="254"/>
      <c r="E79" s="254"/>
      <c r="F79" s="254"/>
      <c r="G79" s="254"/>
      <c r="H79" s="254"/>
      <c r="I79" s="254"/>
      <c r="J79" s="254"/>
      <c r="K79" s="254"/>
      <c r="L79" s="254"/>
    </row>
    <row r="80" spans="3:12">
      <c r="C80" s="254"/>
      <c r="D80" s="254"/>
      <c r="E80" s="254"/>
      <c r="F80" s="254"/>
      <c r="G80" s="254"/>
      <c r="H80" s="254"/>
      <c r="I80" s="254"/>
      <c r="J80" s="254"/>
      <c r="K80" s="254"/>
      <c r="L80" s="254"/>
    </row>
    <row r="81" spans="3:12">
      <c r="C81" s="254"/>
      <c r="D81" s="254"/>
      <c r="E81" s="254"/>
      <c r="F81" s="254"/>
      <c r="G81" s="254"/>
      <c r="H81" s="254"/>
      <c r="I81" s="254"/>
      <c r="J81" s="254"/>
      <c r="K81" s="254"/>
      <c r="L81" s="254"/>
    </row>
    <row r="82" spans="3:12">
      <c r="C82" s="254"/>
      <c r="D82" s="254"/>
      <c r="E82" s="254"/>
      <c r="F82" s="254"/>
      <c r="G82" s="254"/>
      <c r="H82" s="254"/>
      <c r="I82" s="254"/>
      <c r="J82" s="254"/>
      <c r="K82" s="254"/>
      <c r="L82" s="254"/>
    </row>
    <row r="83" spans="3:12">
      <c r="C83" s="254"/>
      <c r="D83" s="254"/>
      <c r="E83" s="254"/>
      <c r="F83" s="254"/>
      <c r="G83" s="254"/>
      <c r="H83" s="254"/>
      <c r="I83" s="254"/>
      <c r="J83" s="254"/>
      <c r="K83" s="254"/>
      <c r="L83" s="254"/>
    </row>
    <row r="84" spans="3:12">
      <c r="C84" s="254"/>
      <c r="D84" s="254"/>
      <c r="E84" s="254"/>
      <c r="F84" s="254"/>
      <c r="G84" s="254"/>
      <c r="H84" s="254"/>
      <c r="I84" s="254"/>
      <c r="J84" s="254"/>
      <c r="K84" s="254"/>
      <c r="L84" s="254"/>
    </row>
    <row r="85" spans="3:12">
      <c r="C85" s="254"/>
      <c r="D85" s="254"/>
      <c r="E85" s="254"/>
      <c r="F85" s="254"/>
      <c r="G85" s="254"/>
      <c r="H85" s="254"/>
      <c r="I85" s="254"/>
      <c r="J85" s="254"/>
      <c r="K85" s="254"/>
      <c r="L85" s="254"/>
    </row>
    <row r="86" spans="3:12">
      <c r="C86" s="254"/>
      <c r="D86" s="254"/>
      <c r="E86" s="254"/>
      <c r="F86" s="254"/>
      <c r="G86" s="254"/>
      <c r="H86" s="254"/>
      <c r="I86" s="254"/>
      <c r="J86" s="254"/>
      <c r="K86" s="254"/>
      <c r="L86" s="254"/>
    </row>
    <row r="87" spans="3:12">
      <c r="C87" s="254"/>
      <c r="D87" s="254"/>
      <c r="E87" s="254"/>
      <c r="F87" s="254"/>
      <c r="G87" s="254"/>
      <c r="H87" s="254"/>
      <c r="I87" s="254"/>
      <c r="J87" s="254"/>
      <c r="K87" s="254"/>
      <c r="L87" s="254"/>
    </row>
    <row r="88" spans="3:12">
      <c r="C88" s="254"/>
      <c r="D88" s="254"/>
      <c r="E88" s="254"/>
      <c r="F88" s="254"/>
      <c r="G88" s="254"/>
      <c r="H88" s="254"/>
      <c r="I88" s="254"/>
      <c r="J88" s="254"/>
      <c r="K88" s="254"/>
      <c r="L88" s="254"/>
    </row>
    <row r="89" spans="3:12">
      <c r="C89" s="254"/>
      <c r="D89" s="254"/>
      <c r="E89" s="254"/>
      <c r="F89" s="254"/>
      <c r="G89" s="254"/>
      <c r="H89" s="254"/>
      <c r="I89" s="254"/>
      <c r="J89" s="254"/>
      <c r="K89" s="254"/>
      <c r="L89" s="254"/>
    </row>
    <row r="90" spans="3:12">
      <c r="C90" s="254"/>
      <c r="D90" s="254"/>
      <c r="E90" s="254"/>
      <c r="F90" s="254"/>
      <c r="G90" s="254"/>
      <c r="H90" s="254"/>
      <c r="I90" s="254"/>
      <c r="J90" s="254"/>
      <c r="K90" s="254"/>
      <c r="L90" s="254"/>
    </row>
    <row r="91" spans="3:12">
      <c r="C91" s="254"/>
      <c r="D91" s="254"/>
      <c r="E91" s="254"/>
      <c r="F91" s="254"/>
      <c r="G91" s="254"/>
      <c r="H91" s="254"/>
      <c r="I91" s="254"/>
      <c r="J91" s="254"/>
      <c r="K91" s="254"/>
      <c r="L91" s="254"/>
    </row>
    <row r="92" spans="3:12">
      <c r="C92" s="254"/>
      <c r="D92" s="254"/>
      <c r="E92" s="254"/>
      <c r="F92" s="254"/>
      <c r="G92" s="254"/>
      <c r="H92" s="254"/>
      <c r="I92" s="254"/>
      <c r="J92" s="254"/>
      <c r="K92" s="254"/>
      <c r="L92" s="254"/>
    </row>
    <row r="93" spans="3:12">
      <c r="C93" s="254"/>
      <c r="D93" s="254"/>
      <c r="E93" s="254"/>
      <c r="F93" s="254"/>
      <c r="G93" s="254"/>
      <c r="H93" s="254"/>
      <c r="I93" s="254"/>
      <c r="J93" s="254"/>
      <c r="K93" s="254"/>
      <c r="L93" s="254"/>
    </row>
    <row r="94" spans="3:12">
      <c r="C94" s="254"/>
      <c r="D94" s="254"/>
      <c r="E94" s="254"/>
      <c r="F94" s="254"/>
      <c r="G94" s="254"/>
      <c r="H94" s="254"/>
      <c r="I94" s="254"/>
      <c r="J94" s="254"/>
      <c r="K94" s="254"/>
      <c r="L94" s="254"/>
    </row>
    <row r="95" spans="3:12">
      <c r="C95" s="254"/>
      <c r="D95" s="254"/>
      <c r="E95" s="254"/>
      <c r="F95" s="254"/>
      <c r="G95" s="254"/>
      <c r="H95" s="254"/>
      <c r="I95" s="254"/>
      <c r="J95" s="254"/>
      <c r="K95" s="254"/>
      <c r="L95" s="254"/>
    </row>
    <row r="96" spans="3:12">
      <c r="C96" s="254"/>
      <c r="D96" s="254"/>
      <c r="E96" s="254"/>
      <c r="F96" s="254"/>
      <c r="G96" s="254"/>
      <c r="H96" s="254"/>
      <c r="I96" s="254"/>
      <c r="J96" s="254"/>
      <c r="K96" s="254"/>
      <c r="L96" s="254"/>
    </row>
    <row r="97" spans="3:12">
      <c r="C97" s="254"/>
      <c r="D97" s="254"/>
      <c r="E97" s="254"/>
      <c r="F97" s="254"/>
      <c r="G97" s="254"/>
      <c r="H97" s="254"/>
      <c r="I97" s="254"/>
      <c r="J97" s="254"/>
      <c r="K97" s="254"/>
      <c r="L97" s="254"/>
    </row>
    <row r="98" spans="3:12">
      <c r="C98" s="254"/>
      <c r="D98" s="254"/>
      <c r="E98" s="254"/>
      <c r="F98" s="254"/>
      <c r="G98" s="254"/>
      <c r="H98" s="254"/>
      <c r="I98" s="254"/>
      <c r="J98" s="254"/>
      <c r="K98" s="254"/>
      <c r="L98" s="254"/>
    </row>
    <row r="99" spans="3:12">
      <c r="C99" s="254"/>
      <c r="D99" s="254"/>
      <c r="E99" s="254"/>
      <c r="F99" s="254"/>
      <c r="G99" s="254"/>
      <c r="H99" s="254"/>
      <c r="I99" s="254"/>
      <c r="J99" s="254"/>
      <c r="K99" s="254"/>
      <c r="L99" s="254"/>
    </row>
    <row r="100" spans="3:12">
      <c r="C100" s="254"/>
      <c r="D100" s="254"/>
      <c r="E100" s="254"/>
      <c r="F100" s="254"/>
      <c r="G100" s="254"/>
      <c r="H100" s="254"/>
      <c r="I100" s="254"/>
      <c r="J100" s="254"/>
      <c r="K100" s="254"/>
      <c r="L100" s="254"/>
    </row>
    <row r="101" spans="3:12">
      <c r="C101" s="254"/>
      <c r="D101" s="254"/>
      <c r="E101" s="254"/>
      <c r="F101" s="254"/>
      <c r="G101" s="254"/>
      <c r="H101" s="254"/>
      <c r="I101" s="254"/>
      <c r="J101" s="254"/>
      <c r="K101" s="254"/>
      <c r="L101" s="254"/>
    </row>
    <row r="102" spans="3:12">
      <c r="C102" s="254"/>
      <c r="D102" s="254"/>
      <c r="E102" s="254"/>
      <c r="F102" s="254"/>
      <c r="G102" s="254"/>
      <c r="H102" s="254"/>
      <c r="I102" s="254"/>
      <c r="J102" s="254"/>
      <c r="K102" s="254"/>
      <c r="L102" s="254"/>
    </row>
    <row r="103" spans="3:12">
      <c r="C103" s="254"/>
      <c r="D103" s="254"/>
      <c r="E103" s="254"/>
      <c r="F103" s="254"/>
      <c r="G103" s="254"/>
      <c r="H103" s="254"/>
      <c r="I103" s="254"/>
      <c r="J103" s="254"/>
      <c r="K103" s="254"/>
      <c r="L103" s="254"/>
    </row>
    <row r="104" spans="3:12">
      <c r="C104" s="254"/>
      <c r="D104" s="254"/>
      <c r="E104" s="254"/>
      <c r="F104" s="254"/>
      <c r="G104" s="254"/>
      <c r="H104" s="254"/>
      <c r="I104" s="254"/>
      <c r="J104" s="254"/>
      <c r="K104" s="254"/>
      <c r="L104" s="254"/>
    </row>
    <row r="105" spans="3:12">
      <c r="C105" s="254"/>
      <c r="D105" s="254"/>
      <c r="E105" s="254"/>
      <c r="F105" s="254"/>
      <c r="G105" s="254"/>
      <c r="H105" s="254"/>
      <c r="I105" s="254"/>
      <c r="J105" s="254"/>
      <c r="K105" s="254"/>
      <c r="L105" s="254"/>
    </row>
    <row r="106" spans="3:12">
      <c r="C106" s="254"/>
      <c r="D106" s="254"/>
      <c r="E106" s="254"/>
      <c r="F106" s="254"/>
      <c r="G106" s="254"/>
      <c r="H106" s="254"/>
      <c r="I106" s="254"/>
      <c r="J106" s="254"/>
      <c r="K106" s="254"/>
      <c r="L106" s="254"/>
    </row>
    <row r="107" spans="3:12">
      <c r="C107" s="254"/>
      <c r="D107" s="254"/>
      <c r="E107" s="254"/>
      <c r="F107" s="254"/>
      <c r="G107" s="254"/>
      <c r="H107" s="254"/>
      <c r="I107" s="254"/>
      <c r="J107" s="254"/>
      <c r="K107" s="254"/>
      <c r="L107" s="254"/>
    </row>
    <row r="108" spans="3:12">
      <c r="C108" s="254"/>
      <c r="D108" s="254"/>
      <c r="E108" s="254"/>
      <c r="F108" s="254"/>
      <c r="G108" s="254"/>
      <c r="H108" s="254"/>
      <c r="I108" s="254"/>
      <c r="J108" s="254"/>
      <c r="K108" s="254"/>
      <c r="L108" s="254"/>
    </row>
    <row r="109" spans="3:12">
      <c r="C109" s="254"/>
      <c r="D109" s="254"/>
      <c r="E109" s="254"/>
      <c r="F109" s="254"/>
      <c r="G109" s="254"/>
      <c r="H109" s="254"/>
      <c r="I109" s="254"/>
      <c r="J109" s="254"/>
      <c r="K109" s="254"/>
      <c r="L109" s="254"/>
    </row>
    <row r="110" spans="3:12">
      <c r="C110" s="254"/>
      <c r="D110" s="254"/>
      <c r="E110" s="254"/>
      <c r="F110" s="254"/>
      <c r="G110" s="254"/>
      <c r="H110" s="254"/>
      <c r="I110" s="254"/>
      <c r="J110" s="254"/>
      <c r="K110" s="254"/>
      <c r="L110" s="254"/>
    </row>
    <row r="111" spans="3:12">
      <c r="C111" s="254"/>
      <c r="D111" s="254"/>
      <c r="E111" s="254"/>
      <c r="F111" s="254"/>
      <c r="G111" s="254"/>
      <c r="H111" s="254"/>
      <c r="I111" s="254"/>
      <c r="J111" s="254"/>
      <c r="K111" s="254"/>
      <c r="L111" s="254"/>
    </row>
    <row r="112" spans="3:12">
      <c r="C112" s="254"/>
      <c r="D112" s="254"/>
      <c r="E112" s="254"/>
      <c r="F112" s="254"/>
      <c r="G112" s="254"/>
      <c r="H112" s="254"/>
      <c r="I112" s="254"/>
      <c r="J112" s="254"/>
      <c r="K112" s="254"/>
      <c r="L112" s="254"/>
    </row>
    <row r="113" spans="3:12">
      <c r="C113" s="254"/>
      <c r="D113" s="254"/>
      <c r="E113" s="254"/>
      <c r="F113" s="254"/>
      <c r="G113" s="254"/>
      <c r="H113" s="254"/>
      <c r="I113" s="254"/>
      <c r="J113" s="254"/>
      <c r="K113" s="254"/>
      <c r="L113" s="254"/>
    </row>
    <row r="114" spans="3:12">
      <c r="C114" s="254"/>
      <c r="D114" s="254"/>
      <c r="E114" s="254"/>
      <c r="F114" s="254"/>
      <c r="G114" s="254"/>
      <c r="H114" s="254"/>
      <c r="I114" s="254"/>
      <c r="J114" s="254"/>
      <c r="K114" s="254"/>
      <c r="L114" s="254"/>
    </row>
    <row r="115" spans="3:12">
      <c r="C115" s="254"/>
      <c r="D115" s="254"/>
      <c r="E115" s="254"/>
      <c r="F115" s="254"/>
      <c r="G115" s="254"/>
      <c r="H115" s="254"/>
      <c r="I115" s="254"/>
      <c r="J115" s="254"/>
      <c r="K115" s="254"/>
      <c r="L115" s="254"/>
    </row>
    <row r="116" spans="3:12">
      <c r="C116" s="254"/>
      <c r="D116" s="254"/>
      <c r="E116" s="254"/>
      <c r="F116" s="254"/>
      <c r="G116" s="254"/>
      <c r="H116" s="254"/>
      <c r="I116" s="254"/>
      <c r="J116" s="254"/>
      <c r="K116" s="254"/>
      <c r="L116" s="254"/>
    </row>
    <row r="117" spans="3:12">
      <c r="C117" s="254"/>
      <c r="D117" s="254"/>
      <c r="E117" s="254"/>
      <c r="F117" s="254"/>
      <c r="G117" s="254"/>
      <c r="H117" s="254"/>
      <c r="I117" s="254"/>
      <c r="J117" s="254"/>
      <c r="K117" s="254"/>
      <c r="L117" s="254"/>
    </row>
    <row r="118" spans="3:12">
      <c r="C118" s="254"/>
      <c r="D118" s="254"/>
      <c r="E118" s="254"/>
      <c r="F118" s="254"/>
      <c r="G118" s="254"/>
      <c r="H118" s="254"/>
      <c r="I118" s="254"/>
      <c r="J118" s="254"/>
      <c r="K118" s="254"/>
      <c r="L118" s="254"/>
    </row>
    <row r="119" spans="3:12">
      <c r="C119" s="254"/>
      <c r="D119" s="254"/>
      <c r="E119" s="254"/>
      <c r="F119" s="254"/>
      <c r="G119" s="254"/>
      <c r="H119" s="254"/>
      <c r="I119" s="254"/>
      <c r="J119" s="254"/>
      <c r="K119" s="254"/>
      <c r="L119" s="254"/>
    </row>
    <row r="120" spans="3:12">
      <c r="C120" s="254"/>
      <c r="D120" s="254"/>
      <c r="E120" s="254"/>
      <c r="F120" s="254"/>
      <c r="G120" s="254"/>
      <c r="H120" s="254"/>
      <c r="I120" s="254"/>
      <c r="J120" s="254"/>
      <c r="K120" s="254"/>
      <c r="L120" s="254"/>
    </row>
    <row r="121" spans="3:12">
      <c r="C121" s="254"/>
      <c r="D121" s="254"/>
      <c r="E121" s="254"/>
      <c r="F121" s="254"/>
      <c r="G121" s="254"/>
      <c r="H121" s="254"/>
      <c r="I121" s="254"/>
      <c r="J121" s="254"/>
      <c r="K121" s="254"/>
      <c r="L121" s="254"/>
    </row>
    <row r="122" spans="3:12">
      <c r="C122" s="254"/>
      <c r="D122" s="254"/>
      <c r="E122" s="254"/>
      <c r="F122" s="254"/>
      <c r="G122" s="254"/>
      <c r="H122" s="254"/>
      <c r="I122" s="254"/>
      <c r="J122" s="254"/>
      <c r="K122" s="254"/>
      <c r="L122" s="254"/>
    </row>
    <row r="123" spans="3:12">
      <c r="C123" s="254"/>
      <c r="D123" s="254"/>
      <c r="E123" s="254"/>
      <c r="F123" s="254"/>
      <c r="G123" s="254"/>
      <c r="H123" s="254"/>
      <c r="I123" s="254"/>
      <c r="J123" s="254"/>
      <c r="K123" s="254"/>
      <c r="L123" s="254"/>
    </row>
    <row r="124" spans="3:12">
      <c r="C124" s="254"/>
      <c r="D124" s="254"/>
      <c r="E124" s="254"/>
      <c r="F124" s="254"/>
      <c r="G124" s="254"/>
      <c r="H124" s="254"/>
      <c r="I124" s="254"/>
      <c r="J124" s="254"/>
      <c r="K124" s="254"/>
      <c r="L124" s="254"/>
    </row>
    <row r="125" spans="3:12">
      <c r="C125" s="254"/>
      <c r="D125" s="254"/>
      <c r="E125" s="254"/>
      <c r="F125" s="254"/>
      <c r="G125" s="254"/>
      <c r="H125" s="254"/>
      <c r="I125" s="254"/>
      <c r="J125" s="254"/>
      <c r="K125" s="254"/>
      <c r="L125" s="254"/>
    </row>
    <row r="126" spans="3:12">
      <c r="C126" s="254"/>
      <c r="D126" s="254"/>
      <c r="E126" s="254"/>
      <c r="F126" s="254"/>
      <c r="G126" s="254"/>
      <c r="H126" s="254"/>
      <c r="I126" s="254"/>
      <c r="J126" s="254"/>
      <c r="K126" s="254"/>
      <c r="L126" s="254"/>
    </row>
    <row r="127" spans="3:12">
      <c r="C127" s="254"/>
      <c r="D127" s="254"/>
      <c r="E127" s="254"/>
      <c r="F127" s="254"/>
      <c r="G127" s="254"/>
      <c r="H127" s="254"/>
      <c r="I127" s="254"/>
      <c r="J127" s="254"/>
      <c r="K127" s="254"/>
      <c r="L127" s="254"/>
    </row>
    <row r="128" spans="3:12">
      <c r="C128" s="254"/>
      <c r="D128" s="254"/>
      <c r="E128" s="254"/>
      <c r="F128" s="254"/>
      <c r="G128" s="254"/>
      <c r="H128" s="254"/>
      <c r="I128" s="254"/>
      <c r="J128" s="254"/>
      <c r="K128" s="254"/>
      <c r="L128" s="254"/>
    </row>
    <row r="129" spans="3:12">
      <c r="C129" s="254"/>
      <c r="D129" s="254"/>
      <c r="E129" s="254"/>
      <c r="F129" s="254"/>
      <c r="G129" s="254"/>
      <c r="H129" s="254"/>
      <c r="I129" s="254"/>
      <c r="J129" s="254"/>
      <c r="K129" s="254"/>
      <c r="L129" s="254"/>
    </row>
    <row r="130" spans="3:12">
      <c r="C130" s="254"/>
      <c r="D130" s="254"/>
      <c r="E130" s="254"/>
      <c r="F130" s="254"/>
      <c r="G130" s="254"/>
      <c r="H130" s="254"/>
      <c r="I130" s="254"/>
      <c r="J130" s="254"/>
      <c r="K130" s="254"/>
      <c r="L130" s="254"/>
    </row>
    <row r="131" spans="3:12">
      <c r="C131" s="254"/>
      <c r="D131" s="254"/>
      <c r="E131" s="254"/>
      <c r="F131" s="254"/>
      <c r="G131" s="254"/>
      <c r="H131" s="254"/>
      <c r="I131" s="254"/>
      <c r="J131" s="254"/>
      <c r="K131" s="254"/>
      <c r="L131" s="254"/>
    </row>
    <row r="132" spans="3:12">
      <c r="C132" s="254"/>
      <c r="D132" s="254"/>
      <c r="E132" s="254"/>
      <c r="F132" s="254"/>
      <c r="G132" s="254"/>
      <c r="H132" s="254"/>
      <c r="I132" s="254"/>
      <c r="J132" s="254"/>
      <c r="K132" s="254"/>
      <c r="L132" s="254"/>
    </row>
    <row r="133" spans="3:12">
      <c r="C133" s="254"/>
      <c r="D133" s="254"/>
      <c r="E133" s="254"/>
      <c r="F133" s="254"/>
      <c r="G133" s="254"/>
      <c r="H133" s="254"/>
      <c r="I133" s="254"/>
      <c r="J133" s="254"/>
      <c r="K133" s="254"/>
      <c r="L133" s="254"/>
    </row>
    <row r="134" spans="3:12">
      <c r="C134" s="254"/>
      <c r="D134" s="254"/>
      <c r="E134" s="254"/>
      <c r="F134" s="254"/>
      <c r="G134" s="254"/>
      <c r="H134" s="254"/>
      <c r="I134" s="254"/>
      <c r="J134" s="254"/>
      <c r="K134" s="254"/>
      <c r="L134" s="254"/>
    </row>
    <row r="135" spans="3:12">
      <c r="C135" s="254"/>
      <c r="D135" s="254"/>
      <c r="E135" s="254"/>
      <c r="F135" s="254"/>
      <c r="G135" s="254"/>
      <c r="H135" s="254"/>
      <c r="I135" s="254"/>
      <c r="J135" s="254"/>
      <c r="K135" s="254"/>
      <c r="L135" s="254"/>
    </row>
    <row r="136" spans="3:12">
      <c r="C136" s="254"/>
      <c r="D136" s="254"/>
      <c r="E136" s="254"/>
      <c r="F136" s="254"/>
      <c r="G136" s="254"/>
      <c r="H136" s="254"/>
      <c r="I136" s="254"/>
      <c r="J136" s="254"/>
      <c r="K136" s="254"/>
      <c r="L136" s="254"/>
    </row>
    <row r="137" spans="3:12">
      <c r="C137" s="254"/>
      <c r="D137" s="254"/>
      <c r="E137" s="254"/>
      <c r="F137" s="254"/>
      <c r="G137" s="254"/>
      <c r="H137" s="254"/>
      <c r="I137" s="254"/>
      <c r="J137" s="254"/>
      <c r="K137" s="254"/>
      <c r="L137" s="254"/>
    </row>
    <row r="138" spans="3:12">
      <c r="C138" s="254"/>
      <c r="D138" s="254"/>
      <c r="E138" s="254"/>
      <c r="F138" s="254"/>
      <c r="G138" s="254"/>
      <c r="H138" s="254"/>
      <c r="I138" s="254"/>
      <c r="J138" s="254"/>
      <c r="K138" s="254"/>
      <c r="L138" s="254"/>
    </row>
    <row r="139" spans="3:12">
      <c r="C139" s="254"/>
      <c r="D139" s="254"/>
      <c r="E139" s="254"/>
      <c r="F139" s="254"/>
      <c r="G139" s="254"/>
      <c r="H139" s="254"/>
      <c r="I139" s="254"/>
      <c r="J139" s="254"/>
      <c r="K139" s="254"/>
      <c r="L139" s="254"/>
    </row>
    <row r="140" spans="3:12">
      <c r="C140" s="254"/>
      <c r="D140" s="254"/>
      <c r="E140" s="254"/>
      <c r="F140" s="254"/>
      <c r="G140" s="254"/>
      <c r="H140" s="254"/>
      <c r="I140" s="254"/>
      <c r="J140" s="254"/>
      <c r="K140" s="254"/>
      <c r="L140" s="254"/>
    </row>
    <row r="141" spans="3:12">
      <c r="C141" s="254"/>
      <c r="D141" s="254"/>
      <c r="E141" s="254"/>
      <c r="F141" s="254"/>
      <c r="G141" s="254"/>
      <c r="H141" s="254"/>
      <c r="I141" s="254"/>
      <c r="J141" s="254"/>
      <c r="K141" s="254"/>
      <c r="L141" s="254"/>
    </row>
    <row r="142" spans="3:12">
      <c r="C142" s="254"/>
      <c r="D142" s="254"/>
      <c r="E142" s="254"/>
      <c r="F142" s="254"/>
      <c r="G142" s="254"/>
      <c r="H142" s="254"/>
      <c r="I142" s="254"/>
      <c r="J142" s="254"/>
      <c r="K142" s="254"/>
      <c r="L142" s="254"/>
    </row>
    <row r="143" spans="3:12">
      <c r="C143" s="254"/>
      <c r="D143" s="254"/>
      <c r="E143" s="254"/>
      <c r="F143" s="254"/>
      <c r="G143" s="254"/>
      <c r="H143" s="254"/>
      <c r="I143" s="254"/>
      <c r="J143" s="254"/>
      <c r="K143" s="254"/>
      <c r="L143" s="254"/>
    </row>
    <row r="144" spans="3:12">
      <c r="C144" s="254"/>
      <c r="D144" s="254"/>
      <c r="E144" s="254"/>
      <c r="F144" s="254"/>
      <c r="G144" s="254"/>
      <c r="H144" s="254"/>
      <c r="I144" s="254"/>
      <c r="J144" s="254"/>
      <c r="K144" s="254"/>
      <c r="L144" s="254"/>
    </row>
    <row r="145" spans="3:12">
      <c r="C145" s="254"/>
      <c r="D145" s="254"/>
      <c r="E145" s="254"/>
      <c r="F145" s="254"/>
      <c r="G145" s="254"/>
      <c r="H145" s="254"/>
      <c r="I145" s="254"/>
      <c r="J145" s="254"/>
      <c r="K145" s="254"/>
      <c r="L145" s="254"/>
    </row>
    <row r="146" spans="3:12">
      <c r="C146" s="254"/>
      <c r="D146" s="254"/>
      <c r="E146" s="254"/>
      <c r="F146" s="254"/>
      <c r="G146" s="254"/>
      <c r="H146" s="254"/>
      <c r="I146" s="254"/>
      <c r="J146" s="254"/>
      <c r="K146" s="254"/>
      <c r="L146" s="254"/>
    </row>
    <row r="147" spans="3:12">
      <c r="C147" s="254"/>
      <c r="D147" s="254"/>
      <c r="E147" s="254"/>
      <c r="F147" s="254"/>
      <c r="G147" s="254"/>
      <c r="H147" s="254"/>
      <c r="I147" s="254"/>
      <c r="J147" s="254"/>
      <c r="K147" s="254"/>
      <c r="L147" s="254"/>
    </row>
    <row r="148" spans="3:12">
      <c r="C148" s="254"/>
      <c r="D148" s="254"/>
      <c r="E148" s="254"/>
      <c r="F148" s="254"/>
      <c r="G148" s="254"/>
      <c r="H148" s="254"/>
      <c r="I148" s="254"/>
      <c r="J148" s="254"/>
      <c r="K148" s="254"/>
      <c r="L148" s="254"/>
    </row>
    <row r="149" spans="3:12">
      <c r="C149" s="254"/>
      <c r="D149" s="254"/>
      <c r="E149" s="254"/>
      <c r="F149" s="254"/>
      <c r="G149" s="254"/>
      <c r="H149" s="254"/>
      <c r="I149" s="254"/>
      <c r="J149" s="254"/>
      <c r="K149" s="254"/>
      <c r="L149" s="254"/>
    </row>
    <row r="150" spans="3:12">
      <c r="C150" s="254"/>
      <c r="D150" s="254"/>
      <c r="E150" s="254"/>
      <c r="F150" s="254"/>
      <c r="G150" s="254"/>
      <c r="H150" s="254"/>
      <c r="I150" s="254"/>
      <c r="J150" s="254"/>
      <c r="K150" s="254"/>
      <c r="L150" s="254"/>
    </row>
    <row r="151" spans="3:12">
      <c r="C151" s="254"/>
      <c r="D151" s="254"/>
      <c r="E151" s="254"/>
      <c r="F151" s="254"/>
      <c r="G151" s="254"/>
      <c r="H151" s="254"/>
      <c r="I151" s="254"/>
      <c r="J151" s="254"/>
      <c r="K151" s="254"/>
      <c r="L151" s="254"/>
    </row>
    <row r="152" spans="3:12">
      <c r="C152" s="254"/>
      <c r="D152" s="254"/>
      <c r="E152" s="254"/>
      <c r="F152" s="254"/>
      <c r="G152" s="254"/>
      <c r="H152" s="254"/>
      <c r="I152" s="254"/>
      <c r="J152" s="254"/>
      <c r="K152" s="254"/>
      <c r="L152" s="254"/>
    </row>
    <row r="153" spans="3:12">
      <c r="C153" s="254"/>
      <c r="D153" s="254"/>
      <c r="E153" s="254"/>
      <c r="F153" s="254"/>
      <c r="G153" s="254"/>
      <c r="H153" s="254"/>
      <c r="I153" s="254"/>
      <c r="J153" s="254"/>
      <c r="K153" s="254"/>
      <c r="L153" s="254"/>
    </row>
    <row r="154" spans="3:12">
      <c r="C154" s="254"/>
      <c r="D154" s="254"/>
      <c r="E154" s="254"/>
      <c r="F154" s="254"/>
      <c r="G154" s="254"/>
      <c r="H154" s="254"/>
      <c r="I154" s="254"/>
      <c r="J154" s="254"/>
      <c r="K154" s="254"/>
      <c r="L154" s="254"/>
    </row>
    <row r="155" spans="3:12">
      <c r="C155" s="254"/>
      <c r="D155" s="254"/>
      <c r="E155" s="254"/>
      <c r="F155" s="254"/>
      <c r="G155" s="254"/>
      <c r="H155" s="254"/>
      <c r="I155" s="254"/>
      <c r="J155" s="254"/>
      <c r="K155" s="254"/>
      <c r="L155" s="254"/>
    </row>
    <row r="156" spans="3:12">
      <c r="C156" s="254"/>
      <c r="D156" s="254"/>
      <c r="E156" s="254"/>
      <c r="F156" s="254"/>
      <c r="G156" s="254"/>
      <c r="H156" s="254"/>
      <c r="I156" s="254"/>
      <c r="J156" s="254"/>
      <c r="K156" s="254"/>
      <c r="L156" s="254"/>
    </row>
    <row r="157" spans="3:12">
      <c r="C157" s="254"/>
      <c r="D157" s="254"/>
      <c r="E157" s="254"/>
      <c r="F157" s="254"/>
      <c r="G157" s="254"/>
      <c r="H157" s="254"/>
      <c r="I157" s="254"/>
      <c r="J157" s="254"/>
      <c r="K157" s="254"/>
      <c r="L157" s="254"/>
    </row>
    <row r="158" spans="3:12">
      <c r="C158" s="254"/>
      <c r="D158" s="254"/>
      <c r="E158" s="254"/>
      <c r="F158" s="254"/>
      <c r="G158" s="254"/>
      <c r="H158" s="254"/>
      <c r="I158" s="254"/>
      <c r="J158" s="254"/>
      <c r="K158" s="254"/>
      <c r="L158" s="254"/>
    </row>
    <row r="159" spans="3:12">
      <c r="C159" s="254"/>
      <c r="D159" s="254"/>
      <c r="E159" s="254"/>
      <c r="F159" s="254"/>
      <c r="G159" s="254"/>
      <c r="H159" s="254"/>
      <c r="I159" s="254"/>
      <c r="J159" s="254"/>
      <c r="K159" s="254"/>
      <c r="L159" s="254"/>
    </row>
    <row r="160" spans="3:12">
      <c r="C160" s="254"/>
      <c r="D160" s="254"/>
      <c r="E160" s="254"/>
      <c r="F160" s="254"/>
      <c r="G160" s="254"/>
      <c r="H160" s="254"/>
      <c r="I160" s="254"/>
      <c r="J160" s="254"/>
      <c r="K160" s="254"/>
      <c r="L160" s="254"/>
    </row>
    <row r="161" spans="3:12">
      <c r="C161" s="254"/>
      <c r="D161" s="254"/>
      <c r="E161" s="254"/>
      <c r="F161" s="254"/>
      <c r="G161" s="254"/>
      <c r="H161" s="254"/>
      <c r="I161" s="254"/>
      <c r="J161" s="254"/>
      <c r="K161" s="254"/>
      <c r="L161" s="254"/>
    </row>
    <row r="162" spans="3:12">
      <c r="C162" s="254"/>
      <c r="D162" s="254"/>
      <c r="E162" s="254"/>
      <c r="F162" s="254"/>
      <c r="G162" s="254"/>
      <c r="H162" s="254"/>
      <c r="I162" s="254"/>
      <c r="J162" s="254"/>
      <c r="K162" s="254"/>
      <c r="L162" s="254"/>
    </row>
    <row r="163" spans="3:12">
      <c r="C163" s="254"/>
      <c r="D163" s="254"/>
      <c r="E163" s="254"/>
      <c r="F163" s="254"/>
      <c r="G163" s="254"/>
      <c r="H163" s="254"/>
      <c r="I163" s="254"/>
      <c r="J163" s="254"/>
      <c r="K163" s="254"/>
      <c r="L163" s="254"/>
    </row>
    <row r="164" spans="3:12">
      <c r="C164" s="254"/>
      <c r="D164" s="254"/>
      <c r="E164" s="254"/>
      <c r="F164" s="254"/>
      <c r="G164" s="254"/>
      <c r="H164" s="254"/>
      <c r="I164" s="254"/>
      <c r="J164" s="254"/>
      <c r="K164" s="254"/>
      <c r="L164" s="254"/>
    </row>
    <row r="165" spans="3:12">
      <c r="C165" s="254"/>
      <c r="D165" s="254"/>
      <c r="E165" s="254"/>
      <c r="F165" s="254"/>
      <c r="G165" s="254"/>
      <c r="H165" s="254"/>
      <c r="I165" s="254"/>
      <c r="J165" s="254"/>
      <c r="K165" s="254"/>
      <c r="L165" s="254"/>
    </row>
    <row r="166" spans="3:12">
      <c r="C166" s="254"/>
      <c r="D166" s="254"/>
      <c r="E166" s="254"/>
      <c r="F166" s="254"/>
      <c r="G166" s="254"/>
      <c r="H166" s="254"/>
      <c r="I166" s="254"/>
      <c r="J166" s="254"/>
      <c r="K166" s="254"/>
      <c r="L166" s="254"/>
    </row>
    <row r="167" spans="3:12">
      <c r="C167" s="254"/>
      <c r="D167" s="254"/>
      <c r="E167" s="254"/>
      <c r="F167" s="254"/>
      <c r="G167" s="254"/>
      <c r="H167" s="254"/>
      <c r="I167" s="254"/>
      <c r="J167" s="254"/>
      <c r="K167" s="254"/>
      <c r="L167" s="254"/>
    </row>
    <row r="168" spans="3:12">
      <c r="C168" s="254"/>
      <c r="D168" s="254"/>
      <c r="E168" s="254"/>
      <c r="F168" s="254"/>
      <c r="G168" s="254"/>
      <c r="H168" s="254"/>
      <c r="I168" s="254"/>
      <c r="J168" s="254"/>
      <c r="K168" s="254"/>
      <c r="L168" s="254"/>
    </row>
    <row r="169" spans="3:12">
      <c r="C169" s="254"/>
      <c r="D169" s="254"/>
      <c r="E169" s="254"/>
      <c r="F169" s="254"/>
      <c r="G169" s="254"/>
      <c r="H169" s="254"/>
      <c r="I169" s="254"/>
      <c r="J169" s="254"/>
      <c r="K169" s="254"/>
      <c r="L169" s="254"/>
    </row>
    <row r="170" spans="3:12">
      <c r="C170" s="254"/>
      <c r="D170" s="254"/>
      <c r="E170" s="254"/>
      <c r="F170" s="254"/>
      <c r="G170" s="254"/>
      <c r="H170" s="254"/>
      <c r="I170" s="254"/>
      <c r="J170" s="254"/>
      <c r="K170" s="254"/>
      <c r="L170" s="254"/>
    </row>
    <row r="171" spans="3:12">
      <c r="C171" s="254"/>
      <c r="D171" s="254"/>
      <c r="E171" s="254"/>
      <c r="F171" s="254"/>
      <c r="G171" s="254"/>
      <c r="H171" s="254"/>
      <c r="I171" s="254"/>
      <c r="J171" s="254"/>
      <c r="K171" s="254"/>
      <c r="L171" s="254"/>
    </row>
    <row r="172" spans="3:12">
      <c r="C172" s="254"/>
      <c r="D172" s="254"/>
      <c r="E172" s="254"/>
      <c r="F172" s="254"/>
      <c r="G172" s="254"/>
      <c r="H172" s="254"/>
      <c r="I172" s="254"/>
      <c r="J172" s="254"/>
      <c r="K172" s="254"/>
      <c r="L172" s="254"/>
    </row>
    <row r="173" spans="3:12">
      <c r="C173" s="254"/>
      <c r="D173" s="254"/>
      <c r="E173" s="254"/>
      <c r="F173" s="254"/>
      <c r="G173" s="254"/>
      <c r="H173" s="254"/>
      <c r="I173" s="254"/>
      <c r="J173" s="254"/>
      <c r="K173" s="254"/>
      <c r="L173" s="254"/>
    </row>
    <row r="174" spans="3:12">
      <c r="C174" s="254"/>
      <c r="D174" s="254"/>
      <c r="E174" s="254"/>
      <c r="F174" s="254"/>
      <c r="G174" s="254"/>
      <c r="H174" s="254"/>
      <c r="I174" s="254"/>
      <c r="J174" s="254"/>
      <c r="K174" s="254"/>
      <c r="L174" s="254"/>
    </row>
    <row r="175" spans="3:12">
      <c r="C175" s="254"/>
      <c r="D175" s="254"/>
      <c r="E175" s="254"/>
      <c r="F175" s="254"/>
      <c r="G175" s="254"/>
      <c r="H175" s="254"/>
      <c r="I175" s="254"/>
      <c r="J175" s="254"/>
      <c r="K175" s="254"/>
      <c r="L175" s="254"/>
    </row>
    <row r="176" spans="3:12">
      <c r="C176" s="254"/>
      <c r="D176" s="254"/>
      <c r="E176" s="254"/>
      <c r="F176" s="254"/>
      <c r="G176" s="254"/>
      <c r="H176" s="254"/>
      <c r="I176" s="254"/>
      <c r="J176" s="254"/>
      <c r="K176" s="254"/>
      <c r="L176" s="254"/>
    </row>
    <row r="177" spans="3:12">
      <c r="C177" s="254"/>
      <c r="D177" s="254"/>
      <c r="E177" s="254"/>
      <c r="F177" s="254"/>
      <c r="G177" s="254"/>
      <c r="H177" s="254"/>
      <c r="I177" s="254"/>
      <c r="J177" s="254"/>
      <c r="K177" s="254"/>
      <c r="L177" s="254"/>
    </row>
    <row r="178" spans="3:12">
      <c r="C178" s="254"/>
      <c r="D178" s="254"/>
      <c r="E178" s="254"/>
      <c r="F178" s="254"/>
      <c r="G178" s="254"/>
      <c r="H178" s="254"/>
      <c r="I178" s="254"/>
      <c r="J178" s="254"/>
      <c r="K178" s="254"/>
      <c r="L178" s="254"/>
    </row>
    <row r="179" spans="3:12">
      <c r="C179" s="254"/>
      <c r="D179" s="254"/>
      <c r="E179" s="254"/>
      <c r="F179" s="254"/>
      <c r="G179" s="254"/>
      <c r="H179" s="254"/>
      <c r="I179" s="254"/>
      <c r="J179" s="254"/>
      <c r="K179" s="254"/>
      <c r="L179" s="254"/>
    </row>
    <row r="180" spans="3:12">
      <c r="C180" s="254"/>
      <c r="D180" s="254"/>
      <c r="E180" s="254"/>
      <c r="F180" s="254"/>
      <c r="G180" s="254"/>
      <c r="H180" s="254"/>
      <c r="I180" s="254"/>
      <c r="J180" s="254"/>
      <c r="K180" s="254"/>
      <c r="L180" s="254"/>
    </row>
    <row r="181" spans="3:12">
      <c r="C181" s="254"/>
      <c r="D181" s="254"/>
      <c r="E181" s="254"/>
      <c r="F181" s="254"/>
      <c r="G181" s="254"/>
      <c r="H181" s="254"/>
      <c r="I181" s="254"/>
      <c r="J181" s="254"/>
      <c r="K181" s="254"/>
      <c r="L181" s="254"/>
    </row>
    <row r="182" spans="3:12">
      <c r="C182" s="254"/>
      <c r="D182" s="254"/>
      <c r="E182" s="254"/>
      <c r="F182" s="254"/>
      <c r="G182" s="254"/>
      <c r="H182" s="254"/>
      <c r="I182" s="254"/>
      <c r="J182" s="254"/>
      <c r="K182" s="254"/>
      <c r="L182" s="254"/>
    </row>
    <row r="183" spans="3:12">
      <c r="C183" s="254"/>
      <c r="D183" s="254"/>
      <c r="E183" s="254"/>
      <c r="F183" s="254"/>
      <c r="G183" s="254"/>
      <c r="H183" s="254"/>
      <c r="I183" s="254"/>
      <c r="J183" s="254"/>
      <c r="K183" s="254"/>
      <c r="L183" s="254"/>
    </row>
    <row r="184" spans="3:12">
      <c r="C184" s="254"/>
      <c r="D184" s="254"/>
      <c r="E184" s="254"/>
      <c r="F184" s="254"/>
      <c r="G184" s="254"/>
      <c r="H184" s="254"/>
      <c r="I184" s="254"/>
      <c r="J184" s="254"/>
      <c r="K184" s="254"/>
      <c r="L184" s="254"/>
    </row>
    <row r="185" spans="3:12">
      <c r="C185" s="254"/>
      <c r="D185" s="254"/>
      <c r="E185" s="254"/>
      <c r="F185" s="254"/>
      <c r="G185" s="254"/>
      <c r="H185" s="254"/>
      <c r="I185" s="254"/>
      <c r="J185" s="254"/>
      <c r="K185" s="254"/>
      <c r="L185" s="254"/>
    </row>
    <row r="186" spans="3:12">
      <c r="C186" s="254"/>
      <c r="D186" s="254"/>
      <c r="E186" s="254"/>
      <c r="F186" s="254"/>
      <c r="G186" s="254"/>
      <c r="H186" s="254"/>
      <c r="I186" s="254"/>
      <c r="J186" s="254"/>
      <c r="K186" s="254"/>
      <c r="L186" s="254"/>
    </row>
    <row r="187" spans="3:12">
      <c r="C187" s="254"/>
      <c r="D187" s="254"/>
      <c r="E187" s="254"/>
      <c r="F187" s="254"/>
      <c r="G187" s="254"/>
      <c r="H187" s="254"/>
      <c r="I187" s="254"/>
      <c r="J187" s="254"/>
      <c r="K187" s="254"/>
      <c r="L187" s="254"/>
    </row>
    <row r="188" spans="3:12">
      <c r="C188" s="254"/>
      <c r="D188" s="254"/>
      <c r="E188" s="254"/>
      <c r="F188" s="254"/>
      <c r="G188" s="254"/>
      <c r="H188" s="254"/>
      <c r="I188" s="254"/>
      <c r="J188" s="254"/>
      <c r="K188" s="254"/>
      <c r="L188" s="254"/>
    </row>
    <row r="189" spans="3:12">
      <c r="C189" s="254"/>
      <c r="D189" s="254"/>
      <c r="E189" s="254"/>
      <c r="F189" s="254"/>
      <c r="G189" s="254"/>
      <c r="H189" s="254"/>
      <c r="I189" s="254"/>
      <c r="J189" s="254"/>
      <c r="K189" s="254"/>
      <c r="L189" s="254"/>
    </row>
    <row r="190" spans="3:12">
      <c r="C190" s="254"/>
      <c r="D190" s="254"/>
      <c r="E190" s="254"/>
      <c r="F190" s="254"/>
      <c r="G190" s="254"/>
      <c r="H190" s="254"/>
      <c r="I190" s="254"/>
      <c r="J190" s="254"/>
      <c r="K190" s="254"/>
      <c r="L190" s="254"/>
    </row>
    <row r="191" spans="3:12">
      <c r="C191" s="254"/>
      <c r="D191" s="254"/>
      <c r="E191" s="254"/>
      <c r="F191" s="254"/>
      <c r="G191" s="254"/>
      <c r="H191" s="254"/>
      <c r="I191" s="254"/>
      <c r="J191" s="254"/>
      <c r="K191" s="254"/>
      <c r="L191" s="254"/>
    </row>
    <row r="192" spans="3:12">
      <c r="C192" s="254"/>
      <c r="D192" s="254"/>
      <c r="E192" s="254"/>
      <c r="F192" s="254"/>
      <c r="G192" s="254"/>
      <c r="H192" s="254"/>
      <c r="I192" s="254"/>
      <c r="J192" s="254"/>
      <c r="K192" s="254"/>
      <c r="L192" s="254"/>
    </row>
    <row r="193" spans="3:12">
      <c r="C193" s="254"/>
      <c r="D193" s="254"/>
      <c r="E193" s="254"/>
      <c r="F193" s="254"/>
      <c r="G193" s="254"/>
      <c r="H193" s="254"/>
      <c r="I193" s="254"/>
      <c r="J193" s="254"/>
      <c r="K193" s="254"/>
      <c r="L193" s="254"/>
    </row>
    <row r="194" spans="3:12">
      <c r="C194" s="254"/>
      <c r="D194" s="254"/>
      <c r="E194" s="254"/>
      <c r="F194" s="254"/>
      <c r="G194" s="254"/>
      <c r="H194" s="254"/>
      <c r="I194" s="254"/>
      <c r="J194" s="254"/>
      <c r="K194" s="254"/>
      <c r="L194" s="254"/>
    </row>
    <row r="195" spans="3:12">
      <c r="C195" s="254"/>
      <c r="D195" s="254"/>
      <c r="E195" s="254"/>
      <c r="F195" s="254"/>
      <c r="G195" s="254"/>
      <c r="H195" s="254"/>
      <c r="I195" s="254"/>
      <c r="J195" s="254"/>
      <c r="K195" s="254"/>
      <c r="L195" s="254"/>
    </row>
    <row r="196" spans="3:12">
      <c r="C196" s="254"/>
      <c r="D196" s="254"/>
      <c r="E196" s="254"/>
      <c r="F196" s="254"/>
      <c r="G196" s="254"/>
      <c r="H196" s="254"/>
      <c r="I196" s="254"/>
      <c r="J196" s="254"/>
      <c r="K196" s="254"/>
      <c r="L196" s="254"/>
    </row>
    <row r="197" spans="3:12">
      <c r="C197" s="254"/>
      <c r="D197" s="254"/>
      <c r="E197" s="254"/>
      <c r="F197" s="254"/>
      <c r="G197" s="254"/>
      <c r="H197" s="254"/>
      <c r="I197" s="254"/>
      <c r="J197" s="254"/>
      <c r="K197" s="254"/>
      <c r="L197" s="254"/>
    </row>
    <row r="198" spans="3:12">
      <c r="C198" s="254"/>
      <c r="D198" s="254"/>
      <c r="E198" s="254"/>
      <c r="F198" s="254"/>
      <c r="G198" s="254"/>
      <c r="H198" s="254"/>
      <c r="I198" s="254"/>
      <c r="J198" s="254"/>
      <c r="K198" s="254"/>
      <c r="L198" s="254"/>
    </row>
    <row r="199" spans="3:12">
      <c r="C199" s="254"/>
      <c r="D199" s="254"/>
      <c r="E199" s="254"/>
      <c r="F199" s="254"/>
      <c r="G199" s="254"/>
      <c r="H199" s="254"/>
      <c r="I199" s="254"/>
      <c r="J199" s="254"/>
      <c r="K199" s="254"/>
      <c r="L199" s="254"/>
    </row>
    <row r="200" spans="3:12">
      <c r="C200" s="254"/>
      <c r="D200" s="254"/>
      <c r="E200" s="254"/>
      <c r="F200" s="254"/>
      <c r="G200" s="254"/>
      <c r="H200" s="254"/>
      <c r="I200" s="254"/>
      <c r="J200" s="254"/>
      <c r="K200" s="254"/>
      <c r="L200" s="254"/>
    </row>
    <row r="201" spans="3:12">
      <c r="C201" s="254"/>
      <c r="D201" s="254"/>
      <c r="E201" s="254"/>
      <c r="F201" s="254"/>
      <c r="G201" s="254"/>
      <c r="H201" s="254"/>
      <c r="I201" s="254"/>
      <c r="J201" s="254"/>
      <c r="K201" s="254"/>
      <c r="L201" s="254"/>
    </row>
    <row r="202" spans="3:12">
      <c r="C202" s="254"/>
      <c r="D202" s="254"/>
      <c r="E202" s="254"/>
      <c r="F202" s="254"/>
      <c r="G202" s="254"/>
      <c r="H202" s="254"/>
      <c r="I202" s="254"/>
      <c r="J202" s="254"/>
      <c r="K202" s="254"/>
      <c r="L202" s="254"/>
    </row>
    <row r="203" spans="3:12">
      <c r="C203" s="254"/>
      <c r="D203" s="254"/>
      <c r="E203" s="254"/>
      <c r="F203" s="254"/>
      <c r="G203" s="254"/>
      <c r="H203" s="254"/>
      <c r="I203" s="254"/>
      <c r="J203" s="254"/>
      <c r="K203" s="254"/>
      <c r="L203" s="254"/>
    </row>
    <row r="204" spans="3:12">
      <c r="C204" s="254"/>
      <c r="D204" s="254"/>
      <c r="E204" s="254"/>
      <c r="F204" s="254"/>
      <c r="G204" s="254"/>
      <c r="H204" s="254"/>
      <c r="I204" s="254"/>
      <c r="J204" s="254"/>
      <c r="K204" s="254"/>
      <c r="L204" s="254"/>
    </row>
    <row r="205" spans="3:12">
      <c r="C205" s="254"/>
      <c r="D205" s="254"/>
      <c r="E205" s="254"/>
      <c r="F205" s="254"/>
      <c r="G205" s="254"/>
      <c r="H205" s="254"/>
      <c r="I205" s="254"/>
      <c r="J205" s="254"/>
      <c r="K205" s="254"/>
      <c r="L205" s="254"/>
    </row>
    <row r="206" spans="3:12">
      <c r="C206" s="254"/>
      <c r="D206" s="254"/>
      <c r="E206" s="254"/>
      <c r="F206" s="254"/>
      <c r="G206" s="254"/>
      <c r="H206" s="254"/>
      <c r="I206" s="254"/>
      <c r="J206" s="254"/>
      <c r="K206" s="254"/>
      <c r="L206" s="254"/>
    </row>
    <row r="207" spans="3:12">
      <c r="C207" s="254"/>
      <c r="D207" s="254"/>
      <c r="E207" s="254"/>
      <c r="F207" s="254"/>
      <c r="G207" s="254"/>
      <c r="H207" s="254"/>
      <c r="I207" s="254"/>
      <c r="J207" s="254"/>
      <c r="K207" s="254"/>
      <c r="L207" s="254"/>
    </row>
    <row r="208" spans="3:12">
      <c r="C208" s="254"/>
      <c r="D208" s="254"/>
      <c r="E208" s="254"/>
      <c r="F208" s="254"/>
      <c r="G208" s="254"/>
      <c r="H208" s="254"/>
      <c r="I208" s="254"/>
      <c r="J208" s="254"/>
      <c r="K208" s="254"/>
      <c r="L208" s="254"/>
    </row>
    <row r="209" spans="3:12">
      <c r="C209" s="254"/>
      <c r="D209" s="254"/>
      <c r="E209" s="254"/>
      <c r="F209" s="254"/>
      <c r="G209" s="254"/>
      <c r="H209" s="254"/>
      <c r="I209" s="254"/>
      <c r="J209" s="254"/>
      <c r="K209" s="254"/>
      <c r="L209" s="254"/>
    </row>
    <row r="210" spans="3:12">
      <c r="C210" s="254"/>
      <c r="D210" s="254"/>
      <c r="E210" s="254"/>
      <c r="F210" s="254"/>
      <c r="G210" s="254"/>
      <c r="H210" s="254"/>
      <c r="I210" s="254"/>
      <c r="J210" s="254"/>
      <c r="K210" s="254"/>
      <c r="L210" s="254"/>
    </row>
    <row r="211" spans="3:12">
      <c r="C211" s="254"/>
      <c r="D211" s="254"/>
      <c r="E211" s="254"/>
      <c r="F211" s="254"/>
      <c r="G211" s="254"/>
      <c r="H211" s="254"/>
      <c r="I211" s="254"/>
      <c r="J211" s="254"/>
      <c r="K211" s="254"/>
      <c r="L211" s="254"/>
    </row>
    <row r="212" spans="3:12">
      <c r="C212" s="254"/>
      <c r="D212" s="254"/>
      <c r="E212" s="254"/>
      <c r="F212" s="254"/>
      <c r="G212" s="254"/>
      <c r="H212" s="254"/>
      <c r="I212" s="254"/>
      <c r="J212" s="254"/>
      <c r="K212" s="254"/>
      <c r="L212" s="254"/>
    </row>
    <row r="213" spans="3:12">
      <c r="C213" s="254"/>
      <c r="D213" s="254"/>
      <c r="E213" s="254"/>
      <c r="F213" s="254"/>
      <c r="G213" s="254"/>
      <c r="H213" s="254"/>
      <c r="I213" s="254"/>
      <c r="J213" s="254"/>
      <c r="K213" s="254"/>
      <c r="L213" s="254"/>
    </row>
    <row r="214" spans="3:12">
      <c r="C214" s="254"/>
      <c r="D214" s="254"/>
      <c r="E214" s="254"/>
      <c r="F214" s="254"/>
      <c r="G214" s="254"/>
      <c r="H214" s="254"/>
      <c r="I214" s="254"/>
      <c r="J214" s="254"/>
      <c r="K214" s="254"/>
      <c r="L214" s="254"/>
    </row>
    <row r="215" spans="3:12">
      <c r="C215" s="254"/>
      <c r="D215" s="254"/>
      <c r="E215" s="254"/>
      <c r="F215" s="254"/>
      <c r="G215" s="254"/>
      <c r="H215" s="254"/>
      <c r="I215" s="254"/>
      <c r="J215" s="254"/>
      <c r="K215" s="254"/>
      <c r="L215" s="254"/>
    </row>
    <row r="216" spans="3:12">
      <c r="C216" s="254"/>
      <c r="D216" s="254"/>
      <c r="E216" s="254"/>
      <c r="F216" s="254"/>
      <c r="G216" s="254"/>
      <c r="H216" s="254"/>
      <c r="I216" s="254"/>
      <c r="J216" s="254"/>
      <c r="K216" s="254"/>
      <c r="L216" s="254"/>
    </row>
    <row r="217" spans="3:12">
      <c r="C217" s="254"/>
      <c r="D217" s="254"/>
      <c r="E217" s="254"/>
      <c r="F217" s="254"/>
      <c r="G217" s="254"/>
      <c r="H217" s="254"/>
      <c r="I217" s="254"/>
      <c r="J217" s="254"/>
      <c r="K217" s="254"/>
      <c r="L217" s="254"/>
    </row>
    <row r="218" spans="3:12">
      <c r="C218" s="254"/>
      <c r="D218" s="254"/>
      <c r="E218" s="254"/>
      <c r="F218" s="254"/>
      <c r="G218" s="254"/>
      <c r="H218" s="254"/>
      <c r="I218" s="254"/>
      <c r="J218" s="254"/>
      <c r="K218" s="254"/>
      <c r="L218" s="254"/>
    </row>
    <row r="219" spans="3:12">
      <c r="C219" s="254"/>
      <c r="D219" s="254"/>
      <c r="E219" s="254"/>
      <c r="F219" s="254"/>
      <c r="G219" s="254"/>
      <c r="H219" s="254"/>
      <c r="I219" s="254"/>
      <c r="J219" s="254"/>
      <c r="K219" s="254"/>
      <c r="L219" s="254"/>
    </row>
    <row r="220" spans="3:12">
      <c r="C220" s="254"/>
      <c r="D220" s="254"/>
      <c r="E220" s="254"/>
      <c r="F220" s="254"/>
      <c r="G220" s="254"/>
      <c r="H220" s="254"/>
      <c r="I220" s="254"/>
      <c r="J220" s="254"/>
      <c r="K220" s="254"/>
      <c r="L220" s="254"/>
    </row>
    <row r="221" spans="3:12">
      <c r="C221" s="254"/>
      <c r="D221" s="254"/>
      <c r="E221" s="254"/>
      <c r="F221" s="254"/>
      <c r="G221" s="254"/>
      <c r="H221" s="254"/>
      <c r="I221" s="254"/>
      <c r="J221" s="254"/>
      <c r="K221" s="254"/>
      <c r="L221" s="254"/>
    </row>
    <row r="222" spans="3:12">
      <c r="C222" s="254"/>
      <c r="D222" s="254"/>
      <c r="E222" s="254"/>
      <c r="F222" s="254"/>
      <c r="G222" s="254"/>
      <c r="H222" s="254"/>
      <c r="I222" s="254"/>
      <c r="J222" s="254"/>
      <c r="K222" s="254"/>
      <c r="L222" s="254"/>
    </row>
    <row r="223" spans="3:12">
      <c r="C223" s="254"/>
      <c r="D223" s="254"/>
      <c r="E223" s="254"/>
      <c r="F223" s="254"/>
      <c r="G223" s="254"/>
      <c r="H223" s="254"/>
      <c r="I223" s="254"/>
      <c r="J223" s="254"/>
      <c r="K223" s="254"/>
      <c r="L223" s="254"/>
    </row>
    <row r="224" spans="3:12">
      <c r="C224" s="254"/>
      <c r="D224" s="254"/>
      <c r="E224" s="254"/>
      <c r="F224" s="254"/>
      <c r="G224" s="254"/>
      <c r="H224" s="254"/>
      <c r="I224" s="254"/>
      <c r="J224" s="254"/>
      <c r="K224" s="254"/>
      <c r="L224" s="254"/>
    </row>
    <row r="225" spans="3:12">
      <c r="C225" s="254"/>
      <c r="D225" s="254"/>
      <c r="E225" s="254"/>
      <c r="F225" s="254"/>
      <c r="G225" s="254"/>
      <c r="H225" s="254"/>
      <c r="I225" s="254"/>
      <c r="J225" s="254"/>
      <c r="K225" s="254"/>
      <c r="L225" s="254"/>
    </row>
    <row r="226" spans="3:12">
      <c r="C226" s="254"/>
      <c r="D226" s="254"/>
      <c r="E226" s="254"/>
      <c r="F226" s="254"/>
      <c r="G226" s="254"/>
      <c r="H226" s="254"/>
      <c r="I226" s="254"/>
      <c r="J226" s="254"/>
      <c r="K226" s="254"/>
      <c r="L226" s="254"/>
    </row>
    <row r="227" spans="3:12">
      <c r="C227" s="254"/>
      <c r="D227" s="254"/>
      <c r="E227" s="254"/>
      <c r="F227" s="254"/>
      <c r="G227" s="254"/>
      <c r="H227" s="254"/>
      <c r="I227" s="254"/>
      <c r="J227" s="254"/>
      <c r="K227" s="254"/>
      <c r="L227" s="254"/>
    </row>
    <row r="228" spans="3:12">
      <c r="C228" s="254"/>
      <c r="D228" s="254"/>
      <c r="E228" s="254"/>
      <c r="F228" s="254"/>
      <c r="G228" s="254"/>
      <c r="H228" s="254"/>
      <c r="I228" s="254"/>
      <c r="J228" s="254"/>
      <c r="K228" s="254"/>
      <c r="L228" s="254"/>
    </row>
    <row r="229" spans="3:12">
      <c r="C229" s="254"/>
      <c r="D229" s="254"/>
      <c r="E229" s="254"/>
      <c r="F229" s="254"/>
      <c r="G229" s="254"/>
      <c r="H229" s="254"/>
      <c r="I229" s="254"/>
      <c r="J229" s="254"/>
      <c r="K229" s="254"/>
      <c r="L229" s="254"/>
    </row>
    <row r="230" spans="3:12">
      <c r="C230" s="254"/>
      <c r="D230" s="254"/>
      <c r="E230" s="254"/>
      <c r="F230" s="254"/>
      <c r="G230" s="254"/>
      <c r="H230" s="254"/>
      <c r="I230" s="254"/>
      <c r="J230" s="254"/>
      <c r="K230" s="254"/>
      <c r="L230" s="254"/>
    </row>
    <row r="231" spans="3:12">
      <c r="C231" s="254"/>
      <c r="D231" s="254"/>
      <c r="E231" s="254"/>
      <c r="F231" s="254"/>
      <c r="G231" s="254"/>
      <c r="H231" s="254"/>
      <c r="I231" s="254"/>
      <c r="J231" s="254"/>
      <c r="K231" s="254"/>
      <c r="L231" s="254"/>
    </row>
    <row r="232" spans="3:12">
      <c r="C232" s="254"/>
      <c r="D232" s="254"/>
      <c r="E232" s="254"/>
      <c r="F232" s="254"/>
      <c r="G232" s="254"/>
      <c r="H232" s="254"/>
      <c r="I232" s="254"/>
      <c r="J232" s="254"/>
      <c r="K232" s="254"/>
      <c r="L232" s="254"/>
    </row>
    <row r="233" spans="3:12">
      <c r="C233" s="254"/>
      <c r="D233" s="254"/>
      <c r="E233" s="254"/>
      <c r="F233" s="254"/>
      <c r="G233" s="254"/>
      <c r="H233" s="254"/>
      <c r="I233" s="254"/>
      <c r="J233" s="254"/>
      <c r="K233" s="254"/>
      <c r="L233" s="254"/>
    </row>
    <row r="234" spans="3:12">
      <c r="C234" s="254"/>
      <c r="D234" s="254"/>
      <c r="E234" s="254"/>
      <c r="F234" s="254"/>
      <c r="G234" s="254"/>
      <c r="H234" s="254"/>
      <c r="I234" s="254"/>
      <c r="J234" s="254"/>
      <c r="K234" s="254"/>
      <c r="L234" s="254"/>
    </row>
  </sheetData>
  <printOptions horizontalCentered="1"/>
  <pageMargins left="0.2" right="0.2" top="0.5" bottom="0.5" header="0.3" footer="0.3"/>
  <pageSetup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07"/>
  <sheetViews>
    <sheetView zoomScale="76" zoomScaleNormal="76" workbookViewId="0"/>
  </sheetViews>
  <sheetFormatPr defaultRowHeight="15"/>
  <cols>
    <col min="2" max="2" width="9.140625" style="351"/>
    <col min="3" max="3" width="74.5703125" customWidth="1"/>
    <col min="4" max="4" width="7.85546875" customWidth="1"/>
    <col min="5" max="5" width="19.5703125" bestFit="1" customWidth="1"/>
    <col min="7" max="7" width="16.28515625" customWidth="1"/>
    <col min="8" max="8" width="13.5703125" style="459" customWidth="1"/>
    <col min="9" max="9" width="86" customWidth="1"/>
    <col min="12" max="12" width="13.28515625" customWidth="1"/>
  </cols>
  <sheetData>
    <row r="1" spans="1:19" s="459" customFormat="1"/>
    <row r="2" spans="1:19" s="459" customFormat="1" ht="15.75">
      <c r="I2" s="529" t="s">
        <v>577</v>
      </c>
    </row>
    <row r="3" spans="1:19" s="459" customFormat="1" ht="26.25">
      <c r="B3" s="63" t="s">
        <v>50</v>
      </c>
      <c r="C3" s="443"/>
      <c r="D3" s="443"/>
      <c r="E3" s="443"/>
      <c r="F3" s="443"/>
      <c r="G3" s="443"/>
      <c r="H3" s="443"/>
      <c r="I3" s="443"/>
    </row>
    <row r="4" spans="1:19" ht="15.75">
      <c r="B4" s="548" t="s">
        <v>404</v>
      </c>
      <c r="C4" s="560"/>
      <c r="D4" s="560"/>
      <c r="E4" s="560"/>
      <c r="F4" s="560"/>
      <c r="G4" s="560"/>
      <c r="H4" s="560"/>
      <c r="I4" s="560"/>
      <c r="J4" s="407"/>
      <c r="K4" s="407"/>
      <c r="L4" s="407"/>
      <c r="M4" s="407"/>
      <c r="N4" s="407"/>
      <c r="O4" s="407"/>
      <c r="P4" s="407"/>
      <c r="Q4" s="407"/>
      <c r="R4" s="407"/>
      <c r="S4" s="407"/>
    </row>
    <row r="5" spans="1:19" ht="15.75">
      <c r="A5" s="407"/>
      <c r="B5" s="407"/>
      <c r="C5" s="407"/>
      <c r="D5" s="407"/>
      <c r="E5" s="407"/>
      <c r="F5" s="407"/>
      <c r="G5" s="407"/>
      <c r="H5" s="461"/>
      <c r="I5" s="562" t="s">
        <v>473</v>
      </c>
      <c r="J5" s="407"/>
      <c r="K5" s="407"/>
      <c r="L5" s="407"/>
      <c r="M5" s="407"/>
      <c r="N5" s="407"/>
      <c r="O5" s="407"/>
      <c r="P5" s="407"/>
      <c r="Q5" s="407"/>
      <c r="R5" s="407"/>
      <c r="S5" s="407"/>
    </row>
    <row r="6" spans="1:19" ht="15.75">
      <c r="A6" s="407"/>
      <c r="B6" s="407"/>
      <c r="C6" s="407"/>
      <c r="D6" s="407"/>
      <c r="E6" s="407"/>
      <c r="F6" s="407"/>
      <c r="G6" s="407"/>
      <c r="H6" s="461"/>
      <c r="I6" s="407"/>
      <c r="J6" s="407"/>
      <c r="K6" s="407"/>
      <c r="L6" s="407"/>
      <c r="M6" s="407"/>
      <c r="N6" s="407"/>
      <c r="O6" s="407"/>
      <c r="P6" s="407"/>
      <c r="Q6" s="407"/>
      <c r="R6" s="407"/>
      <c r="S6" s="407"/>
    </row>
    <row r="7" spans="1:19" ht="15.75">
      <c r="A7" s="407"/>
      <c r="B7" s="407"/>
      <c r="C7" s="429" t="s">
        <v>456</v>
      </c>
      <c r="D7" s="407"/>
      <c r="E7" s="407"/>
      <c r="F7" s="407"/>
      <c r="G7" s="407"/>
      <c r="H7" s="461"/>
      <c r="I7" s="407"/>
      <c r="J7" s="407"/>
      <c r="K7" s="407"/>
      <c r="L7" s="407"/>
      <c r="M7" s="407"/>
      <c r="N7" s="407"/>
      <c r="O7" s="407"/>
      <c r="P7" s="407"/>
      <c r="Q7" s="407"/>
      <c r="R7" s="407"/>
      <c r="S7" s="407"/>
    </row>
    <row r="8" spans="1:19" s="459" customFormat="1" ht="15.75">
      <c r="A8" s="461"/>
      <c r="B8" s="461"/>
      <c r="C8" s="461"/>
      <c r="D8" s="461"/>
      <c r="E8" s="488"/>
      <c r="F8" s="488"/>
      <c r="G8" s="488"/>
      <c r="H8" s="488"/>
      <c r="I8" s="488"/>
      <c r="J8" s="461"/>
      <c r="K8" s="461"/>
      <c r="L8" s="461"/>
      <c r="M8" s="461"/>
      <c r="N8" s="461"/>
      <c r="O8" s="461"/>
      <c r="P8" s="461"/>
      <c r="Q8" s="461"/>
      <c r="R8" s="461"/>
      <c r="S8" s="461"/>
    </row>
    <row r="9" spans="1:19" ht="15.75">
      <c r="A9" s="407"/>
      <c r="B9" s="407"/>
      <c r="C9" s="414" t="s">
        <v>405</v>
      </c>
      <c r="D9" s="407"/>
      <c r="E9" s="488"/>
      <c r="F9" s="488"/>
      <c r="G9" s="488"/>
      <c r="H9" s="488"/>
      <c r="I9" s="488"/>
      <c r="J9" s="407"/>
      <c r="K9" s="407"/>
      <c r="L9" s="407"/>
      <c r="M9" s="407"/>
      <c r="N9" s="407"/>
      <c r="O9" s="407"/>
      <c r="P9" s="407"/>
      <c r="Q9" s="407"/>
      <c r="R9" s="407"/>
      <c r="S9" s="407"/>
    </row>
    <row r="10" spans="1:19" ht="15.75">
      <c r="A10" s="407"/>
      <c r="B10" s="407"/>
      <c r="C10" s="407"/>
      <c r="D10" s="407"/>
      <c r="E10" s="488"/>
      <c r="F10" s="488"/>
      <c r="G10" s="488"/>
      <c r="H10" s="488"/>
      <c r="I10" s="488"/>
      <c r="J10" s="407"/>
      <c r="K10" s="407"/>
      <c r="L10" s="407"/>
      <c r="M10" s="407"/>
      <c r="N10" s="407"/>
      <c r="O10" s="407"/>
      <c r="P10" s="407"/>
      <c r="Q10" s="407"/>
      <c r="R10" s="407"/>
      <c r="S10" s="407"/>
    </row>
    <row r="11" spans="1:19" ht="15.75">
      <c r="A11" s="407"/>
      <c r="B11" s="407"/>
      <c r="C11" s="407" t="s">
        <v>344</v>
      </c>
      <c r="D11" s="407"/>
      <c r="E11" s="488"/>
      <c r="F11" s="488"/>
      <c r="G11" s="488"/>
      <c r="H11" s="488"/>
      <c r="I11" s="488"/>
      <c r="J11" s="407"/>
      <c r="K11" s="407"/>
      <c r="L11" s="407"/>
      <c r="M11" s="407"/>
      <c r="N11" s="407"/>
      <c r="O11" s="407"/>
      <c r="P11" s="407"/>
      <c r="Q11" s="407"/>
      <c r="R11" s="407"/>
      <c r="S11" s="407"/>
    </row>
    <row r="12" spans="1:19" ht="15.75">
      <c r="A12" s="407"/>
      <c r="B12" s="409" t="s">
        <v>1</v>
      </c>
      <c r="C12" s="407"/>
      <c r="D12" s="407"/>
      <c r="E12" s="740"/>
      <c r="F12" s="407"/>
      <c r="G12" s="407"/>
      <c r="H12" s="461"/>
      <c r="I12" s="407"/>
      <c r="J12" s="407"/>
      <c r="K12" s="407"/>
      <c r="L12" s="407"/>
      <c r="M12" s="407"/>
      <c r="N12" s="407"/>
      <c r="O12" s="407"/>
      <c r="P12" s="407"/>
      <c r="Q12" s="407"/>
      <c r="R12" s="407"/>
      <c r="S12" s="407"/>
    </row>
    <row r="13" spans="1:19" ht="15.75">
      <c r="A13" s="407"/>
      <c r="B13" s="410" t="s">
        <v>2</v>
      </c>
      <c r="C13" s="410" t="s">
        <v>289</v>
      </c>
      <c r="D13" s="407"/>
      <c r="E13" s="724" t="s">
        <v>288</v>
      </c>
      <c r="F13" s="407"/>
      <c r="G13" s="410" t="s">
        <v>81</v>
      </c>
      <c r="H13" s="622" t="s">
        <v>361</v>
      </c>
      <c r="I13" s="410" t="s">
        <v>290</v>
      </c>
      <c r="J13" s="407"/>
      <c r="K13" s="407"/>
      <c r="M13" s="407"/>
      <c r="N13" s="407"/>
      <c r="O13" s="407"/>
      <c r="P13" s="407"/>
      <c r="Q13" s="407"/>
      <c r="R13" s="407"/>
      <c r="S13" s="407"/>
    </row>
    <row r="14" spans="1:19" ht="15.75">
      <c r="A14" s="407"/>
      <c r="B14" s="409" t="s">
        <v>22</v>
      </c>
      <c r="C14" s="409" t="s">
        <v>23</v>
      </c>
      <c r="D14" s="407"/>
      <c r="E14" s="725" t="s">
        <v>24</v>
      </c>
      <c r="F14" s="407"/>
      <c r="G14" s="409" t="s">
        <v>25</v>
      </c>
      <c r="H14" s="463" t="s">
        <v>26</v>
      </c>
      <c r="I14" s="409" t="s">
        <v>45</v>
      </c>
      <c r="J14" s="407"/>
      <c r="K14" s="407"/>
      <c r="L14" s="407"/>
      <c r="M14" s="407"/>
      <c r="N14" s="407"/>
      <c r="O14" s="407"/>
      <c r="P14" s="407"/>
      <c r="Q14" s="407"/>
      <c r="R14" s="407"/>
      <c r="S14" s="407"/>
    </row>
    <row r="15" spans="1:19" ht="15.75">
      <c r="A15" s="407"/>
      <c r="C15" s="407"/>
      <c r="D15" s="407"/>
      <c r="E15" s="740"/>
      <c r="F15" s="407"/>
      <c r="G15" s="407"/>
      <c r="H15" s="461"/>
      <c r="I15" s="407"/>
      <c r="J15" s="407"/>
      <c r="K15" s="407"/>
      <c r="L15" s="407"/>
      <c r="M15" s="407"/>
      <c r="N15" s="407"/>
      <c r="O15" s="407"/>
      <c r="P15" s="407"/>
      <c r="Q15" s="407"/>
      <c r="R15" s="407"/>
      <c r="S15" s="407"/>
    </row>
    <row r="16" spans="1:19" ht="15.75">
      <c r="A16" s="407"/>
      <c r="B16" s="409">
        <v>1</v>
      </c>
      <c r="C16" s="415" t="s">
        <v>576</v>
      </c>
      <c r="D16" s="407"/>
      <c r="E16" s="735" t="s">
        <v>287</v>
      </c>
      <c r="F16" s="407"/>
      <c r="G16" s="737">
        <f>G19</f>
        <v>393193</v>
      </c>
      <c r="H16" s="466"/>
      <c r="I16" s="407" t="s">
        <v>362</v>
      </c>
      <c r="J16" s="407"/>
      <c r="K16" s="407"/>
      <c r="L16" s="407"/>
      <c r="M16" s="407"/>
      <c r="N16" s="407"/>
      <c r="O16" s="407"/>
      <c r="P16" s="407"/>
      <c r="Q16" s="407"/>
      <c r="R16" s="407"/>
      <c r="S16" s="407"/>
    </row>
    <row r="17" spans="1:19" ht="15.75">
      <c r="A17" s="407"/>
      <c r="B17" s="409">
        <f>B16+1</f>
        <v>2</v>
      </c>
      <c r="C17" s="407"/>
      <c r="D17" s="407"/>
      <c r="E17" s="740"/>
      <c r="F17" s="407"/>
      <c r="G17" s="408" t="s">
        <v>421</v>
      </c>
      <c r="H17" s="462"/>
      <c r="I17" s="407"/>
      <c r="J17" s="407"/>
      <c r="K17" s="407"/>
      <c r="L17" s="407"/>
      <c r="M17" s="407"/>
      <c r="N17" s="407"/>
      <c r="O17" s="407"/>
      <c r="P17" s="407"/>
      <c r="Q17" s="407"/>
      <c r="R17" s="407"/>
      <c r="S17" s="407"/>
    </row>
    <row r="18" spans="1:19" ht="15.75">
      <c r="A18" s="407"/>
      <c r="B18" s="463">
        <f t="shared" ref="B18:B83" si="0">B17+1</f>
        <v>3</v>
      </c>
      <c r="C18" s="456" t="s">
        <v>517</v>
      </c>
      <c r="D18" s="407"/>
      <c r="E18" s="741" t="s">
        <v>4</v>
      </c>
      <c r="F18" s="464" t="s">
        <v>345</v>
      </c>
      <c r="G18" s="567" t="s">
        <v>80</v>
      </c>
      <c r="H18" s="567" t="s">
        <v>82</v>
      </c>
      <c r="I18" s="456" t="s">
        <v>511</v>
      </c>
      <c r="J18" s="407"/>
      <c r="K18" s="407"/>
      <c r="L18" s="407"/>
      <c r="M18" s="407"/>
      <c r="N18" s="407"/>
      <c r="O18" s="407"/>
      <c r="P18" s="407"/>
      <c r="Q18" s="407"/>
      <c r="R18" s="407"/>
      <c r="S18" s="407"/>
    </row>
    <row r="19" spans="1:19" s="459" customFormat="1" ht="15.75">
      <c r="A19" s="461"/>
      <c r="B19" s="463">
        <f t="shared" si="0"/>
        <v>4</v>
      </c>
      <c r="C19" s="754" t="s">
        <v>516</v>
      </c>
      <c r="D19" s="755"/>
      <c r="E19" s="734">
        <v>393193</v>
      </c>
      <c r="F19" s="756">
        <v>1</v>
      </c>
      <c r="G19" s="737">
        <f>F19*E19</f>
        <v>393193</v>
      </c>
      <c r="H19" s="737">
        <f>E19-G19</f>
        <v>0</v>
      </c>
      <c r="I19" s="465" t="s">
        <v>520</v>
      </c>
      <c r="J19" s="461"/>
      <c r="K19" s="461"/>
      <c r="L19" s="461"/>
      <c r="M19" s="461"/>
      <c r="N19" s="461"/>
      <c r="O19" s="461"/>
      <c r="P19" s="461"/>
      <c r="Q19" s="461"/>
      <c r="R19" s="461"/>
      <c r="S19" s="461"/>
    </row>
    <row r="20" spans="1:19" s="459" customFormat="1" ht="15.75">
      <c r="A20" s="461"/>
      <c r="B20" s="463">
        <f t="shared" si="0"/>
        <v>5</v>
      </c>
      <c r="C20" s="754" t="s">
        <v>519</v>
      </c>
      <c r="D20" s="755"/>
      <c r="E20" s="734">
        <f>-'Detail of 3-Yr ATSI'!H18</f>
        <v>-1425.0033333333333</v>
      </c>
      <c r="F20" s="756">
        <v>1</v>
      </c>
      <c r="G20" s="737">
        <f t="shared" ref="G20" si="1">F20*E20</f>
        <v>-1425.0033333333333</v>
      </c>
      <c r="H20" s="737">
        <f t="shared" ref="H20" si="2">E20-G20</f>
        <v>0</v>
      </c>
      <c r="I20" s="465" t="s">
        <v>585</v>
      </c>
      <c r="J20" s="461"/>
      <c r="K20" s="461"/>
      <c r="L20" s="461"/>
      <c r="M20" s="461"/>
      <c r="N20" s="461"/>
      <c r="O20" s="461"/>
      <c r="P20" s="461"/>
      <c r="Q20" s="461"/>
      <c r="R20" s="461"/>
      <c r="S20" s="461"/>
    </row>
    <row r="21" spans="1:19" s="459" customFormat="1" ht="15.75">
      <c r="A21" s="461"/>
      <c r="B21" s="463">
        <f t="shared" si="0"/>
        <v>6</v>
      </c>
      <c r="C21" s="465" t="s">
        <v>591</v>
      </c>
      <c r="D21" s="611"/>
      <c r="E21" s="739">
        <f>-5118.39</f>
        <v>-5118.3900000000003</v>
      </c>
      <c r="F21" s="603">
        <v>1</v>
      </c>
      <c r="G21" s="737">
        <f>F21*E21</f>
        <v>-5118.3900000000003</v>
      </c>
      <c r="H21" s="737">
        <v>5118.3900000000003</v>
      </c>
      <c r="I21" s="465" t="s">
        <v>601</v>
      </c>
      <c r="J21" s="461"/>
      <c r="K21" s="461"/>
      <c r="L21" s="461"/>
      <c r="M21" s="461"/>
      <c r="N21" s="461"/>
      <c r="O21" s="461"/>
      <c r="P21" s="461"/>
      <c r="Q21" s="461"/>
      <c r="R21" s="461"/>
      <c r="S21" s="461"/>
    </row>
    <row r="22" spans="1:19" s="459" customFormat="1" ht="15.75">
      <c r="A22" s="461"/>
      <c r="B22" s="463">
        <f t="shared" si="0"/>
        <v>7</v>
      </c>
      <c r="C22" s="465"/>
      <c r="D22" s="611"/>
      <c r="E22" s="739"/>
      <c r="F22" s="452"/>
      <c r="G22" s="466">
        <f t="shared" ref="G22" si="3">F22*E22</f>
        <v>0</v>
      </c>
      <c r="H22" s="466">
        <f t="shared" ref="H22" si="4">E22-G22</f>
        <v>0</v>
      </c>
      <c r="I22" s="465"/>
      <c r="J22" s="461"/>
      <c r="K22" s="461"/>
      <c r="L22" s="461"/>
      <c r="M22" s="461"/>
      <c r="N22" s="461"/>
      <c r="O22" s="461"/>
      <c r="P22" s="461"/>
      <c r="Q22" s="461"/>
      <c r="R22" s="461"/>
      <c r="S22" s="461"/>
    </row>
    <row r="23" spans="1:19" s="351" customFormat="1" ht="15.75">
      <c r="A23" s="407"/>
      <c r="B23" s="463">
        <f t="shared" si="0"/>
        <v>8</v>
      </c>
      <c r="C23" s="461"/>
      <c r="D23" s="611"/>
      <c r="E23" s="739">
        <f>SUM(E19:E22)</f>
        <v>386649.60666666663</v>
      </c>
      <c r="F23" s="452"/>
      <c r="G23" s="408">
        <f>SUM(G19:G22)</f>
        <v>386649.60666666663</v>
      </c>
      <c r="H23" s="462">
        <f>SUM(H19:H22)</f>
        <v>5118.3900000000003</v>
      </c>
      <c r="I23" s="407" t="s">
        <v>313</v>
      </c>
      <c r="J23" s="407"/>
      <c r="K23" s="407"/>
      <c r="L23" s="407"/>
      <c r="M23" s="407"/>
      <c r="N23" s="407"/>
      <c r="O23" s="407"/>
      <c r="P23" s="407"/>
      <c r="Q23" s="407"/>
      <c r="R23" s="407"/>
      <c r="S23" s="407"/>
    </row>
    <row r="24" spans="1:19" s="351" customFormat="1" ht="15.75">
      <c r="A24" s="407"/>
      <c r="B24" s="463">
        <f t="shared" si="0"/>
        <v>9</v>
      </c>
      <c r="C24" s="465" t="s">
        <v>309</v>
      </c>
      <c r="D24" s="611"/>
      <c r="E24" s="739"/>
      <c r="F24" s="452"/>
      <c r="G24" s="487"/>
      <c r="H24" s="487"/>
      <c r="I24" s="488"/>
      <c r="J24" s="407"/>
      <c r="K24" s="407"/>
      <c r="L24" s="407"/>
      <c r="M24" s="407"/>
      <c r="N24" s="407"/>
      <c r="O24" s="407"/>
      <c r="P24" s="407"/>
      <c r="Q24" s="407"/>
      <c r="R24" s="407"/>
      <c r="S24" s="407"/>
    </row>
    <row r="25" spans="1:19" s="351" customFormat="1" ht="15.75">
      <c r="A25" s="407"/>
      <c r="B25" s="463">
        <f t="shared" si="0"/>
        <v>10</v>
      </c>
      <c r="C25" s="465" t="s">
        <v>309</v>
      </c>
      <c r="D25" s="611"/>
      <c r="E25" s="739">
        <v>0</v>
      </c>
      <c r="F25" s="452"/>
      <c r="G25" s="412">
        <v>0</v>
      </c>
      <c r="H25" s="466">
        <f t="shared" ref="H25:H28" si="5">E25-G25</f>
        <v>0</v>
      </c>
      <c r="I25" s="411" t="s">
        <v>291</v>
      </c>
      <c r="J25" s="407"/>
      <c r="K25" s="407"/>
      <c r="L25" s="407"/>
      <c r="M25" s="407"/>
      <c r="N25" s="407"/>
      <c r="O25" s="407"/>
      <c r="P25" s="407"/>
      <c r="Q25" s="407"/>
      <c r="R25" s="407"/>
      <c r="S25" s="407"/>
    </row>
    <row r="26" spans="1:19" s="351" customFormat="1" ht="15.75">
      <c r="A26" s="407"/>
      <c r="B26" s="463">
        <f t="shared" si="0"/>
        <v>11</v>
      </c>
      <c r="C26" s="465" t="s">
        <v>309</v>
      </c>
      <c r="D26" s="611"/>
      <c r="E26" s="739"/>
      <c r="F26" s="452"/>
      <c r="G26" s="412"/>
      <c r="H26" s="466"/>
      <c r="I26" s="465" t="s">
        <v>291</v>
      </c>
      <c r="J26" s="407"/>
      <c r="K26" s="407"/>
      <c r="L26" s="407"/>
      <c r="M26" s="407"/>
      <c r="N26" s="407"/>
      <c r="O26" s="407"/>
      <c r="P26" s="407"/>
      <c r="Q26" s="407"/>
      <c r="R26" s="407"/>
      <c r="S26" s="407"/>
    </row>
    <row r="27" spans="1:19" s="351" customFormat="1" ht="15.75">
      <c r="A27" s="407"/>
      <c r="B27" s="463">
        <f t="shared" si="0"/>
        <v>12</v>
      </c>
      <c r="C27" s="465" t="s">
        <v>309</v>
      </c>
      <c r="D27" s="611"/>
      <c r="E27" s="739"/>
      <c r="F27" s="452"/>
      <c r="G27" s="412">
        <v>0</v>
      </c>
      <c r="H27" s="466">
        <f t="shared" si="5"/>
        <v>0</v>
      </c>
      <c r="I27" s="465" t="s">
        <v>291</v>
      </c>
      <c r="J27" s="407"/>
      <c r="K27" s="407"/>
      <c r="L27" s="407"/>
      <c r="M27" s="407"/>
      <c r="N27" s="407"/>
      <c r="O27" s="407"/>
      <c r="P27" s="407"/>
      <c r="Q27" s="407"/>
      <c r="R27" s="407"/>
      <c r="S27" s="407"/>
    </row>
    <row r="28" spans="1:19" s="351" customFormat="1" ht="15.75">
      <c r="A28" s="407"/>
      <c r="B28" s="463">
        <f t="shared" si="0"/>
        <v>13</v>
      </c>
      <c r="C28" s="465" t="s">
        <v>309</v>
      </c>
      <c r="D28" s="611"/>
      <c r="E28" s="739"/>
      <c r="F28" s="603"/>
      <c r="G28" s="466"/>
      <c r="H28" s="466">
        <f t="shared" si="5"/>
        <v>0</v>
      </c>
      <c r="I28" s="465" t="s">
        <v>291</v>
      </c>
      <c r="J28" s="407"/>
      <c r="K28" s="407"/>
      <c r="L28" s="407"/>
      <c r="M28" s="407"/>
      <c r="N28" s="407"/>
      <c r="O28" s="407"/>
      <c r="P28" s="407"/>
      <c r="Q28" s="407"/>
      <c r="R28" s="407"/>
      <c r="S28" s="407"/>
    </row>
    <row r="29" spans="1:19" s="459" customFormat="1" ht="15.75">
      <c r="A29" s="461"/>
      <c r="B29" s="463">
        <f t="shared" si="0"/>
        <v>14</v>
      </c>
      <c r="C29" s="465" t="s">
        <v>309</v>
      </c>
      <c r="D29" s="611"/>
      <c r="E29" s="739"/>
      <c r="F29" s="452"/>
      <c r="G29" s="466"/>
      <c r="H29" s="466"/>
      <c r="I29" s="465" t="s">
        <v>291</v>
      </c>
      <c r="J29" s="461"/>
      <c r="K29" s="461"/>
      <c r="L29" s="461"/>
      <c r="M29" s="461"/>
      <c r="N29" s="461"/>
      <c r="O29" s="461"/>
      <c r="P29" s="461"/>
      <c r="Q29" s="461"/>
      <c r="R29" s="461"/>
      <c r="S29" s="461"/>
    </row>
    <row r="30" spans="1:19" s="351" customFormat="1" ht="15.75">
      <c r="A30" s="407"/>
      <c r="B30" s="463">
        <f t="shared" si="0"/>
        <v>15</v>
      </c>
      <c r="C30" s="465" t="s">
        <v>503</v>
      </c>
      <c r="D30" s="611"/>
      <c r="E30" s="739"/>
      <c r="F30" s="452"/>
      <c r="G30" s="466"/>
      <c r="H30" s="466"/>
      <c r="I30" s="465" t="s">
        <v>291</v>
      </c>
      <c r="J30" s="407"/>
      <c r="K30" s="407"/>
      <c r="L30" s="407"/>
      <c r="M30" s="407"/>
      <c r="N30" s="407"/>
      <c r="O30" s="407"/>
      <c r="P30" s="407"/>
      <c r="Q30" s="407"/>
      <c r="R30" s="407"/>
      <c r="S30" s="407"/>
    </row>
    <row r="31" spans="1:19" s="351" customFormat="1" ht="15.75">
      <c r="A31" s="407"/>
      <c r="B31" s="463">
        <f t="shared" si="0"/>
        <v>16</v>
      </c>
      <c r="C31" s="488"/>
      <c r="D31" s="611"/>
      <c r="E31" s="739">
        <f>SUM(E25:E30)</f>
        <v>0</v>
      </c>
      <c r="F31" s="452"/>
      <c r="G31" s="408">
        <f>SUM(G25:G30)</f>
        <v>0</v>
      </c>
      <c r="H31" s="462">
        <f>SUM(H25:H30)</f>
        <v>0</v>
      </c>
      <c r="I31" s="407" t="s">
        <v>314</v>
      </c>
      <c r="J31" s="407"/>
      <c r="K31" s="407"/>
      <c r="L31" s="407"/>
      <c r="M31" s="407"/>
      <c r="N31" s="407"/>
      <c r="O31" s="407"/>
      <c r="P31" s="407"/>
      <c r="Q31" s="407"/>
      <c r="R31" s="407"/>
      <c r="S31" s="407"/>
    </row>
    <row r="32" spans="1:19" s="351" customFormat="1" ht="15.75">
      <c r="A32" s="407"/>
      <c r="B32" s="463">
        <f t="shared" si="0"/>
        <v>17</v>
      </c>
      <c r="C32" s="456" t="s">
        <v>359</v>
      </c>
      <c r="D32" s="611"/>
      <c r="E32" s="739"/>
      <c r="F32" s="452"/>
      <c r="G32" s="487"/>
      <c r="H32" s="487"/>
      <c r="I32" s="488"/>
      <c r="J32" s="407"/>
      <c r="K32" s="407"/>
      <c r="L32" s="407"/>
      <c r="M32" s="407"/>
      <c r="N32" s="407"/>
      <c r="O32" s="407"/>
      <c r="P32" s="407"/>
      <c r="Q32" s="407"/>
      <c r="R32" s="407"/>
      <c r="S32" s="407"/>
    </row>
    <row r="33" spans="1:19" s="351" customFormat="1" ht="15.75">
      <c r="A33" s="407"/>
      <c r="B33" s="463">
        <f t="shared" si="0"/>
        <v>18</v>
      </c>
      <c r="C33" s="465" t="s">
        <v>360</v>
      </c>
      <c r="D33" s="611"/>
      <c r="E33" s="739"/>
      <c r="F33" s="603">
        <f>'Attachment H-32A'!$K$91</f>
        <v>1</v>
      </c>
      <c r="G33" s="466">
        <f t="shared" ref="G33:G34" si="6">F33*E33</f>
        <v>0</v>
      </c>
      <c r="H33" s="466">
        <f t="shared" ref="H33" si="7">E33-G33</f>
        <v>0</v>
      </c>
      <c r="I33" s="465" t="s">
        <v>291</v>
      </c>
      <c r="J33" s="407"/>
      <c r="K33" s="407"/>
      <c r="L33" s="407"/>
      <c r="M33" s="407"/>
      <c r="N33" s="407"/>
      <c r="O33" s="407"/>
      <c r="P33" s="407"/>
      <c r="Q33" s="407"/>
      <c r="R33" s="407"/>
      <c r="S33" s="407"/>
    </row>
    <row r="34" spans="1:19" s="351" customFormat="1" ht="15.75">
      <c r="A34" s="407"/>
      <c r="B34" s="463">
        <f t="shared" si="0"/>
        <v>19</v>
      </c>
      <c r="C34" s="465" t="s">
        <v>360</v>
      </c>
      <c r="D34" s="611"/>
      <c r="E34" s="739"/>
      <c r="F34" s="603">
        <f>'Attachment H-32A'!$K$91</f>
        <v>1</v>
      </c>
      <c r="G34" s="466">
        <f t="shared" si="6"/>
        <v>0</v>
      </c>
      <c r="H34" s="466">
        <f t="shared" ref="H34:H39" si="8">E34-G34</f>
        <v>0</v>
      </c>
      <c r="I34" s="465" t="s">
        <v>291</v>
      </c>
      <c r="J34" s="407"/>
      <c r="K34" s="407"/>
      <c r="L34" s="407"/>
      <c r="M34" s="407"/>
      <c r="N34" s="407"/>
      <c r="O34" s="407"/>
      <c r="P34" s="407"/>
      <c r="Q34" s="407"/>
      <c r="R34" s="407"/>
      <c r="S34" s="407"/>
    </row>
    <row r="35" spans="1:19" s="459" customFormat="1" ht="15.75">
      <c r="A35" s="461"/>
      <c r="B35" s="463">
        <f t="shared" si="0"/>
        <v>20</v>
      </c>
      <c r="C35" s="465" t="s">
        <v>360</v>
      </c>
      <c r="D35" s="611"/>
      <c r="E35" s="739"/>
      <c r="F35" s="603">
        <f>'Attachment H-32A'!$K$91</f>
        <v>1</v>
      </c>
      <c r="G35" s="466">
        <f>F35*E35</f>
        <v>0</v>
      </c>
      <c r="H35" s="466">
        <f t="shared" si="8"/>
        <v>0</v>
      </c>
      <c r="I35" s="465" t="s">
        <v>291</v>
      </c>
      <c r="J35" s="461"/>
      <c r="K35" s="461"/>
      <c r="L35" s="461"/>
      <c r="M35" s="461"/>
      <c r="N35" s="461"/>
      <c r="O35" s="461"/>
      <c r="P35" s="461"/>
      <c r="Q35" s="461"/>
      <c r="R35" s="461"/>
      <c r="S35" s="461"/>
    </row>
    <row r="36" spans="1:19" s="459" customFormat="1" ht="15.75">
      <c r="A36" s="461"/>
      <c r="B36" s="463">
        <f t="shared" si="0"/>
        <v>21</v>
      </c>
      <c r="C36" s="465" t="s">
        <v>360</v>
      </c>
      <c r="D36" s="488"/>
      <c r="E36" s="734"/>
      <c r="F36" s="603">
        <f>'Attachment H-32A'!$K$91</f>
        <v>1</v>
      </c>
      <c r="G36" s="466">
        <f>F36*E36</f>
        <v>0</v>
      </c>
      <c r="H36" s="466">
        <f t="shared" si="8"/>
        <v>0</v>
      </c>
      <c r="I36" s="465" t="s">
        <v>291</v>
      </c>
      <c r="J36" s="461"/>
      <c r="K36" s="461"/>
      <c r="L36" s="461"/>
      <c r="M36" s="461"/>
      <c r="N36" s="461"/>
      <c r="O36" s="461"/>
      <c r="P36" s="461"/>
      <c r="Q36" s="461"/>
      <c r="R36" s="461"/>
      <c r="S36" s="461"/>
    </row>
    <row r="37" spans="1:19" s="351" customFormat="1" ht="15.75">
      <c r="A37" s="407"/>
      <c r="B37" s="463">
        <f t="shared" si="0"/>
        <v>22</v>
      </c>
      <c r="C37" s="465" t="s">
        <v>360</v>
      </c>
      <c r="D37" s="488"/>
      <c r="E37" s="739"/>
      <c r="F37" s="603">
        <f>'Attachment H-32A'!$K$91</f>
        <v>1</v>
      </c>
      <c r="G37" s="466">
        <f>F37*E37</f>
        <v>0</v>
      </c>
      <c r="H37" s="466">
        <f t="shared" si="8"/>
        <v>0</v>
      </c>
      <c r="I37" s="465" t="s">
        <v>291</v>
      </c>
      <c r="J37" s="407"/>
      <c r="K37" s="407"/>
      <c r="L37" s="407"/>
      <c r="M37" s="407"/>
      <c r="N37" s="407"/>
      <c r="O37" s="407"/>
      <c r="P37" s="407"/>
      <c r="Q37" s="407"/>
      <c r="R37" s="407"/>
      <c r="S37" s="407"/>
    </row>
    <row r="38" spans="1:19" s="351" customFormat="1" ht="15.75">
      <c r="A38" s="407"/>
      <c r="B38" s="463">
        <f t="shared" si="0"/>
        <v>23</v>
      </c>
      <c r="C38" s="465" t="s">
        <v>360</v>
      </c>
      <c r="D38" s="461"/>
      <c r="E38" s="739"/>
      <c r="F38" s="452"/>
      <c r="G38" s="466">
        <v>0</v>
      </c>
      <c r="H38" s="466">
        <f t="shared" si="8"/>
        <v>0</v>
      </c>
      <c r="I38" s="465" t="s">
        <v>291</v>
      </c>
      <c r="J38" s="407"/>
      <c r="K38" s="407"/>
      <c r="L38" s="407"/>
      <c r="M38" s="407"/>
      <c r="N38" s="407"/>
      <c r="O38" s="407"/>
      <c r="P38" s="407"/>
      <c r="Q38" s="407"/>
      <c r="R38" s="407"/>
      <c r="S38" s="407"/>
    </row>
    <row r="39" spans="1:19" s="351" customFormat="1" ht="17.25">
      <c r="A39" s="407"/>
      <c r="B39" s="463">
        <f t="shared" si="0"/>
        <v>24</v>
      </c>
      <c r="C39" s="465" t="s">
        <v>360</v>
      </c>
      <c r="D39" s="407"/>
      <c r="E39" s="739"/>
      <c r="F39" s="452"/>
      <c r="G39" s="413">
        <v>0</v>
      </c>
      <c r="H39" s="467">
        <f t="shared" si="8"/>
        <v>0</v>
      </c>
      <c r="I39" s="411" t="s">
        <v>291</v>
      </c>
      <c r="J39" s="407"/>
      <c r="K39" s="407"/>
      <c r="L39" s="407"/>
      <c r="M39" s="407"/>
      <c r="N39" s="407"/>
      <c r="O39" s="407"/>
      <c r="P39" s="407"/>
      <c r="Q39" s="407"/>
      <c r="R39" s="407"/>
      <c r="S39" s="407"/>
    </row>
    <row r="40" spans="1:19" s="351" customFormat="1" ht="15.75">
      <c r="A40" s="407"/>
      <c r="B40" s="463">
        <f t="shared" si="0"/>
        <v>25</v>
      </c>
      <c r="C40" s="456" t="s">
        <v>359</v>
      </c>
      <c r="D40" s="407"/>
      <c r="E40" s="739">
        <f>E23+E31+SUM(E33:E39)</f>
        <v>386649.60666666663</v>
      </c>
      <c r="F40" s="407"/>
      <c r="G40" s="408">
        <f>G23+G31+SUM(G33:G39)</f>
        <v>386649.60666666663</v>
      </c>
      <c r="H40" s="462">
        <f>H23+H31+SUM(H33:H39)</f>
        <v>5118.3900000000003</v>
      </c>
      <c r="I40" s="461" t="s">
        <v>365</v>
      </c>
      <c r="J40" s="407"/>
      <c r="K40" s="407"/>
      <c r="L40" s="407"/>
      <c r="M40" s="407"/>
      <c r="N40" s="407"/>
      <c r="O40" s="407"/>
      <c r="P40" s="407"/>
      <c r="Q40" s="407"/>
      <c r="R40" s="407"/>
      <c r="S40" s="407"/>
    </row>
    <row r="41" spans="1:19" s="351" customFormat="1" ht="15.75">
      <c r="A41" s="407"/>
      <c r="B41" s="463">
        <f t="shared" si="0"/>
        <v>26</v>
      </c>
      <c r="C41" s="407"/>
      <c r="D41" s="407"/>
      <c r="E41" s="739"/>
      <c r="F41" s="407"/>
      <c r="G41" s="408"/>
      <c r="H41" s="462"/>
      <c r="I41" s="407"/>
      <c r="J41" s="407"/>
      <c r="K41" s="407"/>
      <c r="L41" s="407"/>
      <c r="M41" s="407"/>
      <c r="N41" s="407"/>
      <c r="O41" s="407"/>
      <c r="P41" s="407"/>
      <c r="Q41" s="407"/>
      <c r="R41" s="407"/>
      <c r="S41" s="407"/>
    </row>
    <row r="42" spans="1:19" s="459" customFormat="1" ht="15.75">
      <c r="A42" s="461"/>
      <c r="B42" s="463">
        <f t="shared" si="0"/>
        <v>27</v>
      </c>
      <c r="C42" s="461"/>
      <c r="D42" s="461"/>
      <c r="E42" s="739"/>
      <c r="F42" s="461"/>
      <c r="G42" s="462"/>
      <c r="H42" s="462"/>
      <c r="I42" s="461"/>
      <c r="J42" s="461"/>
      <c r="K42" s="461"/>
      <c r="L42" s="461"/>
      <c r="M42" s="461"/>
      <c r="N42" s="461"/>
      <c r="O42" s="461"/>
      <c r="P42" s="461"/>
      <c r="Q42" s="461"/>
      <c r="R42" s="461"/>
      <c r="S42" s="461"/>
    </row>
    <row r="43" spans="1:19" s="459" customFormat="1" ht="15.75">
      <c r="A43" s="461"/>
      <c r="B43" s="463">
        <f t="shared" si="0"/>
        <v>28</v>
      </c>
      <c r="C43" s="560"/>
      <c r="D43" s="560"/>
      <c r="E43" s="727"/>
      <c r="F43" s="560"/>
      <c r="G43" s="561"/>
      <c r="H43" s="561"/>
      <c r="I43" s="560"/>
      <c r="J43" s="461"/>
      <c r="K43" s="461"/>
      <c r="L43" s="461"/>
      <c r="M43" s="461"/>
      <c r="N43" s="461"/>
      <c r="O43" s="461"/>
      <c r="P43" s="461"/>
      <c r="Q43" s="461"/>
      <c r="R43" s="461"/>
      <c r="S43" s="461"/>
    </row>
    <row r="44" spans="1:19" s="459" customFormat="1" ht="15.75">
      <c r="A44" s="461"/>
      <c r="B44" s="463">
        <f t="shared" si="0"/>
        <v>29</v>
      </c>
      <c r="C44" s="560"/>
      <c r="D44" s="560"/>
      <c r="E44" s="727"/>
      <c r="F44" s="560"/>
      <c r="G44" s="561"/>
      <c r="H44" s="561"/>
      <c r="I44" s="560"/>
      <c r="J44" s="461"/>
      <c r="K44" s="461"/>
      <c r="L44" s="461"/>
      <c r="M44" s="461"/>
      <c r="N44" s="461"/>
      <c r="O44" s="461"/>
      <c r="P44" s="461"/>
      <c r="Q44" s="461"/>
      <c r="R44" s="461"/>
      <c r="S44" s="461"/>
    </row>
    <row r="45" spans="1:19" s="459" customFormat="1" ht="15.75">
      <c r="A45" s="461"/>
      <c r="B45" s="463">
        <f t="shared" si="0"/>
        <v>30</v>
      </c>
      <c r="C45" s="461"/>
      <c r="D45" s="461"/>
      <c r="E45" s="739"/>
      <c r="F45" s="461"/>
      <c r="G45" s="462"/>
      <c r="H45" s="462"/>
      <c r="I45" s="562" t="s">
        <v>474</v>
      </c>
      <c r="J45" s="461"/>
      <c r="K45" s="461"/>
      <c r="L45" s="461"/>
      <c r="M45" s="461"/>
      <c r="N45" s="461"/>
      <c r="O45" s="461"/>
      <c r="P45" s="461"/>
      <c r="Q45" s="461"/>
      <c r="R45" s="461"/>
      <c r="S45" s="461"/>
    </row>
    <row r="46" spans="1:19" s="351" customFormat="1" ht="15.75">
      <c r="A46" s="407"/>
      <c r="B46" s="463">
        <f t="shared" si="0"/>
        <v>31</v>
      </c>
      <c r="C46" s="461"/>
      <c r="D46" s="461"/>
      <c r="E46" s="740"/>
      <c r="F46" s="461"/>
      <c r="G46" s="461"/>
      <c r="H46" s="461"/>
      <c r="I46" s="529" t="s">
        <v>577</v>
      </c>
      <c r="J46" s="407"/>
      <c r="K46" s="407"/>
      <c r="L46" s="407"/>
      <c r="M46" s="407"/>
      <c r="N46" s="407"/>
      <c r="O46" s="407"/>
      <c r="P46" s="407"/>
      <c r="Q46" s="407"/>
      <c r="R46" s="407"/>
      <c r="S46" s="407"/>
    </row>
    <row r="47" spans="1:19" s="459" customFormat="1" ht="15.75">
      <c r="A47" s="461"/>
      <c r="B47" s="463">
        <f t="shared" si="0"/>
        <v>32</v>
      </c>
      <c r="C47" s="464" t="s">
        <v>289</v>
      </c>
      <c r="D47" s="461"/>
      <c r="E47" s="724" t="s">
        <v>288</v>
      </c>
      <c r="F47" s="461"/>
      <c r="G47" s="464" t="s">
        <v>81</v>
      </c>
      <c r="H47" s="622" t="s">
        <v>361</v>
      </c>
      <c r="I47" s="464" t="s">
        <v>290</v>
      </c>
      <c r="J47" s="461"/>
      <c r="K47" s="461"/>
      <c r="L47" s="461"/>
      <c r="M47" s="461"/>
      <c r="N47" s="461"/>
      <c r="O47" s="461"/>
      <c r="P47" s="461"/>
      <c r="Q47" s="461"/>
      <c r="R47" s="461"/>
      <c r="S47" s="461"/>
    </row>
    <row r="48" spans="1:19" s="351" customFormat="1" ht="15.75">
      <c r="A48" s="407"/>
      <c r="B48" s="463">
        <f t="shared" si="0"/>
        <v>33</v>
      </c>
      <c r="C48" s="463" t="s">
        <v>23</v>
      </c>
      <c r="D48" s="461"/>
      <c r="E48" s="725" t="s">
        <v>24</v>
      </c>
      <c r="F48" s="461"/>
      <c r="G48" s="463" t="s">
        <v>25</v>
      </c>
      <c r="H48" s="463" t="s">
        <v>26</v>
      </c>
      <c r="I48" s="463" t="s">
        <v>45</v>
      </c>
      <c r="J48" s="407"/>
      <c r="K48" s="407"/>
      <c r="L48" s="407"/>
      <c r="M48" s="407"/>
      <c r="N48" s="407"/>
      <c r="O48" s="407"/>
      <c r="P48" s="407"/>
      <c r="Q48" s="407"/>
      <c r="R48" s="407"/>
      <c r="S48" s="407"/>
    </row>
    <row r="49" spans="1:19" ht="15.75">
      <c r="A49" s="407"/>
      <c r="B49" s="463">
        <f t="shared" si="0"/>
        <v>34</v>
      </c>
      <c r="C49" s="407"/>
      <c r="D49" s="407"/>
      <c r="E49" s="739"/>
      <c r="F49" s="407"/>
      <c r="G49" s="408"/>
      <c r="H49" s="462"/>
      <c r="I49" s="407"/>
      <c r="J49" s="407"/>
      <c r="K49" s="407"/>
      <c r="L49" s="407"/>
      <c r="M49" s="407"/>
      <c r="N49" s="407"/>
      <c r="O49" s="407"/>
      <c r="P49" s="407"/>
      <c r="Q49" s="407"/>
      <c r="R49" s="407"/>
      <c r="S49" s="407"/>
    </row>
    <row r="50" spans="1:19" ht="15.75">
      <c r="A50" s="407"/>
      <c r="B50" s="463">
        <f t="shared" si="0"/>
        <v>35</v>
      </c>
      <c r="C50" s="415" t="s">
        <v>579</v>
      </c>
      <c r="D50" s="407"/>
      <c r="E50" s="733" t="s">
        <v>114</v>
      </c>
      <c r="F50" s="407"/>
      <c r="G50" s="737">
        <f>G53</f>
        <v>928607</v>
      </c>
      <c r="H50" s="466"/>
      <c r="I50" s="407" t="s">
        <v>491</v>
      </c>
      <c r="J50" s="407"/>
      <c r="K50" s="407"/>
      <c r="L50" s="407"/>
      <c r="M50" s="407"/>
      <c r="N50" s="407"/>
      <c r="O50" s="407"/>
      <c r="P50" s="407"/>
      <c r="Q50" s="407"/>
      <c r="R50" s="407"/>
      <c r="S50" s="407"/>
    </row>
    <row r="51" spans="1:19" ht="15.75">
      <c r="A51" s="407"/>
      <c r="B51" s="463">
        <f t="shared" si="0"/>
        <v>36</v>
      </c>
      <c r="C51" s="407"/>
      <c r="D51" s="407"/>
      <c r="E51" s="740" t="s">
        <v>4</v>
      </c>
      <c r="F51" s="407"/>
      <c r="G51" s="408"/>
      <c r="H51" s="462"/>
      <c r="I51" s="407"/>
      <c r="J51" s="407"/>
      <c r="K51" s="407"/>
      <c r="L51" s="407"/>
      <c r="M51" s="407"/>
      <c r="N51" s="407"/>
      <c r="O51" s="407"/>
      <c r="P51" s="407"/>
      <c r="Q51" s="407"/>
      <c r="R51" s="407"/>
      <c r="S51" s="407"/>
    </row>
    <row r="52" spans="1:19" ht="15.75">
      <c r="A52" s="407"/>
      <c r="B52" s="463">
        <f t="shared" si="0"/>
        <v>37</v>
      </c>
      <c r="C52" s="461" t="s">
        <v>311</v>
      </c>
      <c r="D52" s="407"/>
      <c r="E52" s="739" t="s">
        <v>515</v>
      </c>
      <c r="F52" s="407"/>
      <c r="G52" s="351"/>
      <c r="I52" s="407"/>
      <c r="J52" s="407"/>
      <c r="K52" s="407"/>
      <c r="L52" s="407"/>
      <c r="M52" s="407"/>
      <c r="N52" s="407"/>
      <c r="O52" s="407"/>
      <c r="P52" s="407"/>
      <c r="Q52" s="407"/>
      <c r="R52" s="407"/>
      <c r="S52" s="407"/>
    </row>
    <row r="53" spans="1:19" ht="15.75">
      <c r="A53" s="407"/>
      <c r="B53" s="463">
        <f t="shared" si="0"/>
        <v>38</v>
      </c>
      <c r="C53" s="754" t="s">
        <v>521</v>
      </c>
      <c r="D53" s="757"/>
      <c r="E53" s="734">
        <v>928607</v>
      </c>
      <c r="F53" s="757"/>
      <c r="G53" s="416">
        <f>E53</f>
        <v>928607</v>
      </c>
      <c r="H53" s="416">
        <v>0</v>
      </c>
      <c r="I53" s="754" t="s">
        <v>522</v>
      </c>
      <c r="J53" s="407"/>
      <c r="K53" s="407"/>
      <c r="L53" s="407"/>
      <c r="M53" s="407"/>
      <c r="N53" s="407"/>
      <c r="O53" s="407"/>
      <c r="P53" s="407"/>
      <c r="Q53" s="407"/>
      <c r="R53" s="407"/>
      <c r="S53" s="407"/>
    </row>
    <row r="54" spans="1:19" ht="15.75">
      <c r="A54" s="407"/>
      <c r="B54" s="463">
        <f t="shared" si="0"/>
        <v>39</v>
      </c>
      <c r="C54" s="754"/>
      <c r="D54" s="757"/>
      <c r="E54" s="734"/>
      <c r="F54" s="757"/>
      <c r="G54" s="416"/>
      <c r="H54" s="416"/>
      <c r="I54" s="754"/>
      <c r="J54" s="407"/>
      <c r="K54" s="407"/>
      <c r="L54" s="407"/>
      <c r="M54" s="407"/>
      <c r="N54" s="407"/>
      <c r="O54" s="407"/>
      <c r="P54" s="407"/>
      <c r="Q54" s="407"/>
      <c r="R54" s="407"/>
      <c r="S54" s="407"/>
    </row>
    <row r="55" spans="1:19" ht="15.75">
      <c r="A55" s="407"/>
      <c r="B55" s="463">
        <f t="shared" si="0"/>
        <v>40</v>
      </c>
      <c r="C55" s="754" t="s">
        <v>523</v>
      </c>
      <c r="D55" s="757"/>
      <c r="E55" s="734">
        <f>-'Detail of 3-Yr ATSI'!H22+'Detail of 3-Yr ATSI'!H18</f>
        <v>-26998.093333333334</v>
      </c>
      <c r="F55" s="757"/>
      <c r="G55" s="758">
        <f t="shared" ref="G55:G60" si="9">E55</f>
        <v>-26998.093333333334</v>
      </c>
      <c r="H55" s="416">
        <v>0</v>
      </c>
      <c r="I55" s="754" t="s">
        <v>536</v>
      </c>
      <c r="J55" s="407"/>
      <c r="K55" s="407"/>
      <c r="L55" s="407"/>
      <c r="M55" s="407"/>
      <c r="N55" s="407"/>
      <c r="O55" s="407"/>
      <c r="P55" s="407"/>
      <c r="Q55" s="407"/>
      <c r="R55" s="407"/>
      <c r="S55" s="407"/>
    </row>
    <row r="56" spans="1:19" ht="15.75">
      <c r="A56" s="407"/>
      <c r="B56" s="463">
        <f t="shared" si="0"/>
        <v>41</v>
      </c>
      <c r="C56" s="754" t="s">
        <v>592</v>
      </c>
      <c r="D56" s="757"/>
      <c r="E56" s="734">
        <v>60329</v>
      </c>
      <c r="F56" s="757"/>
      <c r="G56" s="416">
        <f t="shared" si="9"/>
        <v>60329</v>
      </c>
      <c r="H56" s="416">
        <v>60329</v>
      </c>
      <c r="I56" s="754" t="s">
        <v>592</v>
      </c>
      <c r="J56" s="407"/>
      <c r="K56" s="407"/>
      <c r="L56" s="407"/>
      <c r="M56" s="407"/>
      <c r="N56" s="407"/>
      <c r="O56" s="407"/>
      <c r="P56" s="407"/>
      <c r="Q56" s="407"/>
      <c r="R56" s="407"/>
      <c r="S56" s="407"/>
    </row>
    <row r="57" spans="1:19" s="459" customFormat="1" ht="15.75">
      <c r="A57" s="461"/>
      <c r="B57" s="463">
        <f t="shared" si="0"/>
        <v>42</v>
      </c>
      <c r="C57" s="754" t="s">
        <v>602</v>
      </c>
      <c r="D57" s="757"/>
      <c r="E57" s="734">
        <f>-1335</f>
        <v>-1335</v>
      </c>
      <c r="F57" s="757"/>
      <c r="G57" s="416">
        <f t="shared" si="9"/>
        <v>-1335</v>
      </c>
      <c r="H57" s="416"/>
      <c r="I57" s="754" t="s">
        <v>602</v>
      </c>
      <c r="J57" s="461"/>
      <c r="K57" s="461"/>
      <c r="L57" s="461"/>
      <c r="M57" s="461"/>
      <c r="N57" s="461"/>
      <c r="O57" s="461"/>
      <c r="P57" s="461"/>
      <c r="Q57" s="461"/>
      <c r="R57" s="461"/>
      <c r="S57" s="461"/>
    </row>
    <row r="58" spans="1:19" s="459" customFormat="1" ht="15.75">
      <c r="A58" s="461"/>
      <c r="B58" s="463">
        <f t="shared" si="0"/>
        <v>43</v>
      </c>
      <c r="C58" s="754" t="s">
        <v>603</v>
      </c>
      <c r="D58" s="757"/>
      <c r="E58" s="734">
        <f>-6302.5</f>
        <v>-6302.5</v>
      </c>
      <c r="F58" s="757"/>
      <c r="G58" s="416">
        <f t="shared" si="9"/>
        <v>-6302.5</v>
      </c>
      <c r="H58" s="416">
        <f>-E58</f>
        <v>6302.5</v>
      </c>
      <c r="I58" s="754" t="s">
        <v>603</v>
      </c>
      <c r="J58" s="461"/>
      <c r="K58" s="461"/>
      <c r="L58" s="461"/>
      <c r="M58" s="461"/>
      <c r="N58" s="461"/>
      <c r="O58" s="461"/>
      <c r="P58" s="461"/>
      <c r="Q58" s="461"/>
      <c r="R58" s="461"/>
      <c r="S58" s="461"/>
    </row>
    <row r="59" spans="1:19" ht="15.75">
      <c r="A59" s="407"/>
      <c r="B59" s="463">
        <f t="shared" si="0"/>
        <v>44</v>
      </c>
      <c r="C59" s="411" t="s">
        <v>598</v>
      </c>
      <c r="D59" s="407"/>
      <c r="E59" s="739">
        <v>-31995.5</v>
      </c>
      <c r="F59" s="407"/>
      <c r="G59" s="737">
        <f t="shared" si="9"/>
        <v>-31995.5</v>
      </c>
      <c r="H59" s="737">
        <f t="shared" ref="H59:H60" si="10">E59-G59</f>
        <v>0</v>
      </c>
      <c r="I59" s="465" t="s">
        <v>598</v>
      </c>
      <c r="J59" s="407"/>
      <c r="K59" s="407"/>
      <c r="L59" s="407"/>
      <c r="M59" s="407"/>
      <c r="N59" s="407"/>
      <c r="O59" s="407"/>
      <c r="P59" s="407"/>
      <c r="Q59" s="407"/>
      <c r="R59" s="407"/>
      <c r="S59" s="407"/>
    </row>
    <row r="60" spans="1:19" ht="17.25">
      <c r="A60" s="407"/>
      <c r="B60" s="463">
        <f t="shared" si="0"/>
        <v>45</v>
      </c>
      <c r="C60" s="726" t="s">
        <v>605</v>
      </c>
      <c r="D60" s="407"/>
      <c r="E60" s="739">
        <v>0</v>
      </c>
      <c r="F60" s="407"/>
      <c r="G60" s="738">
        <f t="shared" si="9"/>
        <v>0</v>
      </c>
      <c r="H60" s="738">
        <f t="shared" si="10"/>
        <v>0</v>
      </c>
      <c r="I60" s="736" t="s">
        <v>291</v>
      </c>
      <c r="J60" s="407"/>
      <c r="K60" s="407"/>
      <c r="L60" s="407"/>
      <c r="M60" s="407"/>
      <c r="N60" s="407"/>
      <c r="O60" s="407"/>
      <c r="P60" s="407"/>
      <c r="Q60" s="407"/>
      <c r="R60" s="407"/>
      <c r="S60" s="407"/>
    </row>
    <row r="61" spans="1:19" ht="15.75">
      <c r="A61" s="407"/>
      <c r="B61" s="463">
        <f t="shared" si="0"/>
        <v>46</v>
      </c>
      <c r="C61" s="407"/>
      <c r="D61" s="407"/>
      <c r="E61" s="739">
        <f>SUM(E53:E60)</f>
        <v>922304.90666666662</v>
      </c>
      <c r="F61" s="407"/>
      <c r="G61" s="737">
        <f>SUM(G53:G60)</f>
        <v>922304.90666666662</v>
      </c>
      <c r="H61" s="737">
        <f>SUM(H53:H60)</f>
        <v>66631.5</v>
      </c>
      <c r="I61" s="407" t="s">
        <v>310</v>
      </c>
      <c r="J61" s="407"/>
      <c r="K61" s="407"/>
      <c r="L61" s="407"/>
      <c r="M61" s="407"/>
      <c r="N61" s="407"/>
      <c r="O61" s="407"/>
      <c r="P61" s="407"/>
      <c r="Q61" s="407"/>
      <c r="R61" s="407"/>
      <c r="S61" s="407"/>
    </row>
    <row r="62" spans="1:19" s="351" customFormat="1" ht="15.75">
      <c r="A62" s="407"/>
      <c r="B62" s="463">
        <f t="shared" si="0"/>
        <v>47</v>
      </c>
      <c r="C62" s="461" t="s">
        <v>316</v>
      </c>
      <c r="D62" s="407"/>
      <c r="E62" s="730" t="s">
        <v>537</v>
      </c>
      <c r="F62" s="407"/>
      <c r="G62" s="487"/>
      <c r="H62" s="487"/>
      <c r="I62" s="488"/>
      <c r="J62" s="407"/>
      <c r="K62" s="407"/>
      <c r="L62" s="407"/>
      <c r="M62" s="407"/>
      <c r="N62" s="407"/>
      <c r="O62" s="407"/>
      <c r="P62" s="407"/>
      <c r="Q62" s="407"/>
      <c r="R62" s="407"/>
      <c r="S62" s="407"/>
    </row>
    <row r="63" spans="1:19" s="351" customFormat="1" ht="15.75">
      <c r="A63" s="407"/>
      <c r="B63" s="463">
        <f t="shared" si="0"/>
        <v>48</v>
      </c>
      <c r="C63" s="465" t="s">
        <v>312</v>
      </c>
      <c r="D63" s="407"/>
      <c r="E63" s="739">
        <v>0</v>
      </c>
      <c r="F63" s="407"/>
      <c r="G63" s="466">
        <v>0</v>
      </c>
      <c r="H63" s="416">
        <f>G63</f>
        <v>0</v>
      </c>
      <c r="I63" s="465" t="s">
        <v>291</v>
      </c>
      <c r="J63" s="407"/>
      <c r="K63" s="407"/>
      <c r="L63" s="407"/>
      <c r="M63" s="407"/>
      <c r="N63" s="407"/>
      <c r="O63" s="407"/>
      <c r="P63" s="407"/>
      <c r="Q63" s="407"/>
      <c r="R63" s="407"/>
      <c r="S63" s="407"/>
    </row>
    <row r="64" spans="1:19" s="351" customFormat="1" ht="15.75">
      <c r="A64" s="407"/>
      <c r="B64" s="463">
        <f t="shared" si="0"/>
        <v>49</v>
      </c>
      <c r="C64" s="411" t="s">
        <v>312</v>
      </c>
      <c r="D64" s="407"/>
      <c r="E64" s="739"/>
      <c r="F64" s="407"/>
      <c r="G64" s="412">
        <v>0</v>
      </c>
      <c r="H64" s="466">
        <f t="shared" ref="H64:H67" si="11">E64-G64</f>
        <v>0</v>
      </c>
      <c r="I64" s="411" t="s">
        <v>291</v>
      </c>
      <c r="J64" s="407"/>
      <c r="K64" s="407"/>
      <c r="L64" s="407"/>
      <c r="M64" s="407"/>
      <c r="N64" s="407"/>
      <c r="O64" s="407"/>
      <c r="P64" s="407"/>
      <c r="Q64" s="407"/>
      <c r="R64" s="407"/>
      <c r="S64" s="407"/>
    </row>
    <row r="65" spans="1:19" s="351" customFormat="1" ht="15.75">
      <c r="A65" s="407"/>
      <c r="B65" s="463">
        <f t="shared" si="0"/>
        <v>50</v>
      </c>
      <c r="C65" s="465" t="s">
        <v>312</v>
      </c>
      <c r="D65" s="407"/>
      <c r="E65" s="739"/>
      <c r="F65" s="407"/>
      <c r="G65" s="412">
        <v>0</v>
      </c>
      <c r="H65" s="466">
        <f t="shared" si="11"/>
        <v>0</v>
      </c>
      <c r="I65" s="411" t="s">
        <v>291</v>
      </c>
      <c r="J65" s="407"/>
      <c r="K65" s="407"/>
      <c r="L65" s="407"/>
      <c r="M65" s="407"/>
      <c r="N65" s="407"/>
      <c r="O65" s="407"/>
      <c r="P65" s="407"/>
      <c r="Q65" s="407"/>
      <c r="R65" s="407"/>
      <c r="S65" s="407"/>
    </row>
    <row r="66" spans="1:19" s="351" customFormat="1" ht="15.75">
      <c r="A66" s="407"/>
      <c r="B66" s="463">
        <f t="shared" si="0"/>
        <v>51</v>
      </c>
      <c r="C66" s="465" t="s">
        <v>312</v>
      </c>
      <c r="D66" s="407"/>
      <c r="E66" s="739"/>
      <c r="F66" s="407"/>
      <c r="G66" s="412">
        <v>0</v>
      </c>
      <c r="H66" s="466">
        <f t="shared" si="11"/>
        <v>0</v>
      </c>
      <c r="I66" s="411" t="s">
        <v>291</v>
      </c>
      <c r="J66" s="407"/>
      <c r="K66" s="407"/>
      <c r="L66" s="407"/>
      <c r="M66" s="407"/>
      <c r="N66" s="407"/>
      <c r="O66" s="407"/>
      <c r="P66" s="407"/>
      <c r="Q66" s="407"/>
      <c r="R66" s="407"/>
      <c r="S66" s="407"/>
    </row>
    <row r="67" spans="1:19" s="351" customFormat="1" ht="17.25">
      <c r="A67" s="407"/>
      <c r="B67" s="463">
        <f t="shared" si="0"/>
        <v>52</v>
      </c>
      <c r="C67" s="465" t="s">
        <v>312</v>
      </c>
      <c r="D67" s="407"/>
      <c r="E67" s="739"/>
      <c r="F67" s="407"/>
      <c r="G67" s="413">
        <v>0</v>
      </c>
      <c r="H67" s="467">
        <f t="shared" si="11"/>
        <v>0</v>
      </c>
      <c r="I67" s="411" t="s">
        <v>291</v>
      </c>
      <c r="J67" s="407"/>
      <c r="K67" s="407"/>
      <c r="L67" s="407"/>
      <c r="M67" s="407"/>
      <c r="N67" s="407"/>
      <c r="O67" s="407"/>
      <c r="P67" s="407"/>
      <c r="Q67" s="407"/>
      <c r="R67" s="407"/>
      <c r="S67" s="407"/>
    </row>
    <row r="68" spans="1:19" s="351" customFormat="1" ht="15.75">
      <c r="A68" s="407"/>
      <c r="B68" s="463">
        <f t="shared" si="0"/>
        <v>53</v>
      </c>
      <c r="C68" s="407"/>
      <c r="D68" s="407"/>
      <c r="E68" s="739">
        <f>SUM(E63:E67)</f>
        <v>0</v>
      </c>
      <c r="F68" s="488"/>
      <c r="G68" s="487">
        <f>SUM(G63:G67)</f>
        <v>0</v>
      </c>
      <c r="H68" s="462">
        <f>SUM(H63:H67)</f>
        <v>0</v>
      </c>
      <c r="I68" s="407" t="s">
        <v>315</v>
      </c>
      <c r="J68" s="407"/>
      <c r="K68" s="407"/>
      <c r="L68" s="407"/>
      <c r="M68" s="407"/>
      <c r="N68" s="407"/>
      <c r="O68" s="407"/>
      <c r="P68" s="407"/>
      <c r="Q68" s="407"/>
      <c r="R68" s="407"/>
      <c r="S68" s="407"/>
    </row>
    <row r="69" spans="1:19" s="351" customFormat="1" ht="15.75">
      <c r="A69" s="407"/>
      <c r="B69" s="463">
        <f t="shared" si="0"/>
        <v>54</v>
      </c>
      <c r="C69" s="461" t="s">
        <v>363</v>
      </c>
      <c r="D69" s="407"/>
      <c r="E69" s="739"/>
      <c r="F69" s="407"/>
      <c r="G69" s="487"/>
      <c r="H69" s="487"/>
      <c r="I69" s="488"/>
      <c r="J69" s="488"/>
      <c r="K69" s="488"/>
      <c r="L69" s="407"/>
      <c r="M69" s="407"/>
      <c r="N69" s="407"/>
      <c r="O69" s="407"/>
      <c r="P69" s="407"/>
      <c r="Q69" s="407"/>
      <c r="R69" s="407"/>
      <c r="S69" s="407"/>
    </row>
    <row r="70" spans="1:19" s="351" customFormat="1" ht="15.75">
      <c r="A70" s="407"/>
      <c r="B70" s="463">
        <f t="shared" si="0"/>
        <v>55</v>
      </c>
      <c r="C70" s="465" t="s">
        <v>599</v>
      </c>
      <c r="D70" s="407"/>
      <c r="E70" s="739">
        <f>-690-1035-475-2457.5-996.25</f>
        <v>-5653.75</v>
      </c>
      <c r="F70" s="603">
        <f>'Attachment H-32A'!$K$91</f>
        <v>1</v>
      </c>
      <c r="G70" s="466">
        <f>F70*E70</f>
        <v>-5653.75</v>
      </c>
      <c r="H70" s="466">
        <f t="shared" ref="H70" si="12">E70-G70</f>
        <v>0</v>
      </c>
      <c r="I70" s="465" t="s">
        <v>599</v>
      </c>
      <c r="J70" s="407"/>
      <c r="K70" s="407"/>
      <c r="L70" s="407"/>
      <c r="M70" s="407"/>
      <c r="N70" s="407"/>
      <c r="O70" s="407"/>
      <c r="P70" s="407"/>
      <c r="Q70" s="407"/>
      <c r="R70" s="407"/>
      <c r="S70" s="407"/>
    </row>
    <row r="71" spans="1:19" s="351" customFormat="1" ht="15.75">
      <c r="A71" s="407"/>
      <c r="B71" s="463">
        <f t="shared" si="0"/>
        <v>56</v>
      </c>
      <c r="C71" s="465" t="s">
        <v>600</v>
      </c>
      <c r="D71" s="407"/>
      <c r="E71" s="739">
        <f>-E70/2</f>
        <v>2826.875</v>
      </c>
      <c r="F71" s="407"/>
      <c r="G71" s="412">
        <f>E71</f>
        <v>2826.875</v>
      </c>
      <c r="H71" s="466">
        <f>G71</f>
        <v>2826.875</v>
      </c>
      <c r="I71" s="465" t="s">
        <v>600</v>
      </c>
      <c r="J71" s="407"/>
      <c r="K71" s="407"/>
      <c r="L71" s="407"/>
      <c r="M71" s="407"/>
      <c r="N71" s="407"/>
      <c r="O71" s="407"/>
      <c r="P71" s="407"/>
      <c r="Q71" s="407"/>
      <c r="R71" s="407"/>
      <c r="S71" s="407"/>
    </row>
    <row r="72" spans="1:19" s="351" customFormat="1" ht="15.75">
      <c r="A72" s="407"/>
      <c r="B72" s="463">
        <f t="shared" si="0"/>
        <v>57</v>
      </c>
      <c r="C72" s="465" t="s">
        <v>374</v>
      </c>
      <c r="D72" s="407"/>
      <c r="E72" s="739"/>
      <c r="F72" s="407"/>
      <c r="G72" s="412">
        <v>0</v>
      </c>
      <c r="H72" s="466">
        <f t="shared" ref="H72:H74" si="13">E72-G72</f>
        <v>0</v>
      </c>
      <c r="I72" s="411" t="s">
        <v>291</v>
      </c>
      <c r="J72" s="407"/>
      <c r="K72" s="407"/>
      <c r="L72" s="407"/>
      <c r="M72" s="407"/>
      <c r="N72" s="407"/>
      <c r="O72" s="407"/>
      <c r="P72" s="407"/>
      <c r="Q72" s="407"/>
      <c r="R72" s="407"/>
      <c r="S72" s="407"/>
    </row>
    <row r="73" spans="1:19" s="351" customFormat="1" ht="15.75">
      <c r="A73" s="407"/>
      <c r="B73" s="463">
        <f t="shared" si="0"/>
        <v>58</v>
      </c>
      <c r="C73" s="465" t="s">
        <v>374</v>
      </c>
      <c r="D73" s="407"/>
      <c r="E73" s="739"/>
      <c r="F73" s="407"/>
      <c r="G73" s="412">
        <v>0</v>
      </c>
      <c r="H73" s="466">
        <f t="shared" si="13"/>
        <v>0</v>
      </c>
      <c r="I73" s="411" t="s">
        <v>291</v>
      </c>
      <c r="J73" s="407"/>
      <c r="K73" s="407"/>
      <c r="L73" s="407"/>
      <c r="M73" s="407"/>
      <c r="N73" s="407"/>
      <c r="O73" s="407"/>
      <c r="P73" s="407"/>
      <c r="Q73" s="407"/>
      <c r="R73" s="407"/>
      <c r="S73" s="407"/>
    </row>
    <row r="74" spans="1:19" s="351" customFormat="1" ht="17.25">
      <c r="A74" s="407"/>
      <c r="B74" s="463">
        <f t="shared" si="0"/>
        <v>59</v>
      </c>
      <c r="C74" s="465" t="s">
        <v>374</v>
      </c>
      <c r="D74" s="407"/>
      <c r="E74" s="739"/>
      <c r="F74" s="407"/>
      <c r="G74" s="413">
        <v>0</v>
      </c>
      <c r="H74" s="467">
        <f t="shared" si="13"/>
        <v>0</v>
      </c>
      <c r="I74" s="411" t="s">
        <v>291</v>
      </c>
      <c r="J74" s="407"/>
      <c r="K74" s="407"/>
      <c r="L74" s="407"/>
      <c r="M74" s="407"/>
      <c r="N74" s="407"/>
      <c r="O74" s="407"/>
      <c r="P74" s="407"/>
      <c r="Q74" s="407"/>
      <c r="R74" s="407"/>
      <c r="S74" s="407"/>
    </row>
    <row r="75" spans="1:19" s="351" customFormat="1" ht="15.75">
      <c r="A75" s="407"/>
      <c r="B75" s="463">
        <f t="shared" si="0"/>
        <v>60</v>
      </c>
      <c r="C75" s="407" t="s">
        <v>363</v>
      </c>
      <c r="D75" s="407"/>
      <c r="E75" s="739">
        <f>SUM(E70:E74)</f>
        <v>-2826.875</v>
      </c>
      <c r="F75" s="407"/>
      <c r="G75" s="462">
        <f>SUM(G70:G74)</f>
        <v>-2826.875</v>
      </c>
      <c r="H75" s="462">
        <f>SUM(H70:H74)</f>
        <v>2826.875</v>
      </c>
      <c r="I75" s="407" t="s">
        <v>364</v>
      </c>
      <c r="J75" s="407"/>
      <c r="K75" s="407"/>
      <c r="L75" s="407"/>
      <c r="M75" s="407"/>
      <c r="N75" s="407"/>
      <c r="O75" s="407"/>
      <c r="P75" s="407"/>
      <c r="Q75" s="407"/>
      <c r="R75" s="407"/>
      <c r="S75" s="407"/>
    </row>
    <row r="76" spans="1:19" s="351" customFormat="1" ht="15.75">
      <c r="A76" s="407"/>
      <c r="B76" s="463">
        <f t="shared" si="0"/>
        <v>61</v>
      </c>
      <c r="C76" s="407"/>
      <c r="D76" s="407"/>
      <c r="E76" s="739"/>
      <c r="F76" s="407"/>
      <c r="G76" s="408"/>
      <c r="H76" s="462"/>
      <c r="I76" s="407"/>
      <c r="J76" s="407"/>
      <c r="K76" s="407"/>
      <c r="L76" s="407"/>
      <c r="M76" s="407"/>
      <c r="N76" s="407"/>
      <c r="O76" s="407"/>
      <c r="P76" s="407"/>
      <c r="Q76" s="407"/>
      <c r="R76" s="407"/>
      <c r="S76" s="407"/>
    </row>
    <row r="77" spans="1:19" ht="15.75">
      <c r="A77" s="407"/>
      <c r="B77" s="463">
        <f t="shared" si="0"/>
        <v>62</v>
      </c>
      <c r="D77" s="407"/>
      <c r="E77" s="732" t="s">
        <v>118</v>
      </c>
      <c r="F77" s="407"/>
      <c r="G77" s="408"/>
      <c r="H77" s="462"/>
      <c r="I77" s="407"/>
      <c r="J77" s="407"/>
      <c r="K77" s="407"/>
      <c r="L77" s="407"/>
      <c r="M77" s="407"/>
      <c r="N77" s="407"/>
      <c r="O77" s="407"/>
      <c r="P77" s="407"/>
      <c r="Q77" s="407"/>
      <c r="R77" s="407"/>
      <c r="S77" s="407"/>
    </row>
    <row r="78" spans="1:19" ht="15.75">
      <c r="A78" s="407"/>
      <c r="B78" s="463">
        <f t="shared" si="0"/>
        <v>63</v>
      </c>
      <c r="C78" s="429" t="s">
        <v>578</v>
      </c>
      <c r="D78" s="407"/>
      <c r="E78" s="739">
        <v>82198</v>
      </c>
      <c r="F78" s="407"/>
      <c r="G78" s="416">
        <f>E78</f>
        <v>82198</v>
      </c>
      <c r="H78" s="466"/>
      <c r="I78" s="461" t="s">
        <v>491</v>
      </c>
      <c r="J78" s="407"/>
      <c r="K78" s="407"/>
      <c r="L78" s="407"/>
      <c r="M78" s="407"/>
      <c r="N78" s="407"/>
      <c r="O78" s="407"/>
      <c r="P78" s="407"/>
      <c r="Q78" s="407"/>
      <c r="R78" s="407"/>
      <c r="S78" s="407"/>
    </row>
    <row r="79" spans="1:19" ht="15.75">
      <c r="A79" s="407"/>
      <c r="B79" s="463">
        <f t="shared" si="0"/>
        <v>64</v>
      </c>
      <c r="D79" s="407"/>
      <c r="E79" s="732" t="s">
        <v>538</v>
      </c>
      <c r="F79" s="407"/>
      <c r="G79" s="759"/>
      <c r="H79" s="462"/>
      <c r="I79" s="407"/>
      <c r="J79" s="407"/>
      <c r="K79" s="407"/>
      <c r="L79" s="407"/>
      <c r="M79" s="407"/>
      <c r="N79" s="407"/>
      <c r="O79" s="407"/>
      <c r="P79" s="407"/>
      <c r="Q79" s="407"/>
      <c r="R79" s="407"/>
      <c r="S79" s="407"/>
    </row>
    <row r="80" spans="1:19" ht="15.75">
      <c r="A80" s="407"/>
      <c r="B80" s="463">
        <f t="shared" si="0"/>
        <v>65</v>
      </c>
      <c r="C80" s="407" t="s">
        <v>366</v>
      </c>
      <c r="D80" s="407"/>
      <c r="E80" s="739"/>
      <c r="F80" s="407"/>
      <c r="G80" s="573"/>
      <c r="I80" s="407"/>
      <c r="J80" s="407"/>
      <c r="K80" s="407"/>
      <c r="L80" s="407"/>
      <c r="M80" s="407"/>
      <c r="N80" s="407"/>
      <c r="O80" s="407"/>
      <c r="P80" s="407"/>
      <c r="Q80" s="407"/>
      <c r="R80" s="407"/>
      <c r="S80" s="407"/>
    </row>
    <row r="81" spans="1:19" ht="15.75">
      <c r="A81" s="407"/>
      <c r="B81" s="463">
        <f t="shared" si="0"/>
        <v>66</v>
      </c>
      <c r="C81" s="465" t="s">
        <v>513</v>
      </c>
      <c r="D81" s="407"/>
      <c r="E81" s="739">
        <v>40409</v>
      </c>
      <c r="F81" s="407"/>
      <c r="G81" s="416">
        <f>E81</f>
        <v>40409</v>
      </c>
      <c r="H81" s="466">
        <v>0</v>
      </c>
      <c r="I81" s="411" t="s">
        <v>514</v>
      </c>
      <c r="J81" s="407"/>
      <c r="K81" s="407"/>
      <c r="L81" s="407"/>
      <c r="M81" s="407"/>
      <c r="N81" s="407"/>
      <c r="O81" s="407"/>
      <c r="P81" s="407"/>
      <c r="Q81" s="407"/>
      <c r="R81" s="407"/>
      <c r="S81" s="407"/>
    </row>
    <row r="82" spans="1:19" ht="15.75">
      <c r="A82" s="407"/>
      <c r="B82" s="463">
        <f t="shared" si="0"/>
        <v>67</v>
      </c>
      <c r="C82" s="465" t="s">
        <v>587</v>
      </c>
      <c r="D82" s="407"/>
      <c r="E82" s="739">
        <v>22362</v>
      </c>
      <c r="F82" s="407"/>
      <c r="G82" s="416">
        <f>E82</f>
        <v>22362</v>
      </c>
      <c r="H82" s="466">
        <f t="shared" ref="H82:H86" si="14">E82-G82</f>
        <v>0</v>
      </c>
      <c r="I82" s="465" t="s">
        <v>589</v>
      </c>
      <c r="J82" s="407"/>
      <c r="K82" s="407"/>
      <c r="L82" s="407"/>
      <c r="M82" s="407"/>
      <c r="N82" s="407"/>
      <c r="O82" s="407"/>
      <c r="P82" s="407"/>
      <c r="Q82" s="407"/>
      <c r="R82" s="407"/>
      <c r="S82" s="407"/>
    </row>
    <row r="83" spans="1:19" ht="15.75">
      <c r="A83" s="407"/>
      <c r="B83" s="463">
        <f t="shared" si="0"/>
        <v>68</v>
      </c>
      <c r="C83" s="465" t="s">
        <v>588</v>
      </c>
      <c r="D83" s="407"/>
      <c r="E83" s="739">
        <v>19427</v>
      </c>
      <c r="F83" s="407"/>
      <c r="G83" s="416">
        <f>E83</f>
        <v>19427</v>
      </c>
      <c r="H83" s="466">
        <f t="shared" si="14"/>
        <v>0</v>
      </c>
      <c r="I83" s="465" t="s">
        <v>590</v>
      </c>
      <c r="J83" s="407"/>
      <c r="K83" s="407"/>
      <c r="L83" s="407"/>
      <c r="M83" s="407"/>
      <c r="N83" s="407"/>
      <c r="O83" s="407"/>
      <c r="P83" s="407"/>
      <c r="Q83" s="407"/>
      <c r="R83" s="407"/>
      <c r="S83" s="407"/>
    </row>
    <row r="84" spans="1:19" ht="15.75">
      <c r="A84" s="407"/>
      <c r="B84" s="463">
        <f t="shared" ref="B84:B101" si="15">B83+1</f>
        <v>69</v>
      </c>
      <c r="C84" s="465" t="s">
        <v>367</v>
      </c>
      <c r="D84" s="407"/>
      <c r="E84" s="739"/>
      <c r="F84" s="407"/>
      <c r="G84" s="737">
        <v>0</v>
      </c>
      <c r="H84" s="466">
        <f t="shared" si="14"/>
        <v>0</v>
      </c>
      <c r="I84" s="411" t="s">
        <v>291</v>
      </c>
      <c r="J84" s="407"/>
      <c r="K84" s="407"/>
      <c r="L84" s="407"/>
      <c r="M84" s="407"/>
      <c r="N84" s="407"/>
      <c r="O84" s="407"/>
      <c r="P84" s="407"/>
      <c r="Q84" s="407"/>
      <c r="R84" s="407"/>
      <c r="S84" s="407"/>
    </row>
    <row r="85" spans="1:19" ht="15.75">
      <c r="A85" s="407"/>
      <c r="B85" s="463">
        <f t="shared" si="15"/>
        <v>70</v>
      </c>
      <c r="C85" s="465" t="s">
        <v>367</v>
      </c>
      <c r="D85" s="407"/>
      <c r="E85" s="739"/>
      <c r="F85" s="407"/>
      <c r="G85" s="737"/>
      <c r="H85" s="466">
        <f t="shared" si="14"/>
        <v>0</v>
      </c>
      <c r="I85" s="411" t="s">
        <v>291</v>
      </c>
      <c r="J85" s="407"/>
      <c r="K85" s="407"/>
      <c r="L85" s="407"/>
      <c r="M85" s="407"/>
      <c r="N85" s="407"/>
      <c r="O85" s="407"/>
      <c r="P85" s="407"/>
      <c r="Q85" s="407"/>
      <c r="R85" s="407"/>
      <c r="S85" s="407"/>
    </row>
    <row r="86" spans="1:19" ht="17.25">
      <c r="A86" s="407"/>
      <c r="B86" s="463">
        <f t="shared" si="15"/>
        <v>71</v>
      </c>
      <c r="C86" s="465" t="s">
        <v>367</v>
      </c>
      <c r="D86" s="407"/>
      <c r="E86" s="739"/>
      <c r="F86" s="407"/>
      <c r="G86" s="738">
        <v>0</v>
      </c>
      <c r="H86" s="466">
        <f t="shared" si="14"/>
        <v>0</v>
      </c>
      <c r="I86" s="411" t="s">
        <v>291</v>
      </c>
      <c r="J86" s="407"/>
      <c r="K86" s="407"/>
      <c r="L86" s="407"/>
      <c r="M86" s="407"/>
      <c r="N86" s="407"/>
      <c r="O86" s="407"/>
      <c r="P86" s="407"/>
      <c r="Q86" s="407"/>
      <c r="R86" s="407"/>
      <c r="S86" s="407"/>
    </row>
    <row r="87" spans="1:19" ht="15.75">
      <c r="A87" s="407"/>
      <c r="B87" s="463">
        <f t="shared" si="15"/>
        <v>72</v>
      </c>
      <c r="C87" s="461"/>
      <c r="D87" s="407"/>
      <c r="E87" s="739">
        <f>SUM(E81:E86)</f>
        <v>82198</v>
      </c>
      <c r="F87" s="407"/>
      <c r="G87" s="737">
        <f>SUM(G81:G86)</f>
        <v>82198</v>
      </c>
      <c r="H87" s="462">
        <f>SUM(H81:H86)</f>
        <v>0</v>
      </c>
      <c r="I87" s="407" t="s">
        <v>372</v>
      </c>
      <c r="J87" s="407"/>
      <c r="K87" s="407"/>
      <c r="L87" s="407"/>
      <c r="M87" s="407"/>
      <c r="N87" s="407"/>
      <c r="O87" s="407"/>
      <c r="P87" s="407"/>
      <c r="Q87" s="407"/>
      <c r="R87" s="407"/>
      <c r="S87" s="407"/>
    </row>
    <row r="88" spans="1:19" ht="15.75">
      <c r="B88" s="463">
        <f t="shared" si="15"/>
        <v>73</v>
      </c>
      <c r="C88" s="461" t="s">
        <v>545</v>
      </c>
      <c r="D88" s="407"/>
      <c r="E88" s="462"/>
      <c r="F88" s="407"/>
      <c r="G88" s="487"/>
      <c r="H88" s="487"/>
      <c r="I88" s="488"/>
      <c r="J88" s="342"/>
    </row>
    <row r="89" spans="1:19" ht="15.75">
      <c r="B89" s="463">
        <f t="shared" si="15"/>
        <v>74</v>
      </c>
      <c r="C89" s="465" t="s">
        <v>368</v>
      </c>
      <c r="D89" s="407"/>
      <c r="E89" s="462"/>
      <c r="F89" s="407"/>
      <c r="G89" s="412">
        <v>0</v>
      </c>
      <c r="H89" s="466">
        <f t="shared" ref="H89:H93" si="16">E89-G89</f>
        <v>0</v>
      </c>
      <c r="I89" s="411" t="s">
        <v>291</v>
      </c>
    </row>
    <row r="90" spans="1:19" ht="15.75">
      <c r="B90" s="463">
        <f t="shared" si="15"/>
        <v>75</v>
      </c>
      <c r="C90" s="465" t="s">
        <v>368</v>
      </c>
      <c r="D90" s="407"/>
      <c r="E90" s="462"/>
      <c r="F90" s="407"/>
      <c r="G90" s="412">
        <v>0</v>
      </c>
      <c r="H90" s="466">
        <f t="shared" si="16"/>
        <v>0</v>
      </c>
      <c r="I90" s="411" t="s">
        <v>291</v>
      </c>
    </row>
    <row r="91" spans="1:19" ht="15.75">
      <c r="B91" s="463">
        <f t="shared" si="15"/>
        <v>76</v>
      </c>
      <c r="C91" s="465" t="s">
        <v>368</v>
      </c>
      <c r="D91" s="407"/>
      <c r="E91" s="462"/>
      <c r="F91" s="407"/>
      <c r="G91" s="412">
        <v>0</v>
      </c>
      <c r="H91" s="466">
        <f t="shared" si="16"/>
        <v>0</v>
      </c>
      <c r="I91" s="411" t="s">
        <v>291</v>
      </c>
    </row>
    <row r="92" spans="1:19" ht="15.75">
      <c r="B92" s="463">
        <f t="shared" si="15"/>
        <v>77</v>
      </c>
      <c r="C92" s="465" t="s">
        <v>368</v>
      </c>
      <c r="D92" s="407"/>
      <c r="E92" s="462"/>
      <c r="F92" s="407"/>
      <c r="G92" s="412">
        <v>0</v>
      </c>
      <c r="H92" s="466">
        <f t="shared" si="16"/>
        <v>0</v>
      </c>
      <c r="I92" s="411" t="s">
        <v>291</v>
      </c>
    </row>
    <row r="93" spans="1:19" ht="17.25">
      <c r="B93" s="463">
        <f t="shared" si="15"/>
        <v>78</v>
      </c>
      <c r="C93" s="465" t="s">
        <v>368</v>
      </c>
      <c r="D93" s="407"/>
      <c r="E93" s="462"/>
      <c r="F93" s="407"/>
      <c r="G93" s="413">
        <v>0</v>
      </c>
      <c r="H93" s="467">
        <f t="shared" si="16"/>
        <v>0</v>
      </c>
      <c r="I93" s="411" t="s">
        <v>291</v>
      </c>
    </row>
    <row r="94" spans="1:19" ht="15.75">
      <c r="B94" s="463">
        <f t="shared" si="15"/>
        <v>79</v>
      </c>
      <c r="C94" s="407"/>
      <c r="D94" s="407"/>
      <c r="E94" s="462"/>
      <c r="F94" s="407"/>
      <c r="G94" s="408">
        <f>SUM(G89:G93)</f>
        <v>0</v>
      </c>
      <c r="H94" s="462">
        <f>SUM(H89:H93)</f>
        <v>0</v>
      </c>
      <c r="I94" s="407" t="s">
        <v>371</v>
      </c>
    </row>
    <row r="95" spans="1:19" ht="15.75">
      <c r="B95" s="463">
        <f t="shared" si="15"/>
        <v>80</v>
      </c>
      <c r="C95" s="461" t="s">
        <v>370</v>
      </c>
      <c r="D95" s="407"/>
      <c r="E95" s="462"/>
      <c r="F95" s="407"/>
      <c r="G95" s="487"/>
      <c r="H95" s="487"/>
      <c r="I95" s="488"/>
      <c r="J95" s="342"/>
    </row>
    <row r="96" spans="1:19" ht="15.75">
      <c r="B96" s="463">
        <f t="shared" si="15"/>
        <v>81</v>
      </c>
      <c r="C96" s="465" t="s">
        <v>369</v>
      </c>
      <c r="D96" s="407"/>
      <c r="E96" s="462"/>
      <c r="F96" s="407"/>
      <c r="G96" s="412">
        <v>0</v>
      </c>
      <c r="H96" s="466">
        <f t="shared" ref="H96:H100" si="17">E96-G96</f>
        <v>0</v>
      </c>
      <c r="I96" s="411" t="s">
        <v>291</v>
      </c>
    </row>
    <row r="97" spans="2:9" ht="15.75">
      <c r="B97" s="463">
        <f t="shared" si="15"/>
        <v>82</v>
      </c>
      <c r="C97" s="465" t="s">
        <v>369</v>
      </c>
      <c r="D97" s="407"/>
      <c r="E97" s="462"/>
      <c r="F97" s="407"/>
      <c r="G97" s="412">
        <v>0</v>
      </c>
      <c r="H97" s="466">
        <f t="shared" si="17"/>
        <v>0</v>
      </c>
      <c r="I97" s="411" t="s">
        <v>291</v>
      </c>
    </row>
    <row r="98" spans="2:9" ht="15.75">
      <c r="B98" s="463">
        <f t="shared" si="15"/>
        <v>83</v>
      </c>
      <c r="C98" s="465" t="s">
        <v>369</v>
      </c>
      <c r="D98" s="407"/>
      <c r="E98" s="462"/>
      <c r="F98" s="407"/>
      <c r="G98" s="412">
        <v>0</v>
      </c>
      <c r="H98" s="466">
        <f t="shared" si="17"/>
        <v>0</v>
      </c>
      <c r="I98" s="411" t="s">
        <v>291</v>
      </c>
    </row>
    <row r="99" spans="2:9" ht="15.75">
      <c r="B99" s="463">
        <f t="shared" si="15"/>
        <v>84</v>
      </c>
      <c r="C99" s="465" t="s">
        <v>369</v>
      </c>
      <c r="D99" s="407"/>
      <c r="E99" s="462"/>
      <c r="F99" s="407"/>
      <c r="G99" s="412">
        <v>0</v>
      </c>
      <c r="H99" s="466">
        <f t="shared" si="17"/>
        <v>0</v>
      </c>
      <c r="I99" s="411" t="s">
        <v>291</v>
      </c>
    </row>
    <row r="100" spans="2:9" ht="17.25">
      <c r="B100" s="463">
        <f t="shared" si="15"/>
        <v>85</v>
      </c>
      <c r="C100" s="465" t="s">
        <v>369</v>
      </c>
      <c r="D100" s="407"/>
      <c r="E100" s="462"/>
      <c r="F100" s="407"/>
      <c r="G100" s="413">
        <v>0</v>
      </c>
      <c r="H100" s="467">
        <f t="shared" si="17"/>
        <v>0</v>
      </c>
      <c r="I100" s="411" t="s">
        <v>291</v>
      </c>
    </row>
    <row r="101" spans="2:9" ht="15.75">
      <c r="B101" s="463">
        <f t="shared" si="15"/>
        <v>86</v>
      </c>
      <c r="C101" s="407" t="s">
        <v>492</v>
      </c>
      <c r="D101" s="407"/>
      <c r="E101" s="462"/>
      <c r="F101" s="407"/>
      <c r="G101" s="408">
        <f>SUM(G95:G100)</f>
        <v>0</v>
      </c>
      <c r="H101" s="462">
        <f>SUM(H96:H100)</f>
        <v>0</v>
      </c>
      <c r="I101" s="407" t="s">
        <v>373</v>
      </c>
    </row>
    <row r="102" spans="2:9" ht="15.75">
      <c r="B102" s="463">
        <f t="shared" ref="B102" si="18">B101+1</f>
        <v>87</v>
      </c>
      <c r="C102" s="407"/>
      <c r="D102" s="407"/>
      <c r="E102" s="462"/>
      <c r="F102" s="407"/>
      <c r="G102" s="408"/>
      <c r="H102" s="462"/>
      <c r="I102" s="407"/>
    </row>
    <row r="103" spans="2:9" ht="15.75">
      <c r="C103" s="407"/>
      <c r="D103" s="407"/>
      <c r="E103" s="462"/>
      <c r="F103" s="407"/>
      <c r="G103" s="408"/>
      <c r="H103" s="462"/>
      <c r="I103" s="407"/>
    </row>
    <row r="104" spans="2:9">
      <c r="E104" s="16"/>
    </row>
    <row r="105" spans="2:9">
      <c r="E105" s="16"/>
    </row>
    <row r="106" spans="2:9">
      <c r="C106" s="342"/>
      <c r="E106" s="16"/>
    </row>
    <row r="107" spans="2:9">
      <c r="E107" s="16"/>
    </row>
  </sheetData>
  <printOptions horizontalCentered="1"/>
  <pageMargins left="0.45" right="0.45" top="0.5" bottom="0.5" header="0.3" footer="0.3"/>
  <pageSetup scale="55" fitToHeight="2" orientation="landscape" r:id="rId1"/>
  <headerFooter>
    <oddFooter xml:space="preserve">&amp;CADD LINES AND ZONES FOR DATA IN FUTURE AS NEEDED
</oddFooter>
  </headerFooter>
  <rowBreaks count="1" manualBreakCount="1">
    <brk id="43" min="1"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K39"/>
  <sheetViews>
    <sheetView workbookViewId="0"/>
  </sheetViews>
  <sheetFormatPr defaultRowHeight="15"/>
  <cols>
    <col min="3" max="3" width="61" bestFit="1" customWidth="1"/>
    <col min="6" max="6" width="13.7109375" customWidth="1"/>
  </cols>
  <sheetData>
    <row r="2" spans="2:11" ht="15.75">
      <c r="B2" s="573"/>
      <c r="C2" s="573"/>
      <c r="D2" s="573"/>
      <c r="E2" s="573"/>
      <c r="F2" s="540" t="s">
        <v>580</v>
      </c>
    </row>
    <row r="3" spans="2:11" s="459" customFormat="1" ht="15.75">
      <c r="B3" s="573"/>
      <c r="C3" s="573"/>
      <c r="D3" s="573"/>
      <c r="E3" s="573"/>
      <c r="F3" s="540"/>
    </row>
    <row r="4" spans="2:11" ht="15.75">
      <c r="B4" s="573"/>
      <c r="C4" s="573"/>
      <c r="D4" s="573"/>
      <c r="E4" s="573"/>
      <c r="F4" s="260" t="s">
        <v>471</v>
      </c>
    </row>
    <row r="5" spans="2:11" ht="26.25">
      <c r="B5" s="573"/>
      <c r="C5" s="63" t="s">
        <v>50</v>
      </c>
      <c r="D5" s="574"/>
      <c r="E5" s="574"/>
      <c r="F5" s="574"/>
    </row>
    <row r="6" spans="2:11" ht="15.75">
      <c r="B6" s="573"/>
      <c r="C6" s="548" t="s">
        <v>460</v>
      </c>
      <c r="D6" s="574"/>
      <c r="E6" s="574"/>
      <c r="F6" s="574"/>
    </row>
    <row r="7" spans="2:11" s="459" customFormat="1" ht="15.75">
      <c r="B7" s="573"/>
      <c r="C7" s="545"/>
      <c r="D7" s="573"/>
      <c r="E7" s="573"/>
      <c r="F7" s="573"/>
    </row>
    <row r="8" spans="2:11" s="459" customFormat="1" ht="15.75">
      <c r="B8" s="573"/>
      <c r="C8" s="545"/>
      <c r="D8" s="573"/>
      <c r="E8" s="573"/>
      <c r="F8" s="573"/>
    </row>
    <row r="9" spans="2:11" s="459" customFormat="1" ht="15.75">
      <c r="B9" s="575" t="s">
        <v>1</v>
      </c>
      <c r="C9" s="545"/>
      <c r="D9" s="573"/>
      <c r="E9" s="573"/>
      <c r="F9" s="573"/>
    </row>
    <row r="10" spans="2:11">
      <c r="B10" s="575" t="s">
        <v>2</v>
      </c>
      <c r="C10" s="575" t="s">
        <v>289</v>
      </c>
      <c r="D10" s="573" t="s">
        <v>466</v>
      </c>
      <c r="E10" s="573"/>
      <c r="F10" s="576">
        <v>2020</v>
      </c>
    </row>
    <row r="11" spans="2:11">
      <c r="B11" s="577" t="s">
        <v>22</v>
      </c>
      <c r="C11" s="577" t="s">
        <v>23</v>
      </c>
      <c r="D11" s="573"/>
      <c r="E11" s="573"/>
      <c r="F11" s="577" t="s">
        <v>24</v>
      </c>
    </row>
    <row r="12" spans="2:11">
      <c r="B12" s="573"/>
      <c r="C12" s="573"/>
      <c r="D12" s="573"/>
      <c r="E12" s="573"/>
      <c r="F12" s="573"/>
    </row>
    <row r="13" spans="2:11" ht="17.25">
      <c r="B13" s="575">
        <v>1</v>
      </c>
      <c r="C13" s="573" t="s">
        <v>493</v>
      </c>
      <c r="D13" s="573"/>
      <c r="E13" s="573"/>
      <c r="F13" s="578">
        <f>VLOOKUP($F$10,'H-32A-WP06 - Debt Service'!B31:M100,12,FALSE)+VLOOKUP($F$10,'H-32A-WP06 - Debt Service'!O31:Z100,12,FALSE)+'H-32A-WP06b - Int on Work Cap'!I19-85838</f>
        <v>1040900.7199999997</v>
      </c>
    </row>
    <row r="14" spans="2:11">
      <c r="B14" s="575">
        <f>B13+1</f>
        <v>2</v>
      </c>
      <c r="C14" s="573"/>
      <c r="D14" s="573"/>
      <c r="E14" s="573"/>
      <c r="F14" s="573"/>
    </row>
    <row r="15" spans="2:11">
      <c r="B15" s="575">
        <f t="shared" ref="B15:B26" si="0">B14+1</f>
        <v>3</v>
      </c>
      <c r="C15" s="573" t="s">
        <v>461</v>
      </c>
      <c r="D15" s="573"/>
      <c r="E15" s="573"/>
      <c r="F15" s="579"/>
    </row>
    <row r="16" spans="2:11">
      <c r="B16" s="575">
        <f t="shared" si="0"/>
        <v>4</v>
      </c>
      <c r="C16" s="573" t="s">
        <v>464</v>
      </c>
      <c r="D16" s="573"/>
      <c r="E16" s="573"/>
      <c r="F16" s="579">
        <f>'H-32A-WP06b - Int on Work Cap'!I19</f>
        <v>50147.71</v>
      </c>
      <c r="K16" s="645"/>
    </row>
    <row r="17" spans="2:6">
      <c r="B17" s="575">
        <f t="shared" si="0"/>
        <v>5</v>
      </c>
      <c r="C17" s="573" t="s">
        <v>462</v>
      </c>
      <c r="D17" s="573"/>
      <c r="E17" s="573"/>
      <c r="F17" s="580">
        <v>0</v>
      </c>
    </row>
    <row r="18" spans="2:6">
      <c r="B18" s="575">
        <f t="shared" si="0"/>
        <v>6</v>
      </c>
      <c r="C18" s="581" t="s">
        <v>463</v>
      </c>
      <c r="D18" s="573"/>
      <c r="E18" s="573"/>
      <c r="F18" s="580">
        <v>0</v>
      </c>
    </row>
    <row r="19" spans="2:6">
      <c r="B19" s="575">
        <f t="shared" si="0"/>
        <v>7</v>
      </c>
      <c r="C19" s="573" t="s">
        <v>465</v>
      </c>
      <c r="D19" s="573"/>
      <c r="E19" s="573"/>
      <c r="F19" s="580">
        <v>0</v>
      </c>
    </row>
    <row r="20" spans="2:6">
      <c r="B20" s="575">
        <f t="shared" si="0"/>
        <v>8</v>
      </c>
      <c r="C20" s="573"/>
      <c r="D20" s="573"/>
      <c r="E20" s="573"/>
      <c r="F20" s="579"/>
    </row>
    <row r="21" spans="2:6">
      <c r="B21" s="575">
        <f t="shared" si="0"/>
        <v>9</v>
      </c>
      <c r="C21" s="573" t="s">
        <v>467</v>
      </c>
      <c r="D21" s="573"/>
      <c r="E21" s="573"/>
      <c r="F21" s="579">
        <f>F13-SUM(F16:F19)</f>
        <v>990753.00999999978</v>
      </c>
    </row>
    <row r="22" spans="2:6">
      <c r="B22" s="575">
        <f t="shared" si="0"/>
        <v>10</v>
      </c>
      <c r="C22" s="573" t="s">
        <v>468</v>
      </c>
      <c r="D22" s="573"/>
      <c r="E22" s="573"/>
      <c r="F22" s="582">
        <v>0.4</v>
      </c>
    </row>
    <row r="23" spans="2:6">
      <c r="B23" s="575">
        <f t="shared" si="0"/>
        <v>11</v>
      </c>
      <c r="C23" s="573" t="s">
        <v>469</v>
      </c>
      <c r="D23" s="573"/>
      <c r="E23" s="573"/>
      <c r="F23" s="583">
        <f>F22*F21</f>
        <v>396301.20399999991</v>
      </c>
    </row>
    <row r="24" spans="2:6">
      <c r="B24" s="575">
        <f t="shared" si="0"/>
        <v>12</v>
      </c>
      <c r="C24" s="573"/>
      <c r="D24" s="573"/>
      <c r="E24" s="573"/>
      <c r="F24" s="573"/>
    </row>
    <row r="25" spans="2:6">
      <c r="B25" s="575">
        <f t="shared" si="0"/>
        <v>13</v>
      </c>
      <c r="C25" s="584" t="s">
        <v>73</v>
      </c>
      <c r="D25" s="573"/>
      <c r="E25" s="573"/>
      <c r="F25" s="573"/>
    </row>
    <row r="26" spans="2:6">
      <c r="B26" s="575">
        <f t="shared" si="0"/>
        <v>14</v>
      </c>
      <c r="C26" s="584" t="s">
        <v>470</v>
      </c>
      <c r="D26" s="573"/>
      <c r="E26" s="573"/>
      <c r="F26" s="573"/>
    </row>
    <row r="27" spans="2:6">
      <c r="B27" s="573"/>
      <c r="C27" s="573"/>
      <c r="D27" s="573"/>
      <c r="E27" s="573"/>
      <c r="F27" s="573"/>
    </row>
    <row r="28" spans="2:6">
      <c r="B28" s="573"/>
      <c r="C28" s="573"/>
      <c r="D28" s="573"/>
      <c r="E28" s="573"/>
      <c r="F28" s="573"/>
    </row>
    <row r="29" spans="2:6">
      <c r="B29" s="573"/>
      <c r="C29" s="573"/>
      <c r="D29" s="573"/>
      <c r="E29" s="573"/>
      <c r="F29" s="573"/>
    </row>
    <row r="30" spans="2:6">
      <c r="B30" s="573"/>
      <c r="C30" s="573"/>
      <c r="D30" s="573"/>
      <c r="E30" s="573"/>
      <c r="F30" s="573"/>
    </row>
    <row r="31" spans="2:6">
      <c r="B31" s="573"/>
      <c r="C31" s="573"/>
      <c r="D31" s="573"/>
      <c r="E31" s="573"/>
      <c r="F31" s="573"/>
    </row>
    <row r="32" spans="2:6">
      <c r="B32" s="573"/>
      <c r="C32" s="573"/>
      <c r="D32" s="573"/>
      <c r="E32" s="573"/>
      <c r="F32" s="573"/>
    </row>
    <row r="33" spans="2:6">
      <c r="B33" s="573"/>
      <c r="C33" s="573"/>
      <c r="D33" s="573"/>
      <c r="E33" s="573"/>
      <c r="F33" s="573"/>
    </row>
    <row r="34" spans="2:6">
      <c r="B34" s="573"/>
      <c r="C34" s="573"/>
      <c r="D34" s="573"/>
      <c r="E34" s="573"/>
      <c r="F34" s="573"/>
    </row>
    <row r="35" spans="2:6">
      <c r="B35" s="573"/>
      <c r="C35" s="573"/>
      <c r="D35" s="573"/>
      <c r="E35" s="573"/>
      <c r="F35" s="573"/>
    </row>
    <row r="36" spans="2:6">
      <c r="B36" s="573"/>
      <c r="C36" s="573"/>
      <c r="D36" s="573"/>
      <c r="E36" s="573"/>
      <c r="F36" s="573"/>
    </row>
    <row r="37" spans="2:6">
      <c r="B37" s="573"/>
      <c r="C37" s="573"/>
      <c r="D37" s="573"/>
      <c r="E37" s="573"/>
      <c r="F37" s="573"/>
    </row>
    <row r="38" spans="2:6">
      <c r="B38" s="573"/>
      <c r="C38" s="573"/>
      <c r="D38" s="573"/>
      <c r="E38" s="573"/>
      <c r="F38" s="573"/>
    </row>
    <row r="39" spans="2:6">
      <c r="B39" s="573"/>
      <c r="C39" s="573"/>
      <c r="D39" s="573"/>
      <c r="E39" s="573"/>
      <c r="F39" s="573"/>
    </row>
  </sheetData>
  <printOptions horizontalCentered="1"/>
  <pageMargins left="0.45" right="0.45" top="0.75" bottom="0.75" header="0.3" footer="0.3"/>
  <pageSetup scale="96"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A59A-6272-4B2E-B01F-B3A19F235981}">
  <sheetPr>
    <pageSetUpPr fitToPage="1"/>
  </sheetPr>
  <dimension ref="A2:K31"/>
  <sheetViews>
    <sheetView zoomScale="110" zoomScaleNormal="110" workbookViewId="0"/>
  </sheetViews>
  <sheetFormatPr defaultColWidth="8.7109375" defaultRowHeight="15"/>
  <cols>
    <col min="1" max="1" width="14.5703125" style="459" customWidth="1"/>
    <col min="2" max="2" width="19.140625" style="459" customWidth="1"/>
    <col min="3" max="3" width="16.85546875" style="459" customWidth="1"/>
    <col min="4" max="4" width="15.42578125" style="459" customWidth="1"/>
    <col min="5" max="5" width="3.140625" style="459" customWidth="1"/>
    <col min="6" max="7" width="12.28515625" style="459" bestFit="1" customWidth="1"/>
    <col min="8" max="8" width="14" style="459" customWidth="1"/>
    <col min="9" max="9" width="15.140625" style="459" customWidth="1"/>
    <col min="10" max="10" width="3.28515625" style="459" customWidth="1"/>
    <col min="11" max="11" width="30.85546875" style="459" bestFit="1" customWidth="1"/>
    <col min="12" max="16384" width="8.7109375" style="459"/>
  </cols>
  <sheetData>
    <row r="2" spans="1:11">
      <c r="I2" s="695" t="s">
        <v>563</v>
      </c>
    </row>
    <row r="3" spans="1:11">
      <c r="I3" s="695" t="s">
        <v>564</v>
      </c>
    </row>
    <row r="4" spans="1:11">
      <c r="B4" s="751" t="s">
        <v>550</v>
      </c>
      <c r="C4" s="751"/>
      <c r="D4" s="751"/>
      <c r="E4" s="751"/>
      <c r="F4" s="751"/>
      <c r="G4" s="751"/>
      <c r="H4" s="751"/>
      <c r="I4" s="751"/>
    </row>
    <row r="5" spans="1:11">
      <c r="B5" s="751" t="s">
        <v>551</v>
      </c>
      <c r="C5" s="751"/>
      <c r="D5" s="751"/>
      <c r="E5" s="751"/>
      <c r="F5" s="751"/>
      <c r="G5" s="751"/>
      <c r="H5" s="751"/>
      <c r="I5" s="751"/>
    </row>
    <row r="6" spans="1:11">
      <c r="B6" s="751" t="s">
        <v>582</v>
      </c>
      <c r="C6" s="751"/>
      <c r="D6" s="751"/>
      <c r="E6" s="751"/>
      <c r="F6" s="751"/>
      <c r="G6" s="751"/>
      <c r="H6" s="751"/>
      <c r="I6" s="751"/>
    </row>
    <row r="7" spans="1:11">
      <c r="B7" s="17"/>
      <c r="C7" s="17"/>
      <c r="D7" s="17"/>
      <c r="E7" s="17"/>
      <c r="F7" s="17"/>
      <c r="G7" s="17"/>
    </row>
    <row r="8" spans="1:11">
      <c r="B8" s="17"/>
      <c r="C8" s="17"/>
      <c r="D8" s="17"/>
      <c r="E8" s="17"/>
      <c r="F8" s="17"/>
      <c r="G8" s="17"/>
      <c r="H8" s="17"/>
      <c r="I8" s="17"/>
    </row>
    <row r="9" spans="1:11">
      <c r="B9" s="17"/>
      <c r="C9" s="17"/>
      <c r="D9" s="17"/>
      <c r="E9" s="17"/>
      <c r="F9" s="17"/>
      <c r="G9" s="17"/>
      <c r="H9" s="17"/>
      <c r="I9" s="17"/>
    </row>
    <row r="11" spans="1:11">
      <c r="F11" s="752" t="s">
        <v>552</v>
      </c>
      <c r="G11" s="753"/>
      <c r="H11" s="752" t="s">
        <v>553</v>
      </c>
      <c r="I11" s="753"/>
    </row>
    <row r="12" spans="1:11" ht="30">
      <c r="A12" s="689"/>
      <c r="B12" s="728" t="s">
        <v>554</v>
      </c>
      <c r="C12" s="704" t="s">
        <v>290</v>
      </c>
      <c r="D12" s="703" t="s">
        <v>555</v>
      </c>
      <c r="E12" s="703"/>
      <c r="F12" s="704" t="s">
        <v>556</v>
      </c>
      <c r="G12" s="704" t="s">
        <v>557</v>
      </c>
      <c r="H12" s="703" t="s">
        <v>581</v>
      </c>
      <c r="I12" s="703" t="s">
        <v>558</v>
      </c>
      <c r="J12" s="17"/>
      <c r="K12" s="691"/>
    </row>
    <row r="13" spans="1:11">
      <c r="B13" s="723">
        <v>43070</v>
      </c>
      <c r="C13" s="459" t="s">
        <v>559</v>
      </c>
      <c r="D13" s="705">
        <v>1067.5</v>
      </c>
      <c r="E13" s="705"/>
      <c r="F13" s="705">
        <f t="shared" ref="F13:F21" si="0">+D13/2</f>
        <v>533.75</v>
      </c>
      <c r="G13" s="705">
        <f t="shared" ref="G13:G21" si="1">+F13</f>
        <v>533.75</v>
      </c>
      <c r="H13" s="731">
        <f t="shared" ref="H13:H21" si="2">+F13/3</f>
        <v>177.91666666666666</v>
      </c>
      <c r="I13" s="706">
        <v>923</v>
      </c>
      <c r="J13" s="693"/>
    </row>
    <row r="14" spans="1:11">
      <c r="B14" s="723">
        <v>43070</v>
      </c>
      <c r="C14" s="459" t="s">
        <v>548</v>
      </c>
      <c r="D14" s="705">
        <v>438.16</v>
      </c>
      <c r="E14" s="705"/>
      <c r="F14" s="705">
        <f t="shared" si="0"/>
        <v>219.08</v>
      </c>
      <c r="G14" s="705">
        <f t="shared" si="1"/>
        <v>219.08</v>
      </c>
      <c r="H14" s="731">
        <f t="shared" si="2"/>
        <v>73.026666666666671</v>
      </c>
      <c r="I14" s="706">
        <v>923</v>
      </c>
      <c r="J14" s="693"/>
    </row>
    <row r="15" spans="1:11">
      <c r="B15" s="723">
        <v>43709</v>
      </c>
      <c r="C15" s="459" t="s">
        <v>548</v>
      </c>
      <c r="D15" s="705">
        <f>F15+G15</f>
        <v>36117.360000000001</v>
      </c>
      <c r="E15" s="705"/>
      <c r="F15" s="705">
        <f>G15</f>
        <v>18058.68</v>
      </c>
      <c r="G15" s="705">
        <f>H15*3</f>
        <v>18058.68</v>
      </c>
      <c r="H15" s="731">
        <v>6019.56</v>
      </c>
      <c r="I15" s="706">
        <v>920</v>
      </c>
      <c r="J15" s="693"/>
      <c r="K15" s="693"/>
    </row>
    <row r="16" spans="1:11">
      <c r="B16" s="723">
        <v>43709</v>
      </c>
      <c r="C16" s="459" t="s">
        <v>548</v>
      </c>
      <c r="D16" s="705">
        <f t="shared" ref="D16:D17" si="3">F16+G16</f>
        <v>54545.759999999995</v>
      </c>
      <c r="E16" s="705"/>
      <c r="F16" s="705">
        <f t="shared" ref="F16:F17" si="4">G16</f>
        <v>27272.879999999997</v>
      </c>
      <c r="G16" s="705">
        <f t="shared" ref="G16:G17" si="5">H16*3</f>
        <v>27272.879999999997</v>
      </c>
      <c r="H16" s="731">
        <v>9090.9599999999991</v>
      </c>
      <c r="I16" s="706">
        <v>922</v>
      </c>
      <c r="J16" s="693"/>
    </row>
    <row r="17" spans="1:10">
      <c r="B17" s="723">
        <v>43709</v>
      </c>
      <c r="C17" s="459" t="s">
        <v>548</v>
      </c>
      <c r="D17" s="705">
        <f t="shared" si="3"/>
        <v>20052</v>
      </c>
      <c r="E17" s="705"/>
      <c r="F17" s="705">
        <f t="shared" si="4"/>
        <v>10026</v>
      </c>
      <c r="G17" s="705">
        <f t="shared" si="5"/>
        <v>10026</v>
      </c>
      <c r="H17" s="731">
        <v>3342</v>
      </c>
      <c r="I17" s="706">
        <v>922</v>
      </c>
      <c r="J17" s="693"/>
    </row>
    <row r="18" spans="1:10">
      <c r="B18" s="723">
        <v>43739</v>
      </c>
      <c r="C18" s="459" t="s">
        <v>559</v>
      </c>
      <c r="D18" s="705">
        <v>8550.02</v>
      </c>
      <c r="E18" s="705"/>
      <c r="F18" s="705">
        <f t="shared" si="0"/>
        <v>4275.01</v>
      </c>
      <c r="G18" s="705">
        <f t="shared" si="1"/>
        <v>4275.01</v>
      </c>
      <c r="H18" s="731">
        <f t="shared" si="2"/>
        <v>1425.0033333333333</v>
      </c>
      <c r="I18" s="706">
        <v>566</v>
      </c>
      <c r="J18" s="693"/>
    </row>
    <row r="19" spans="1:10">
      <c r="B19" s="723">
        <v>43739</v>
      </c>
      <c r="C19" s="459" t="s">
        <v>560</v>
      </c>
      <c r="D19" s="705">
        <f>34846.5+12116.5</f>
        <v>46963</v>
      </c>
      <c r="E19" s="705"/>
      <c r="F19" s="705">
        <f t="shared" si="0"/>
        <v>23481.5</v>
      </c>
      <c r="G19" s="705">
        <f t="shared" si="1"/>
        <v>23481.5</v>
      </c>
      <c r="H19" s="731">
        <f t="shared" si="2"/>
        <v>7827.166666666667</v>
      </c>
      <c r="I19" s="706">
        <v>923</v>
      </c>
      <c r="J19" s="693"/>
    </row>
    <row r="20" spans="1:10">
      <c r="B20" s="723">
        <v>43739</v>
      </c>
      <c r="C20" s="459" t="s">
        <v>561</v>
      </c>
      <c r="D20" s="705">
        <v>678.08</v>
      </c>
      <c r="E20" s="705"/>
      <c r="F20" s="705">
        <f t="shared" si="0"/>
        <v>339.04</v>
      </c>
      <c r="G20" s="705">
        <f t="shared" si="1"/>
        <v>339.04</v>
      </c>
      <c r="H20" s="731">
        <f t="shared" si="2"/>
        <v>113.01333333333334</v>
      </c>
      <c r="I20" s="706">
        <v>930</v>
      </c>
      <c r="J20" s="693"/>
    </row>
    <row r="21" spans="1:10">
      <c r="B21" s="723">
        <v>43800</v>
      </c>
      <c r="C21" s="459" t="s">
        <v>560</v>
      </c>
      <c r="D21" s="705">
        <v>2126.6999999999998</v>
      </c>
      <c r="E21" s="705"/>
      <c r="F21" s="705">
        <f t="shared" si="0"/>
        <v>1063.3499999999999</v>
      </c>
      <c r="G21" s="705">
        <f t="shared" si="1"/>
        <v>1063.3499999999999</v>
      </c>
      <c r="H21" s="731">
        <f t="shared" si="2"/>
        <v>354.45</v>
      </c>
      <c r="I21" s="706">
        <v>923</v>
      </c>
      <c r="J21" s="693"/>
    </row>
    <row r="22" spans="1:10">
      <c r="B22" s="694"/>
      <c r="D22" s="707">
        <f>SUM(D13:D21)</f>
        <v>170538.58</v>
      </c>
      <c r="E22" s="705"/>
      <c r="F22" s="707">
        <f>SUM(F13:F21)</f>
        <v>85269.29</v>
      </c>
      <c r="G22" s="707">
        <f>SUM(G13:G21)</f>
        <v>85269.29</v>
      </c>
      <c r="H22" s="729">
        <f>SUM(H13:H21)</f>
        <v>28423.096666666668</v>
      </c>
      <c r="I22" s="706"/>
      <c r="J22" s="693"/>
    </row>
    <row r="23" spans="1:10">
      <c r="B23" s="694"/>
      <c r="D23" s="692"/>
      <c r="E23" s="692"/>
      <c r="F23" s="692"/>
      <c r="G23" s="692"/>
      <c r="H23" s="459" t="s">
        <v>539</v>
      </c>
      <c r="I23" s="690"/>
      <c r="J23" s="693"/>
    </row>
    <row r="24" spans="1:10">
      <c r="A24" s="695"/>
      <c r="D24" s="695"/>
      <c r="E24" s="695"/>
      <c r="F24" s="695"/>
      <c r="G24" s="695"/>
      <c r="H24" s="693"/>
    </row>
    <row r="25" spans="1:10">
      <c r="H25" s="693"/>
    </row>
    <row r="26" spans="1:10">
      <c r="H26" s="693"/>
    </row>
    <row r="27" spans="1:10">
      <c r="H27" s="693"/>
      <c r="I27" s="709"/>
    </row>
    <row r="28" spans="1:10">
      <c r="H28" s="693"/>
    </row>
    <row r="29" spans="1:10">
      <c r="C29" s="693"/>
      <c r="H29" s="693"/>
    </row>
    <row r="30" spans="1:10" ht="17.25">
      <c r="H30" s="711"/>
    </row>
    <row r="31" spans="1:10">
      <c r="H31" s="693"/>
    </row>
  </sheetData>
  <mergeCells count="5">
    <mergeCell ref="B4:I4"/>
    <mergeCell ref="B5:I5"/>
    <mergeCell ref="B6:I6"/>
    <mergeCell ref="F11:G11"/>
    <mergeCell ref="H11:I11"/>
  </mergeCells>
  <printOptions horizontalCentered="1"/>
  <pageMargins left="0.45" right="0.45" top="0.5" bottom="0.5" header="0.3" footer="0.3"/>
  <pageSetup scale="8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1"/>
  <sheetViews>
    <sheetView zoomScale="80" zoomScaleNormal="80" workbookViewId="0"/>
  </sheetViews>
  <sheetFormatPr defaultColWidth="9.140625" defaultRowHeight="15.75"/>
  <cols>
    <col min="1" max="1" width="9" style="25" customWidth="1"/>
    <col min="2" max="2" width="13.85546875" style="24" customWidth="1"/>
    <col min="3" max="3" width="9.140625" style="24"/>
    <col min="4" max="4" width="3.5703125" style="24" customWidth="1"/>
    <col min="5" max="10" width="16.42578125" style="25" customWidth="1"/>
    <col min="11" max="11" width="7.42578125" style="25" customWidth="1"/>
    <col min="12" max="12" width="17.7109375" style="24" customWidth="1"/>
    <col min="13" max="13" width="19.28515625" style="26" bestFit="1" customWidth="1"/>
    <col min="14" max="14" width="16.7109375" style="24" customWidth="1"/>
    <col min="15" max="16384" width="9.140625" style="24"/>
  </cols>
  <sheetData>
    <row r="1" spans="1:14" ht="21">
      <c r="A1" s="444"/>
      <c r="J1" s="529" t="s">
        <v>568</v>
      </c>
    </row>
    <row r="2" spans="1:14" ht="26.25">
      <c r="A2" s="63" t="s">
        <v>50</v>
      </c>
      <c r="B2" s="64"/>
      <c r="C2" s="64"/>
      <c r="D2" s="64"/>
      <c r="E2" s="64"/>
      <c r="F2" s="64"/>
      <c r="G2" s="64"/>
      <c r="H2" s="64"/>
      <c r="I2" s="64"/>
      <c r="J2" s="64"/>
    </row>
    <row r="3" spans="1:14" ht="21">
      <c r="A3" s="65" t="s">
        <v>92</v>
      </c>
      <c r="B3" s="64"/>
      <c r="C3" s="64"/>
      <c r="D3" s="64"/>
      <c r="E3" s="64"/>
      <c r="F3" s="64"/>
      <c r="G3" s="64"/>
      <c r="H3" s="64"/>
      <c r="I3" s="64"/>
      <c r="J3" s="64"/>
    </row>
    <row r="4" spans="1:14">
      <c r="J4" s="25" t="s">
        <v>485</v>
      </c>
    </row>
    <row r="5" spans="1:14">
      <c r="A5" s="23" t="str">
        <f>J1</f>
        <v>Attachment H-32A - WP01 - Plant - 2020</v>
      </c>
      <c r="J5" s="25" t="str">
        <f>'Attachment H-32A'!K8</f>
        <v>Actual</v>
      </c>
    </row>
    <row r="7" spans="1:14">
      <c r="A7" s="24"/>
    </row>
    <row r="8" spans="1:14">
      <c r="A8" s="27" t="s">
        <v>1</v>
      </c>
      <c r="B8" s="60"/>
      <c r="C8" s="40"/>
      <c r="L8" s="25"/>
      <c r="M8" s="595"/>
      <c r="N8" s="25"/>
    </row>
    <row r="9" spans="1:14">
      <c r="A9" s="66" t="s">
        <v>2</v>
      </c>
      <c r="B9" s="66" t="s">
        <v>94</v>
      </c>
      <c r="C9" s="66" t="s">
        <v>93</v>
      </c>
      <c r="D9" s="67"/>
      <c r="E9" s="66" t="s">
        <v>42</v>
      </c>
      <c r="F9" s="66" t="s">
        <v>9</v>
      </c>
      <c r="G9" s="66" t="s">
        <v>43</v>
      </c>
      <c r="H9" s="66" t="s">
        <v>46</v>
      </c>
      <c r="I9" s="66" t="s">
        <v>51</v>
      </c>
      <c r="J9" s="66" t="s">
        <v>4</v>
      </c>
      <c r="K9" s="24"/>
      <c r="L9" s="25"/>
      <c r="M9" s="25"/>
      <c r="N9" s="25"/>
    </row>
    <row r="10" spans="1:14">
      <c r="A10" s="25" t="s">
        <v>22</v>
      </c>
      <c r="B10" s="25" t="s">
        <v>23</v>
      </c>
      <c r="C10" s="25" t="s">
        <v>24</v>
      </c>
      <c r="D10" s="25"/>
      <c r="E10" s="25" t="s">
        <v>25</v>
      </c>
      <c r="F10" s="25" t="s">
        <v>26</v>
      </c>
      <c r="G10" s="25" t="s">
        <v>45</v>
      </c>
      <c r="H10" s="25" t="s">
        <v>96</v>
      </c>
      <c r="I10" s="25" t="s">
        <v>115</v>
      </c>
      <c r="J10" s="25" t="s">
        <v>116</v>
      </c>
      <c r="K10" s="24"/>
    </row>
    <row r="11" spans="1:14">
      <c r="D11" s="28" t="s">
        <v>52</v>
      </c>
      <c r="E11" s="29" t="s">
        <v>53</v>
      </c>
      <c r="F11" s="29" t="s">
        <v>54</v>
      </c>
      <c r="G11" s="29" t="s">
        <v>55</v>
      </c>
      <c r="H11" s="29" t="s">
        <v>56</v>
      </c>
      <c r="I11" s="29" t="s">
        <v>57</v>
      </c>
      <c r="J11" s="24"/>
      <c r="K11" s="24"/>
    </row>
    <row r="12" spans="1:14">
      <c r="D12" s="28"/>
      <c r="E12" s="29"/>
      <c r="F12" s="29"/>
      <c r="G12" s="29"/>
      <c r="H12" s="29"/>
      <c r="I12" s="29"/>
      <c r="J12" s="24"/>
      <c r="K12" s="24"/>
    </row>
    <row r="13" spans="1:14">
      <c r="A13" s="30">
        <v>1</v>
      </c>
      <c r="B13" s="24" t="s">
        <v>58</v>
      </c>
      <c r="C13" s="31">
        <v>2019</v>
      </c>
      <c r="E13" s="32"/>
      <c r="F13" s="32">
        <v>2048947.21</v>
      </c>
      <c r="G13" s="32"/>
      <c r="H13" s="32">
        <v>0</v>
      </c>
      <c r="I13" s="32">
        <v>0</v>
      </c>
      <c r="J13" s="33">
        <f>SUM(E13:I13)</f>
        <v>2048947.21</v>
      </c>
      <c r="K13" s="33"/>
      <c r="L13" s="592"/>
      <c r="N13" s="594"/>
    </row>
    <row r="14" spans="1:14">
      <c r="A14" s="30">
        <f>A13+1</f>
        <v>2</v>
      </c>
      <c r="B14" s="24" t="s">
        <v>59</v>
      </c>
      <c r="C14" s="34">
        <f>C13+1</f>
        <v>2020</v>
      </c>
      <c r="E14" s="32"/>
      <c r="F14" s="32">
        <v>2048947.21</v>
      </c>
      <c r="G14" s="32"/>
      <c r="H14" s="32">
        <v>0</v>
      </c>
      <c r="I14" s="32">
        <v>0</v>
      </c>
      <c r="J14" s="33">
        <f t="shared" ref="J14:J25" si="0">SUM(E14:I14)</f>
        <v>2048947.21</v>
      </c>
      <c r="K14" s="33"/>
      <c r="L14" s="593"/>
      <c r="N14" s="594"/>
    </row>
    <row r="15" spans="1:14">
      <c r="A15" s="30">
        <f t="shared" ref="A15:A51" si="1">A14+1</f>
        <v>3</v>
      </c>
      <c r="B15" s="24" t="s">
        <v>60</v>
      </c>
      <c r="C15" s="34">
        <f>C14</f>
        <v>2020</v>
      </c>
      <c r="E15" s="32"/>
      <c r="F15" s="32">
        <v>2048947.21</v>
      </c>
      <c r="G15" s="32"/>
      <c r="H15" s="32">
        <v>0</v>
      </c>
      <c r="I15" s="32">
        <v>0</v>
      </c>
      <c r="J15" s="33">
        <f t="shared" si="0"/>
        <v>2048947.21</v>
      </c>
      <c r="K15" s="33"/>
      <c r="L15" s="593"/>
      <c r="N15" s="594"/>
    </row>
    <row r="16" spans="1:14">
      <c r="A16" s="30">
        <f t="shared" si="1"/>
        <v>4</v>
      </c>
      <c r="B16" s="24" t="s">
        <v>61</v>
      </c>
      <c r="C16" s="34">
        <f t="shared" ref="C16:C25" si="2">C15</f>
        <v>2020</v>
      </c>
      <c r="E16" s="32"/>
      <c r="F16" s="32">
        <v>2048947.21</v>
      </c>
      <c r="G16" s="32"/>
      <c r="H16" s="32">
        <v>0</v>
      </c>
      <c r="I16" s="32">
        <v>0</v>
      </c>
      <c r="J16" s="33">
        <f t="shared" si="0"/>
        <v>2048947.21</v>
      </c>
      <c r="K16" s="33"/>
      <c r="L16" s="593"/>
      <c r="N16" s="594"/>
    </row>
    <row r="17" spans="1:14">
      <c r="A17" s="30">
        <f t="shared" si="1"/>
        <v>5</v>
      </c>
      <c r="B17" s="24" t="s">
        <v>62</v>
      </c>
      <c r="C17" s="34">
        <f t="shared" si="2"/>
        <v>2020</v>
      </c>
      <c r="E17" s="32"/>
      <c r="F17" s="32">
        <v>2048947.21</v>
      </c>
      <c r="G17" s="32"/>
      <c r="H17" s="32">
        <v>0</v>
      </c>
      <c r="I17" s="32">
        <v>0</v>
      </c>
      <c r="J17" s="33">
        <f t="shared" si="0"/>
        <v>2048947.21</v>
      </c>
      <c r="K17" s="33"/>
      <c r="L17" s="593"/>
      <c r="N17" s="594"/>
    </row>
    <row r="18" spans="1:14">
      <c r="A18" s="30">
        <f t="shared" si="1"/>
        <v>6</v>
      </c>
      <c r="B18" s="24" t="s">
        <v>63</v>
      </c>
      <c r="C18" s="34">
        <f t="shared" si="2"/>
        <v>2020</v>
      </c>
      <c r="E18" s="32"/>
      <c r="F18" s="32">
        <v>2358044.2000000002</v>
      </c>
      <c r="G18" s="32"/>
      <c r="H18" s="32">
        <v>0</v>
      </c>
      <c r="I18" s="32">
        <v>0</v>
      </c>
      <c r="J18" s="33">
        <f t="shared" si="0"/>
        <v>2358044.2000000002</v>
      </c>
      <c r="K18" s="33"/>
      <c r="L18" s="593"/>
      <c r="N18" s="594"/>
    </row>
    <row r="19" spans="1:14">
      <c r="A19" s="30">
        <f t="shared" si="1"/>
        <v>7</v>
      </c>
      <c r="B19" s="24" t="s">
        <v>64</v>
      </c>
      <c r="C19" s="34">
        <f t="shared" si="2"/>
        <v>2020</v>
      </c>
      <c r="E19" s="32"/>
      <c r="F19" s="32">
        <v>2358044.2000000002</v>
      </c>
      <c r="G19" s="32"/>
      <c r="H19" s="32">
        <v>0</v>
      </c>
      <c r="I19" s="32">
        <v>0</v>
      </c>
      <c r="J19" s="33">
        <f t="shared" si="0"/>
        <v>2358044.2000000002</v>
      </c>
      <c r="K19" s="33"/>
      <c r="L19" s="593"/>
      <c r="N19" s="594"/>
    </row>
    <row r="20" spans="1:14">
      <c r="A20" s="30">
        <f t="shared" si="1"/>
        <v>8</v>
      </c>
      <c r="B20" s="24" t="s">
        <v>65</v>
      </c>
      <c r="C20" s="34">
        <f t="shared" si="2"/>
        <v>2020</v>
      </c>
      <c r="E20" s="32"/>
      <c r="F20" s="32">
        <v>2358044.2000000002</v>
      </c>
      <c r="G20" s="32"/>
      <c r="H20" s="32">
        <v>0</v>
      </c>
      <c r="I20" s="32">
        <v>0</v>
      </c>
      <c r="J20" s="33">
        <f t="shared" si="0"/>
        <v>2358044.2000000002</v>
      </c>
      <c r="K20" s="33"/>
      <c r="L20" s="593"/>
      <c r="N20" s="594"/>
    </row>
    <row r="21" spans="1:14">
      <c r="A21" s="30">
        <f t="shared" si="1"/>
        <v>9</v>
      </c>
      <c r="B21" s="24" t="s">
        <v>66</v>
      </c>
      <c r="C21" s="34">
        <f t="shared" si="2"/>
        <v>2020</v>
      </c>
      <c r="E21" s="32"/>
      <c r="F21" s="32">
        <v>4880421.2</v>
      </c>
      <c r="G21" s="32"/>
      <c r="H21" s="32">
        <v>0</v>
      </c>
      <c r="I21" s="32">
        <v>0</v>
      </c>
      <c r="J21" s="33">
        <f t="shared" si="0"/>
        <v>4880421.2</v>
      </c>
      <c r="K21" s="33"/>
      <c r="L21" s="593"/>
      <c r="N21" s="594"/>
    </row>
    <row r="22" spans="1:14">
      <c r="A22" s="30">
        <f t="shared" si="1"/>
        <v>10</v>
      </c>
      <c r="B22" s="24" t="s">
        <v>67</v>
      </c>
      <c r="C22" s="34">
        <f t="shared" si="2"/>
        <v>2020</v>
      </c>
      <c r="E22" s="32"/>
      <c r="F22" s="32">
        <v>4880421.2</v>
      </c>
      <c r="G22" s="32"/>
      <c r="H22" s="32">
        <v>0</v>
      </c>
      <c r="I22" s="32">
        <v>0</v>
      </c>
      <c r="J22" s="33">
        <f t="shared" si="0"/>
        <v>4880421.2</v>
      </c>
      <c r="K22" s="33"/>
      <c r="L22" s="593"/>
      <c r="N22" s="594"/>
    </row>
    <row r="23" spans="1:14">
      <c r="A23" s="30">
        <f t="shared" si="1"/>
        <v>11</v>
      </c>
      <c r="B23" s="24" t="s">
        <v>68</v>
      </c>
      <c r="C23" s="34">
        <f t="shared" si="2"/>
        <v>2020</v>
      </c>
      <c r="E23" s="32"/>
      <c r="F23" s="32">
        <v>4880421.2</v>
      </c>
      <c r="G23" s="32"/>
      <c r="H23" s="32">
        <v>0</v>
      </c>
      <c r="I23" s="32">
        <v>0</v>
      </c>
      <c r="J23" s="33">
        <f t="shared" si="0"/>
        <v>4880421.2</v>
      </c>
      <c r="K23" s="33"/>
      <c r="L23" s="593"/>
      <c r="N23" s="594"/>
    </row>
    <row r="24" spans="1:14">
      <c r="A24" s="30">
        <f t="shared" si="1"/>
        <v>12</v>
      </c>
      <c r="B24" s="24" t="s">
        <v>69</v>
      </c>
      <c r="C24" s="34">
        <f t="shared" si="2"/>
        <v>2020</v>
      </c>
      <c r="E24" s="32"/>
      <c r="F24" s="32">
        <v>4880421.2</v>
      </c>
      <c r="G24" s="32"/>
      <c r="H24" s="32">
        <v>0</v>
      </c>
      <c r="I24" s="32">
        <v>0</v>
      </c>
      <c r="J24" s="33">
        <f t="shared" si="0"/>
        <v>4880421.2</v>
      </c>
      <c r="K24" s="33"/>
      <c r="L24" s="593"/>
      <c r="N24" s="594"/>
    </row>
    <row r="25" spans="1:14">
      <c r="A25" s="30">
        <f t="shared" si="1"/>
        <v>13</v>
      </c>
      <c r="B25" s="24" t="s">
        <v>58</v>
      </c>
      <c r="C25" s="34">
        <f t="shared" si="2"/>
        <v>2020</v>
      </c>
      <c r="E25" s="32"/>
      <c r="F25" s="32">
        <v>4880421.2</v>
      </c>
      <c r="G25" s="32"/>
      <c r="H25" s="32">
        <v>0</v>
      </c>
      <c r="I25" s="32">
        <v>0</v>
      </c>
      <c r="J25" s="33">
        <f t="shared" si="0"/>
        <v>4880421.2</v>
      </c>
      <c r="K25" s="33"/>
      <c r="L25" s="593"/>
      <c r="N25" s="594"/>
    </row>
    <row r="26" spans="1:14">
      <c r="A26" s="30">
        <f t="shared" si="1"/>
        <v>14</v>
      </c>
      <c r="E26" s="35"/>
      <c r="F26" s="35"/>
      <c r="G26" s="35"/>
      <c r="H26" s="35"/>
      <c r="I26" s="35"/>
      <c r="J26" s="33"/>
      <c r="K26" s="33"/>
    </row>
    <row r="27" spans="1:14">
      <c r="A27" s="30">
        <f t="shared" si="1"/>
        <v>15</v>
      </c>
      <c r="B27" s="24" t="s">
        <v>70</v>
      </c>
      <c r="E27" s="35">
        <f>SUM(E13:E25)/13</f>
        <v>0</v>
      </c>
      <c r="F27" s="35">
        <f>SUM(F13:F25)/13</f>
        <v>3209305.7423076923</v>
      </c>
      <c r="G27" s="35">
        <f t="shared" ref="G27:I27" si="3">SUM(G13:G25)/13</f>
        <v>0</v>
      </c>
      <c r="H27" s="35">
        <f t="shared" si="3"/>
        <v>0</v>
      </c>
      <c r="I27" s="35">
        <f t="shared" si="3"/>
        <v>0</v>
      </c>
      <c r="J27" s="35">
        <f>SUM(J13:J25)/13</f>
        <v>3209305.7423076923</v>
      </c>
      <c r="K27" s="35"/>
    </row>
    <row r="28" spans="1:14">
      <c r="A28" s="30">
        <f t="shared" si="1"/>
        <v>16</v>
      </c>
    </row>
    <row r="29" spans="1:14">
      <c r="A29" s="30">
        <f t="shared" si="1"/>
        <v>17</v>
      </c>
    </row>
    <row r="30" spans="1:14">
      <c r="A30" s="30">
        <f t="shared" si="1"/>
        <v>18</v>
      </c>
      <c r="B30" s="36" t="s">
        <v>71</v>
      </c>
      <c r="C30" s="37"/>
      <c r="D30" s="37"/>
      <c r="E30" s="38"/>
      <c r="F30" s="38"/>
      <c r="G30" s="39"/>
      <c r="H30" s="24"/>
      <c r="I30" s="40"/>
      <c r="J30" s="40"/>
      <c r="K30" s="40"/>
      <c r="L30" s="40"/>
    </row>
    <row r="31" spans="1:14">
      <c r="A31" s="30">
        <f t="shared" si="1"/>
        <v>19</v>
      </c>
      <c r="B31" s="41"/>
      <c r="C31" s="42"/>
      <c r="D31" s="42"/>
      <c r="E31" s="42"/>
      <c r="F31" s="43" t="s">
        <v>9</v>
      </c>
      <c r="G31" s="44"/>
      <c r="H31" s="24"/>
      <c r="I31" s="40"/>
      <c r="J31" s="40"/>
      <c r="K31" s="40"/>
      <c r="L31" s="40"/>
    </row>
    <row r="32" spans="1:14">
      <c r="A32" s="30">
        <f t="shared" si="1"/>
        <v>20</v>
      </c>
      <c r="B32" s="41"/>
      <c r="C32" s="42"/>
      <c r="D32" s="42"/>
      <c r="E32" s="42"/>
      <c r="F32" s="43"/>
      <c r="G32" s="44"/>
      <c r="H32" s="24"/>
      <c r="I32" s="40"/>
      <c r="J32" s="40"/>
      <c r="K32" s="40"/>
      <c r="L32" s="40"/>
    </row>
    <row r="33" spans="1:12">
      <c r="A33" s="30">
        <f t="shared" si="1"/>
        <v>21</v>
      </c>
      <c r="B33" s="41"/>
      <c r="C33" s="42"/>
      <c r="D33" s="45" t="s">
        <v>52</v>
      </c>
      <c r="E33" s="42"/>
      <c r="F33" s="46" t="s">
        <v>72</v>
      </c>
      <c r="G33" s="44"/>
      <c r="H33" s="24"/>
      <c r="I33" s="40"/>
      <c r="J33" s="40"/>
      <c r="K33" s="40"/>
      <c r="L33" s="40"/>
    </row>
    <row r="34" spans="1:12">
      <c r="A34" s="30">
        <f t="shared" si="1"/>
        <v>22</v>
      </c>
      <c r="B34" s="41" t="s">
        <v>58</v>
      </c>
      <c r="C34" s="47">
        <v>2019</v>
      </c>
      <c r="D34" s="42"/>
      <c r="E34" s="42"/>
      <c r="F34" s="48">
        <v>0</v>
      </c>
      <c r="G34" s="44"/>
      <c r="H34" s="24"/>
      <c r="I34" s="716"/>
      <c r="J34" s="40"/>
      <c r="K34" s="40"/>
      <c r="L34" s="40"/>
    </row>
    <row r="35" spans="1:12">
      <c r="A35" s="30">
        <f t="shared" si="1"/>
        <v>23</v>
      </c>
      <c r="B35" s="41" t="s">
        <v>59</v>
      </c>
      <c r="C35" s="49">
        <f>C34+1</f>
        <v>2020</v>
      </c>
      <c r="D35" s="42"/>
      <c r="E35" s="42"/>
      <c r="F35" s="48">
        <v>0</v>
      </c>
      <c r="G35" s="44"/>
      <c r="H35" s="24"/>
      <c r="I35" s="716"/>
      <c r="J35" s="40"/>
      <c r="K35" s="40"/>
      <c r="L35" s="40"/>
    </row>
    <row r="36" spans="1:12">
      <c r="A36" s="30">
        <f t="shared" si="1"/>
        <v>24</v>
      </c>
      <c r="B36" s="41" t="s">
        <v>60</v>
      </c>
      <c r="C36" s="49">
        <f>C35</f>
        <v>2020</v>
      </c>
      <c r="D36" s="42"/>
      <c r="E36" s="42"/>
      <c r="F36" s="48">
        <v>783890</v>
      </c>
      <c r="G36" s="44"/>
      <c r="H36" s="24"/>
      <c r="I36" s="716"/>
      <c r="J36" s="40"/>
      <c r="K36" s="40"/>
      <c r="L36" s="40"/>
    </row>
    <row r="37" spans="1:12">
      <c r="A37" s="30">
        <f t="shared" si="1"/>
        <v>25</v>
      </c>
      <c r="B37" s="41" t="s">
        <v>61</v>
      </c>
      <c r="C37" s="49">
        <f t="shared" ref="C37:C46" si="4">C36</f>
        <v>2020</v>
      </c>
      <c r="D37" s="42"/>
      <c r="E37" s="42"/>
      <c r="F37" s="48">
        <v>783890</v>
      </c>
      <c r="G37" s="44"/>
      <c r="H37" s="24"/>
      <c r="I37" s="716"/>
      <c r="J37" s="40"/>
      <c r="K37" s="40"/>
      <c r="L37" s="40"/>
    </row>
    <row r="38" spans="1:12">
      <c r="A38" s="30">
        <f t="shared" si="1"/>
        <v>26</v>
      </c>
      <c r="B38" s="41" t="s">
        <v>62</v>
      </c>
      <c r="C38" s="49">
        <f t="shared" si="4"/>
        <v>2020</v>
      </c>
      <c r="D38" s="42"/>
      <c r="E38" s="42"/>
      <c r="F38" s="48">
        <v>783890</v>
      </c>
      <c r="G38" s="44"/>
      <c r="H38" s="24"/>
      <c r="I38" s="716"/>
      <c r="J38" s="40"/>
      <c r="K38" s="40"/>
      <c r="L38" s="40"/>
    </row>
    <row r="39" spans="1:12">
      <c r="A39" s="30">
        <f t="shared" si="1"/>
        <v>27</v>
      </c>
      <c r="B39" s="41" t="s">
        <v>63</v>
      </c>
      <c r="C39" s="49">
        <f t="shared" si="4"/>
        <v>2020</v>
      </c>
      <c r="D39" s="42"/>
      <c r="E39" s="42"/>
      <c r="F39" s="48">
        <v>783890</v>
      </c>
      <c r="G39" s="44"/>
      <c r="H39" s="24"/>
      <c r="I39" s="716"/>
      <c r="J39" s="24"/>
      <c r="K39" s="24"/>
    </row>
    <row r="40" spans="1:12">
      <c r="A40" s="30">
        <f t="shared" si="1"/>
        <v>28</v>
      </c>
      <c r="B40" s="41" t="s">
        <v>64</v>
      </c>
      <c r="C40" s="49">
        <f t="shared" si="4"/>
        <v>2020</v>
      </c>
      <c r="D40" s="42"/>
      <c r="E40" s="42"/>
      <c r="F40" s="48">
        <v>783890</v>
      </c>
      <c r="G40" s="44"/>
      <c r="H40" s="24"/>
      <c r="I40" s="716"/>
      <c r="J40" s="24"/>
      <c r="K40" s="24"/>
    </row>
    <row r="41" spans="1:12">
      <c r="A41" s="30">
        <f t="shared" si="1"/>
        <v>29</v>
      </c>
      <c r="B41" s="41" t="s">
        <v>65</v>
      </c>
      <c r="C41" s="49">
        <f t="shared" si="4"/>
        <v>2020</v>
      </c>
      <c r="D41" s="42"/>
      <c r="E41" s="42"/>
      <c r="F41" s="48">
        <v>783890</v>
      </c>
      <c r="G41" s="44"/>
      <c r="H41" s="24"/>
      <c r="I41" s="716"/>
      <c r="J41" s="24"/>
      <c r="K41" s="24"/>
    </row>
    <row r="42" spans="1:12">
      <c r="A42" s="30">
        <f t="shared" si="1"/>
        <v>30</v>
      </c>
      <c r="B42" s="41" t="s">
        <v>66</v>
      </c>
      <c r="C42" s="49">
        <f t="shared" si="4"/>
        <v>2020</v>
      </c>
      <c r="D42" s="42"/>
      <c r="E42" s="42"/>
      <c r="F42" s="48">
        <v>783890</v>
      </c>
      <c r="G42" s="44"/>
      <c r="H42" s="24"/>
      <c r="I42" s="716"/>
      <c r="J42" s="24"/>
      <c r="K42" s="24"/>
    </row>
    <row r="43" spans="1:12">
      <c r="A43" s="30">
        <f t="shared" si="1"/>
        <v>31</v>
      </c>
      <c r="B43" s="41" t="s">
        <v>67</v>
      </c>
      <c r="C43" s="49">
        <f t="shared" si="4"/>
        <v>2020</v>
      </c>
      <c r="D43" s="42"/>
      <c r="E43" s="42"/>
      <c r="F43" s="48">
        <v>783890</v>
      </c>
      <c r="G43" s="44"/>
      <c r="H43" s="24"/>
      <c r="I43" s="716"/>
      <c r="J43" s="24"/>
      <c r="K43" s="24"/>
    </row>
    <row r="44" spans="1:12">
      <c r="A44" s="30">
        <f t="shared" si="1"/>
        <v>32</v>
      </c>
      <c r="B44" s="41" t="s">
        <v>68</v>
      </c>
      <c r="C44" s="49">
        <f t="shared" si="4"/>
        <v>2020</v>
      </c>
      <c r="D44" s="42"/>
      <c r="E44" s="42"/>
      <c r="F44" s="48">
        <v>783890</v>
      </c>
      <c r="G44" s="44"/>
      <c r="H44" s="24"/>
      <c r="I44" s="716"/>
      <c r="J44" s="24"/>
      <c r="K44" s="24"/>
    </row>
    <row r="45" spans="1:12">
      <c r="A45" s="30">
        <f t="shared" si="1"/>
        <v>33</v>
      </c>
      <c r="B45" s="41" t="s">
        <v>69</v>
      </c>
      <c r="C45" s="49">
        <f t="shared" si="4"/>
        <v>2020</v>
      </c>
      <c r="D45" s="42"/>
      <c r="E45" s="42"/>
      <c r="F45" s="48">
        <v>783890</v>
      </c>
      <c r="G45" s="44"/>
      <c r="H45" s="24"/>
      <c r="I45" s="716"/>
      <c r="J45" s="24"/>
      <c r="K45" s="24"/>
    </row>
    <row r="46" spans="1:12">
      <c r="A46" s="30">
        <f t="shared" si="1"/>
        <v>34</v>
      </c>
      <c r="B46" s="41" t="s">
        <v>58</v>
      </c>
      <c r="C46" s="49">
        <f t="shared" si="4"/>
        <v>2020</v>
      </c>
      <c r="D46" s="42"/>
      <c r="E46" s="42"/>
      <c r="F46" s="48">
        <v>783890</v>
      </c>
      <c r="G46" s="44"/>
      <c r="H46" s="24"/>
      <c r="I46" s="716"/>
      <c r="J46" s="24"/>
      <c r="K46" s="24"/>
    </row>
    <row r="47" spans="1:12">
      <c r="A47" s="30">
        <f t="shared" si="1"/>
        <v>35</v>
      </c>
      <c r="B47" s="41"/>
      <c r="C47" s="42"/>
      <c r="D47" s="42"/>
      <c r="E47" s="42"/>
      <c r="F47" s="50"/>
      <c r="G47" s="44"/>
      <c r="H47" s="24"/>
      <c r="I47" s="24"/>
      <c r="J47" s="24"/>
      <c r="K47" s="24"/>
    </row>
    <row r="48" spans="1:12">
      <c r="A48" s="30">
        <f t="shared" si="1"/>
        <v>36</v>
      </c>
      <c r="B48" s="51" t="s">
        <v>70</v>
      </c>
      <c r="C48" s="52"/>
      <c r="D48" s="52"/>
      <c r="E48" s="52"/>
      <c r="F48" s="53">
        <f>SUM(F34:F46)/13</f>
        <v>663291.5384615385</v>
      </c>
      <c r="G48" s="54"/>
      <c r="H48" s="24"/>
      <c r="I48" s="24"/>
      <c r="J48" s="24"/>
      <c r="K48" s="24"/>
    </row>
    <row r="49" spans="1:3">
      <c r="A49" s="30">
        <f t="shared" si="1"/>
        <v>37</v>
      </c>
    </row>
    <row r="50" spans="1:3">
      <c r="A50" s="30">
        <f t="shared" si="1"/>
        <v>38</v>
      </c>
      <c r="B50" s="24" t="s">
        <v>73</v>
      </c>
    </row>
    <row r="51" spans="1:3">
      <c r="A51" s="30">
        <f t="shared" si="1"/>
        <v>39</v>
      </c>
      <c r="B51" s="25" t="s">
        <v>52</v>
      </c>
      <c r="C51" s="24" t="s">
        <v>74</v>
      </c>
    </row>
  </sheetData>
  <printOptions horizontalCentered="1"/>
  <pageMargins left="0.45" right="0.45" top="0.5" bottom="0.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3"/>
  <sheetViews>
    <sheetView zoomScale="90" zoomScaleNormal="90" workbookViewId="0">
      <selection activeCell="H27" sqref="H27"/>
    </sheetView>
  </sheetViews>
  <sheetFormatPr defaultColWidth="9.140625" defaultRowHeight="15.75"/>
  <cols>
    <col min="1" max="1" width="8.7109375" style="193" customWidth="1"/>
    <col min="2" max="2" width="13.85546875" style="194" customWidth="1"/>
    <col min="3" max="3" width="9.140625" style="194"/>
    <col min="4" max="4" width="15" style="194" customWidth="1"/>
    <col min="5" max="6" width="16.42578125" style="193" customWidth="1"/>
    <col min="7" max="7" width="11.28515625" style="193" customWidth="1"/>
    <col min="8" max="10" width="16.42578125" style="193" customWidth="1"/>
    <col min="11" max="11" width="7.42578125" style="193" customWidth="1"/>
    <col min="12" max="12" width="17.5703125" style="194" customWidth="1"/>
    <col min="13" max="13" width="17.42578125" style="196" bestFit="1" customWidth="1"/>
    <col min="14" max="14" width="15.140625" style="194" bestFit="1" customWidth="1"/>
    <col min="15" max="16384" width="9.140625" style="194"/>
  </cols>
  <sheetData>
    <row r="1" spans="1:15">
      <c r="J1" s="529" t="s">
        <v>569</v>
      </c>
    </row>
    <row r="2" spans="1:15" ht="26.25">
      <c r="C2" s="63" t="s">
        <v>50</v>
      </c>
      <c r="D2" s="197"/>
      <c r="E2" s="197"/>
      <c r="F2" s="197"/>
      <c r="G2" s="197"/>
      <c r="H2" s="197"/>
      <c r="I2" s="197"/>
      <c r="J2" s="197"/>
    </row>
    <row r="3" spans="1:15" ht="18.75">
      <c r="C3" s="530" t="s">
        <v>390</v>
      </c>
      <c r="D3" s="197"/>
      <c r="E3" s="197"/>
      <c r="F3" s="197"/>
      <c r="G3" s="197"/>
      <c r="H3" s="197"/>
      <c r="I3" s="197"/>
      <c r="J3" s="197"/>
    </row>
    <row r="4" spans="1:15">
      <c r="J4" s="193" t="s">
        <v>484</v>
      </c>
    </row>
    <row r="6" spans="1:15" ht="21">
      <c r="A6" s="472"/>
      <c r="I6" s="195"/>
    </row>
    <row r="7" spans="1:15">
      <c r="A7" s="23"/>
      <c r="B7" s="197"/>
      <c r="C7" s="23" t="str">
        <f ca="1">RIGHT(CELL("filename",D7),LEN(CELL("filename",D7))-FIND("]",CELL("filename",D7)))</f>
        <v>H-32A-WP02 - Revenue Credits</v>
      </c>
      <c r="D7" s="197"/>
      <c r="E7" s="197"/>
      <c r="F7" s="197"/>
      <c r="G7" s="197"/>
      <c r="H7" s="197"/>
      <c r="I7" s="197"/>
      <c r="J7" s="197"/>
    </row>
    <row r="8" spans="1:15">
      <c r="B8" s="383"/>
      <c r="C8" s="383"/>
      <c r="D8" s="383"/>
      <c r="E8" s="383"/>
      <c r="F8" s="383"/>
      <c r="G8" s="383"/>
      <c r="H8" s="383"/>
      <c r="I8" s="383"/>
      <c r="J8" s="383"/>
      <c r="K8" s="384"/>
      <c r="L8" s="385"/>
      <c r="M8" s="386"/>
      <c r="N8" s="385"/>
      <c r="O8" s="385"/>
    </row>
    <row r="9" spans="1:15">
      <c r="B9" s="385"/>
      <c r="C9" s="385"/>
      <c r="D9" s="385"/>
      <c r="E9" s="384"/>
      <c r="F9" s="384"/>
      <c r="G9" s="384"/>
      <c r="H9" s="384"/>
      <c r="I9" s="384"/>
      <c r="J9" s="384"/>
      <c r="K9" s="384"/>
      <c r="L9" s="385"/>
      <c r="M9" s="386"/>
      <c r="N9" s="385"/>
      <c r="O9" s="385"/>
    </row>
    <row r="10" spans="1:15">
      <c r="A10" s="195"/>
      <c r="B10" s="385"/>
      <c r="C10" s="385"/>
      <c r="D10" s="385" t="s">
        <v>377</v>
      </c>
      <c r="E10" s="384"/>
      <c r="F10" s="384"/>
      <c r="G10" s="384"/>
      <c r="H10" s="384"/>
      <c r="I10" s="384"/>
      <c r="J10" s="384"/>
      <c r="K10" s="384"/>
      <c r="L10" s="385"/>
      <c r="M10" s="386"/>
      <c r="N10" s="385"/>
      <c r="O10" s="385"/>
    </row>
    <row r="11" spans="1:15">
      <c r="A11" s="195"/>
      <c r="B11" s="385"/>
      <c r="C11" s="384" t="s">
        <v>285</v>
      </c>
      <c r="D11" s="385"/>
      <c r="E11" s="384"/>
      <c r="F11" s="384"/>
      <c r="G11" s="384"/>
      <c r="H11" s="384"/>
      <c r="I11" s="384"/>
      <c r="J11" s="384"/>
      <c r="K11" s="384"/>
      <c r="L11" s="385"/>
      <c r="M11" s="386"/>
      <c r="N11" s="385"/>
      <c r="O11" s="385"/>
    </row>
    <row r="12" spans="1:15">
      <c r="A12" s="195"/>
      <c r="B12" s="385"/>
      <c r="C12" s="400" t="s">
        <v>2</v>
      </c>
      <c r="D12" s="531" t="s">
        <v>3</v>
      </c>
      <c r="E12" s="384"/>
      <c r="F12" s="384"/>
      <c r="G12" s="384"/>
      <c r="H12" s="400" t="s">
        <v>81</v>
      </c>
      <c r="I12" s="401" t="s">
        <v>489</v>
      </c>
      <c r="J12" s="384"/>
      <c r="K12" s="384"/>
      <c r="L12" s="385"/>
      <c r="M12" s="386"/>
      <c r="N12" s="385"/>
      <c r="O12" s="385"/>
    </row>
    <row r="13" spans="1:15">
      <c r="A13" s="198"/>
      <c r="B13" s="387"/>
      <c r="C13" s="25" t="s">
        <v>22</v>
      </c>
      <c r="D13" s="25" t="s">
        <v>23</v>
      </c>
      <c r="E13" s="194"/>
      <c r="F13" s="194"/>
      <c r="G13" s="194"/>
      <c r="H13" s="25" t="s">
        <v>24</v>
      </c>
      <c r="I13" s="215" t="s">
        <v>25</v>
      </c>
      <c r="J13" s="194"/>
      <c r="K13" s="215"/>
      <c r="L13" s="385"/>
      <c r="M13" s="386"/>
      <c r="N13" s="385"/>
      <c r="O13" s="385"/>
    </row>
    <row r="14" spans="1:15">
      <c r="A14" s="199"/>
      <c r="B14" s="388"/>
      <c r="C14" s="388"/>
      <c r="D14" s="385"/>
      <c r="E14" s="388"/>
      <c r="F14" s="388"/>
      <c r="G14" s="388"/>
      <c r="H14" s="388" t="s">
        <v>453</v>
      </c>
      <c r="I14" s="194"/>
      <c r="J14" s="388"/>
      <c r="K14" s="385"/>
      <c r="L14" s="385"/>
      <c r="M14" s="386"/>
      <c r="N14" s="385"/>
      <c r="O14" s="385"/>
    </row>
    <row r="15" spans="1:15">
      <c r="A15" s="199"/>
      <c r="B15" s="388"/>
      <c r="C15" s="388"/>
      <c r="D15" s="385"/>
      <c r="E15" s="388"/>
      <c r="F15" s="388"/>
      <c r="G15" s="388"/>
      <c r="H15" s="388"/>
      <c r="I15" s="388"/>
      <c r="J15" s="388"/>
      <c r="K15" s="385"/>
      <c r="L15" s="385"/>
      <c r="M15" s="386"/>
      <c r="N15" s="385"/>
      <c r="O15" s="385"/>
    </row>
    <row r="16" spans="1:15">
      <c r="B16" s="384"/>
      <c r="C16" s="384">
        <v>1</v>
      </c>
      <c r="D16" s="68" t="s">
        <v>281</v>
      </c>
      <c r="E16" s="384"/>
      <c r="F16" s="384"/>
      <c r="G16" s="384"/>
      <c r="H16" s="399">
        <v>0</v>
      </c>
      <c r="I16" s="398"/>
      <c r="J16" s="398"/>
      <c r="K16" s="402"/>
      <c r="L16" s="402"/>
      <c r="M16" s="386"/>
      <c r="N16" s="385"/>
      <c r="O16" s="385"/>
    </row>
    <row r="17" spans="1:15">
      <c r="B17" s="385"/>
      <c r="C17" s="384">
        <f>C16+1</f>
        <v>2</v>
      </c>
      <c r="D17" s="385" t="s">
        <v>279</v>
      </c>
      <c r="E17" s="389"/>
      <c r="F17" s="389"/>
      <c r="G17" s="389"/>
      <c r="H17" s="406"/>
      <c r="I17" s="399"/>
      <c r="J17" s="402"/>
      <c r="K17" s="402"/>
      <c r="L17" s="402"/>
      <c r="M17" s="386"/>
      <c r="N17" s="385"/>
      <c r="O17" s="385"/>
    </row>
    <row r="18" spans="1:15">
      <c r="B18" s="385"/>
      <c r="C18" s="384">
        <f t="shared" ref="C18:C30" si="0">C17+1</f>
        <v>3</v>
      </c>
      <c r="D18" s="385" t="s">
        <v>283</v>
      </c>
      <c r="E18" s="389"/>
      <c r="F18" s="389"/>
      <c r="G18" s="389"/>
      <c r="H18" s="399">
        <f>H16-H17</f>
        <v>0</v>
      </c>
      <c r="I18" s="399"/>
      <c r="J18" s="402"/>
      <c r="K18" s="402"/>
      <c r="L18" s="402"/>
      <c r="M18" s="386"/>
      <c r="N18" s="385"/>
      <c r="O18" s="385"/>
    </row>
    <row r="19" spans="1:15">
      <c r="B19" s="385"/>
      <c r="C19" s="384">
        <f t="shared" si="0"/>
        <v>4</v>
      </c>
      <c r="D19" s="385"/>
      <c r="E19" s="389"/>
      <c r="F19" s="389"/>
      <c r="G19" s="389"/>
      <c r="H19" s="399"/>
      <c r="I19" s="399"/>
      <c r="J19" s="402"/>
      <c r="K19" s="402"/>
      <c r="L19" s="402"/>
      <c r="M19" s="386"/>
      <c r="N19" s="385"/>
      <c r="O19" s="385"/>
    </row>
    <row r="20" spans="1:15">
      <c r="B20" s="385"/>
      <c r="C20" s="384">
        <f t="shared" si="0"/>
        <v>5</v>
      </c>
      <c r="D20" s="385"/>
      <c r="E20" s="389"/>
      <c r="F20" s="389"/>
      <c r="G20" s="389"/>
      <c r="H20" s="399"/>
      <c r="I20" s="399"/>
      <c r="J20" s="402"/>
      <c r="K20" s="402"/>
      <c r="L20" s="402"/>
      <c r="M20" s="386"/>
      <c r="N20" s="385"/>
      <c r="O20" s="385"/>
    </row>
    <row r="21" spans="1:15">
      <c r="B21" s="385"/>
      <c r="C21" s="384">
        <f t="shared" si="0"/>
        <v>6</v>
      </c>
      <c r="D21" s="390"/>
      <c r="E21" s="389"/>
      <c r="F21" s="389"/>
      <c r="G21" s="389"/>
      <c r="H21" s="399"/>
      <c r="I21" s="399"/>
      <c r="J21" s="402"/>
      <c r="K21" s="402"/>
      <c r="L21" s="402"/>
      <c r="M21" s="386"/>
      <c r="N21" s="385"/>
      <c r="O21" s="385"/>
    </row>
    <row r="22" spans="1:15">
      <c r="A22" s="200"/>
      <c r="B22" s="385"/>
      <c r="C22" s="384">
        <f t="shared" si="0"/>
        <v>7</v>
      </c>
      <c r="D22" s="68" t="s">
        <v>282</v>
      </c>
      <c r="E22" s="392"/>
      <c r="F22" s="392"/>
      <c r="G22" s="392"/>
      <c r="H22" s="399"/>
      <c r="I22" s="399"/>
      <c r="J22" s="403"/>
      <c r="K22" s="403"/>
      <c r="L22" s="402"/>
      <c r="M22" s="386"/>
      <c r="N22" s="386"/>
      <c r="O22" s="385"/>
    </row>
    <row r="23" spans="1:15">
      <c r="A23" s="200"/>
      <c r="B23" s="385"/>
      <c r="C23" s="384">
        <f t="shared" si="0"/>
        <v>8</v>
      </c>
      <c r="D23" s="385" t="s">
        <v>280</v>
      </c>
      <c r="E23" s="392"/>
      <c r="F23" s="392"/>
      <c r="G23" s="392"/>
      <c r="H23" s="406"/>
      <c r="I23" s="399"/>
      <c r="J23" s="403"/>
      <c r="K23" s="403"/>
      <c r="L23" s="402"/>
      <c r="M23" s="386"/>
      <c r="N23" s="386"/>
      <c r="O23" s="385"/>
    </row>
    <row r="24" spans="1:15">
      <c r="A24" s="200"/>
      <c r="B24" s="385"/>
      <c r="C24" s="384">
        <f t="shared" si="0"/>
        <v>9</v>
      </c>
      <c r="D24" s="385" t="s">
        <v>284</v>
      </c>
      <c r="E24" s="392"/>
      <c r="F24" s="392"/>
      <c r="G24" s="392"/>
      <c r="H24" s="625"/>
      <c r="I24" s="399"/>
      <c r="J24" s="403"/>
      <c r="K24" s="403"/>
      <c r="L24" s="402"/>
      <c r="M24" s="386"/>
      <c r="N24" s="386"/>
      <c r="O24" s="385"/>
    </row>
    <row r="25" spans="1:15">
      <c r="A25" s="200"/>
      <c r="B25" s="385"/>
      <c r="C25" s="384">
        <f t="shared" si="0"/>
        <v>10</v>
      </c>
      <c r="D25" s="385"/>
      <c r="E25" s="392"/>
      <c r="F25" s="392"/>
      <c r="G25" s="392"/>
      <c r="H25" s="399"/>
      <c r="I25" s="399"/>
      <c r="J25" s="403"/>
      <c r="K25" s="403"/>
      <c r="L25" s="402"/>
      <c r="M25" s="386"/>
      <c r="N25" s="386"/>
      <c r="O25" s="385"/>
    </row>
    <row r="26" spans="1:15">
      <c r="A26" s="200"/>
      <c r="B26" s="385"/>
      <c r="C26" s="384">
        <f t="shared" si="0"/>
        <v>11</v>
      </c>
      <c r="D26" s="385"/>
      <c r="E26" s="392"/>
      <c r="F26" s="392"/>
      <c r="G26" s="392"/>
      <c r="H26" s="399"/>
      <c r="I26" s="399"/>
      <c r="J26" s="403"/>
      <c r="K26" s="403"/>
      <c r="L26" s="402"/>
      <c r="M26" s="386"/>
      <c r="N26" s="386"/>
      <c r="O26" s="385"/>
    </row>
    <row r="27" spans="1:15">
      <c r="A27" s="200"/>
      <c r="B27" s="385"/>
      <c r="C27" s="384">
        <f t="shared" si="0"/>
        <v>12</v>
      </c>
      <c r="D27" s="385" t="s">
        <v>286</v>
      </c>
      <c r="E27" s="392"/>
      <c r="F27" s="392"/>
      <c r="G27" s="392"/>
      <c r="H27" s="399">
        <v>24107.279999999999</v>
      </c>
      <c r="I27" s="597" t="s">
        <v>542</v>
      </c>
      <c r="J27" s="403"/>
      <c r="K27" s="403"/>
      <c r="L27" s="402"/>
      <c r="M27" s="386"/>
      <c r="N27" s="386"/>
      <c r="O27" s="385"/>
    </row>
    <row r="28" spans="1:15">
      <c r="A28" s="200"/>
      <c r="B28" s="385"/>
      <c r="C28" s="384">
        <f t="shared" si="0"/>
        <v>13</v>
      </c>
      <c r="D28" s="385"/>
      <c r="E28" s="392"/>
      <c r="F28" s="392"/>
      <c r="G28" s="392"/>
      <c r="H28" s="399"/>
      <c r="I28" s="597"/>
      <c r="J28" s="403"/>
      <c r="K28" s="403"/>
      <c r="L28" s="402"/>
      <c r="M28" s="386"/>
      <c r="N28" s="386"/>
      <c r="O28" s="385"/>
    </row>
    <row r="29" spans="1:15">
      <c r="A29" s="200"/>
      <c r="B29" s="385"/>
      <c r="C29" s="384">
        <f t="shared" si="0"/>
        <v>14</v>
      </c>
      <c r="D29" s="385"/>
      <c r="E29" s="392"/>
      <c r="F29" s="392"/>
      <c r="G29" s="392"/>
      <c r="H29" s="399"/>
      <c r="I29" s="399"/>
      <c r="J29" s="403"/>
      <c r="K29" s="403"/>
      <c r="L29" s="402"/>
      <c r="M29" s="386"/>
      <c r="N29" s="386"/>
      <c r="O29" s="385"/>
    </row>
    <row r="30" spans="1:15">
      <c r="A30" s="200"/>
      <c r="B30" s="385"/>
      <c r="C30" s="384">
        <f t="shared" si="0"/>
        <v>15</v>
      </c>
      <c r="D30" s="385"/>
      <c r="E30" s="392"/>
      <c r="F30" s="392"/>
      <c r="G30" s="392"/>
      <c r="H30" s="399"/>
      <c r="I30" s="399"/>
      <c r="J30" s="403"/>
      <c r="K30" s="403"/>
      <c r="L30" s="402"/>
      <c r="M30" s="386"/>
      <c r="N30" s="386"/>
      <c r="O30" s="385"/>
    </row>
    <row r="31" spans="1:15">
      <c r="A31" s="200"/>
      <c r="B31" s="385"/>
      <c r="C31" s="391"/>
      <c r="D31" s="385"/>
      <c r="E31" s="392"/>
      <c r="F31" s="392"/>
      <c r="G31" s="392"/>
      <c r="H31" s="399"/>
      <c r="I31" s="399"/>
      <c r="J31" s="403"/>
      <c r="K31" s="403"/>
      <c r="L31" s="402"/>
      <c r="M31" s="386"/>
      <c r="N31" s="386"/>
      <c r="O31" s="385"/>
    </row>
    <row r="32" spans="1:15">
      <c r="A32" s="200"/>
      <c r="B32" s="385"/>
      <c r="C32" s="391"/>
      <c r="D32" s="385"/>
      <c r="E32" s="392"/>
      <c r="F32" s="392"/>
      <c r="G32" s="392"/>
      <c r="H32" s="399"/>
      <c r="I32" s="399"/>
      <c r="J32" s="403"/>
      <c r="K32" s="403"/>
      <c r="L32" s="402"/>
      <c r="M32" s="386"/>
      <c r="N32" s="386"/>
      <c r="O32" s="385"/>
    </row>
    <row r="33" spans="1:15">
      <c r="A33" s="200"/>
      <c r="B33" s="385"/>
      <c r="C33" s="391"/>
      <c r="D33" s="385"/>
      <c r="E33" s="392"/>
      <c r="F33" s="392"/>
      <c r="G33" s="392"/>
      <c r="H33" s="399"/>
      <c r="I33" s="399"/>
      <c r="J33" s="403"/>
      <c r="K33" s="403"/>
      <c r="L33" s="402"/>
      <c r="M33" s="386"/>
      <c r="N33" s="386"/>
      <c r="O33" s="385"/>
    </row>
    <row r="34" spans="1:15">
      <c r="A34" s="200"/>
      <c r="B34" s="385"/>
      <c r="C34" s="391"/>
      <c r="D34" s="385"/>
      <c r="E34" s="392"/>
      <c r="F34" s="392"/>
      <c r="G34" s="392"/>
      <c r="H34" s="399"/>
      <c r="I34" s="399"/>
      <c r="J34" s="403"/>
      <c r="K34" s="403"/>
      <c r="L34" s="402"/>
      <c r="M34" s="386"/>
      <c r="N34" s="386"/>
      <c r="O34" s="385"/>
    </row>
    <row r="35" spans="1:15">
      <c r="A35" s="200"/>
      <c r="B35" s="385"/>
      <c r="C35" s="385"/>
      <c r="D35" s="385"/>
      <c r="E35" s="392"/>
      <c r="F35" s="392"/>
      <c r="G35" s="392"/>
      <c r="H35" s="399"/>
      <c r="I35" s="399"/>
      <c r="J35" s="403"/>
      <c r="K35" s="403"/>
      <c r="L35" s="402"/>
      <c r="M35" s="386"/>
      <c r="N35" s="386"/>
      <c r="O35" s="385"/>
    </row>
    <row r="36" spans="1:15">
      <c r="A36" s="200"/>
      <c r="B36" s="385"/>
      <c r="C36" s="385"/>
      <c r="D36" s="385"/>
      <c r="E36" s="392"/>
      <c r="F36" s="392"/>
      <c r="G36" s="392"/>
      <c r="H36" s="399"/>
      <c r="I36" s="399"/>
      <c r="J36" s="399"/>
      <c r="K36" s="399"/>
      <c r="L36" s="402"/>
      <c r="M36" s="386"/>
      <c r="N36" s="386"/>
      <c r="O36" s="385"/>
    </row>
    <row r="37" spans="1:15">
      <c r="A37" s="200"/>
      <c r="B37" s="385"/>
      <c r="C37" s="385"/>
      <c r="D37" s="385"/>
      <c r="E37" s="384"/>
      <c r="F37" s="384"/>
      <c r="G37" s="384"/>
      <c r="H37" s="398"/>
      <c r="I37" s="398"/>
      <c r="J37" s="398"/>
      <c r="K37" s="398"/>
      <c r="L37" s="402"/>
      <c r="M37" s="386"/>
      <c r="N37" s="385"/>
      <c r="O37" s="385"/>
    </row>
    <row r="38" spans="1:15">
      <c r="A38" s="200"/>
      <c r="B38" s="385"/>
      <c r="C38" s="385"/>
      <c r="D38" s="385"/>
      <c r="E38" s="384"/>
      <c r="F38" s="384"/>
      <c r="G38" s="384"/>
      <c r="H38" s="398"/>
      <c r="I38" s="398"/>
      <c r="J38" s="398"/>
      <c r="K38" s="398"/>
      <c r="L38" s="402"/>
      <c r="M38" s="386"/>
      <c r="N38" s="385"/>
      <c r="O38" s="385"/>
    </row>
    <row r="39" spans="1:15">
      <c r="A39" s="200"/>
      <c r="B39" s="393"/>
      <c r="C39" s="394"/>
      <c r="D39" s="394"/>
      <c r="E39" s="395"/>
      <c r="F39" s="395"/>
      <c r="G39" s="395"/>
      <c r="H39" s="404"/>
      <c r="I39" s="404"/>
      <c r="J39" s="398"/>
      <c r="K39" s="404"/>
      <c r="L39" s="405"/>
      <c r="M39" s="396"/>
      <c r="N39" s="385"/>
      <c r="O39" s="385"/>
    </row>
    <row r="40" spans="1:15">
      <c r="A40" s="200"/>
      <c r="B40" s="385"/>
      <c r="C40" s="385"/>
      <c r="D40" s="385"/>
      <c r="E40" s="385"/>
      <c r="F40" s="397"/>
      <c r="G40" s="385"/>
      <c r="H40" s="402"/>
      <c r="I40" s="402"/>
      <c r="J40" s="402"/>
      <c r="K40" s="402"/>
      <c r="L40" s="402"/>
      <c r="M40" s="386"/>
      <c r="N40" s="385"/>
      <c r="O40" s="385"/>
    </row>
    <row r="41" spans="1:15">
      <c r="A41" s="200"/>
      <c r="B41" s="385"/>
      <c r="C41" s="385"/>
      <c r="D41" s="385"/>
      <c r="E41" s="385"/>
      <c r="F41" s="397"/>
      <c r="G41" s="385"/>
      <c r="H41" s="402"/>
      <c r="I41" s="402"/>
      <c r="J41" s="402"/>
      <c r="K41" s="402"/>
      <c r="L41" s="402"/>
      <c r="M41" s="386"/>
      <c r="N41" s="385"/>
      <c r="O41" s="385"/>
    </row>
    <row r="42" spans="1:15">
      <c r="A42" s="200"/>
      <c r="B42" s="385"/>
      <c r="C42" s="385"/>
      <c r="D42" s="390"/>
      <c r="E42" s="385"/>
      <c r="F42" s="389"/>
      <c r="G42" s="385"/>
      <c r="H42" s="402"/>
      <c r="I42" s="402"/>
      <c r="J42" s="402"/>
      <c r="K42" s="402"/>
      <c r="L42" s="402"/>
      <c r="M42" s="386"/>
      <c r="N42" s="385"/>
      <c r="O42" s="385"/>
    </row>
    <row r="43" spans="1:15">
      <c r="A43" s="200"/>
      <c r="B43" s="385"/>
      <c r="C43" s="391"/>
      <c r="D43" s="385"/>
      <c r="E43" s="385"/>
      <c r="F43" s="392"/>
      <c r="G43" s="385"/>
      <c r="H43" s="402"/>
      <c r="I43" s="402"/>
      <c r="J43" s="402"/>
      <c r="K43" s="402"/>
      <c r="L43" s="402"/>
      <c r="M43" s="386"/>
      <c r="N43" s="385"/>
      <c r="O43" s="385"/>
    </row>
    <row r="44" spans="1:15">
      <c r="A44" s="200"/>
      <c r="B44" s="385"/>
      <c r="C44" s="391"/>
      <c r="D44" s="385"/>
      <c r="E44" s="385"/>
      <c r="F44" s="392"/>
      <c r="G44" s="385"/>
      <c r="H44" s="402"/>
      <c r="I44" s="402"/>
      <c r="J44" s="402"/>
      <c r="K44" s="402"/>
      <c r="L44" s="402"/>
      <c r="M44" s="386"/>
      <c r="N44" s="385"/>
      <c r="O44" s="385"/>
    </row>
    <row r="45" spans="1:15">
      <c r="A45" s="200"/>
      <c r="B45" s="385"/>
      <c r="C45" s="391"/>
      <c r="D45" s="385"/>
      <c r="E45" s="385"/>
      <c r="F45" s="392"/>
      <c r="G45" s="385"/>
      <c r="H45" s="402"/>
      <c r="I45" s="402"/>
      <c r="J45" s="402"/>
      <c r="K45" s="402"/>
      <c r="L45" s="402"/>
      <c r="M45" s="386"/>
      <c r="N45" s="385"/>
      <c r="O45" s="385"/>
    </row>
    <row r="46" spans="1:15">
      <c r="A46" s="200"/>
      <c r="B46" s="385"/>
      <c r="C46" s="391"/>
      <c r="D46" s="385"/>
      <c r="E46" s="385"/>
      <c r="F46" s="392"/>
      <c r="G46" s="385"/>
      <c r="H46" s="385"/>
      <c r="I46" s="385"/>
      <c r="J46" s="385"/>
      <c r="K46" s="385"/>
      <c r="L46" s="385"/>
      <c r="M46" s="386"/>
      <c r="N46" s="385"/>
      <c r="O46" s="385"/>
    </row>
    <row r="47" spans="1:15">
      <c r="A47" s="200"/>
      <c r="B47" s="385"/>
      <c r="C47" s="391"/>
      <c r="D47" s="385"/>
      <c r="E47" s="385"/>
      <c r="F47" s="392"/>
      <c r="G47" s="385"/>
      <c r="H47" s="385"/>
      <c r="I47" s="385"/>
      <c r="J47" s="385"/>
      <c r="K47" s="385"/>
      <c r="L47" s="385"/>
      <c r="M47" s="386"/>
      <c r="N47" s="385"/>
      <c r="O47" s="385"/>
    </row>
    <row r="48" spans="1:15">
      <c r="A48" s="200"/>
      <c r="B48" s="385"/>
      <c r="C48" s="391"/>
      <c r="D48" s="385"/>
      <c r="E48" s="385"/>
      <c r="F48" s="392"/>
      <c r="G48" s="385"/>
      <c r="H48" s="385"/>
      <c r="I48" s="385"/>
      <c r="J48" s="385"/>
      <c r="K48" s="385"/>
      <c r="L48" s="385"/>
      <c r="M48" s="386"/>
      <c r="N48" s="385"/>
      <c r="O48" s="385"/>
    </row>
    <row r="49" spans="1:15">
      <c r="A49" s="200"/>
      <c r="B49" s="385"/>
      <c r="C49" s="391"/>
      <c r="D49" s="385"/>
      <c r="E49" s="385"/>
      <c r="F49" s="392"/>
      <c r="G49" s="385"/>
      <c r="H49" s="385"/>
      <c r="I49" s="385"/>
      <c r="J49" s="385"/>
      <c r="K49" s="385"/>
      <c r="L49" s="385"/>
      <c r="M49" s="386"/>
      <c r="N49" s="385"/>
      <c r="O49" s="385"/>
    </row>
    <row r="50" spans="1:15">
      <c r="A50" s="200"/>
      <c r="C50" s="201"/>
      <c r="E50" s="194"/>
      <c r="F50" s="202"/>
      <c r="G50" s="194"/>
      <c r="H50" s="194"/>
      <c r="I50" s="194"/>
      <c r="J50" s="194"/>
      <c r="K50" s="194"/>
    </row>
    <row r="51" spans="1:15">
      <c r="A51" s="200"/>
      <c r="C51" s="201"/>
      <c r="E51" s="194"/>
      <c r="F51" s="202"/>
      <c r="G51" s="194"/>
      <c r="H51" s="194"/>
      <c r="I51" s="194"/>
      <c r="J51" s="194"/>
      <c r="K51" s="194"/>
    </row>
    <row r="52" spans="1:15">
      <c r="A52" s="200"/>
      <c r="C52" s="201"/>
      <c r="E52" s="194"/>
      <c r="F52" s="202"/>
      <c r="G52" s="194"/>
      <c r="H52" s="194"/>
      <c r="I52" s="194"/>
      <c r="J52" s="194"/>
      <c r="K52" s="194"/>
    </row>
    <row r="53" spans="1:15">
      <c r="A53" s="200"/>
      <c r="C53" s="201"/>
      <c r="E53" s="194"/>
      <c r="F53" s="202"/>
      <c r="G53" s="194"/>
      <c r="H53" s="194"/>
      <c r="I53" s="194"/>
      <c r="J53" s="194"/>
      <c r="K53" s="194"/>
    </row>
    <row r="54" spans="1:15">
      <c r="A54" s="200"/>
      <c r="C54" s="201"/>
      <c r="E54" s="194"/>
      <c r="F54" s="202"/>
      <c r="G54" s="194"/>
      <c r="H54" s="194"/>
      <c r="I54" s="194"/>
      <c r="J54" s="194"/>
      <c r="K54" s="194"/>
    </row>
    <row r="55" spans="1:15">
      <c r="A55" s="200"/>
      <c r="C55" s="201"/>
      <c r="E55" s="194"/>
      <c r="F55" s="202"/>
      <c r="G55" s="194"/>
      <c r="H55" s="194"/>
      <c r="I55" s="194"/>
      <c r="J55" s="194"/>
      <c r="K55" s="194"/>
    </row>
    <row r="56" spans="1:15">
      <c r="A56" s="200"/>
      <c r="E56" s="194"/>
      <c r="F56" s="202"/>
      <c r="G56" s="194"/>
      <c r="H56" s="194"/>
      <c r="I56" s="194"/>
      <c r="J56" s="194"/>
      <c r="K56" s="194"/>
    </row>
    <row r="57" spans="1:15">
      <c r="A57" s="200"/>
      <c r="E57" s="194"/>
      <c r="F57" s="202"/>
      <c r="G57" s="194"/>
      <c r="H57" s="194"/>
      <c r="I57" s="194"/>
      <c r="J57" s="194"/>
      <c r="K57" s="194"/>
    </row>
    <row r="63" spans="1:15">
      <c r="A63" s="194"/>
    </row>
  </sheetData>
  <printOptions horizontalCentered="1"/>
  <pageMargins left="0.45" right="0.45" top="0.5" bottom="0.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9"/>
  <sheetViews>
    <sheetView zoomScaleNormal="100" zoomScaleSheetLayoutView="80" workbookViewId="0"/>
  </sheetViews>
  <sheetFormatPr defaultColWidth="9.140625" defaultRowHeight="15"/>
  <cols>
    <col min="1" max="1" width="9.140625" style="55"/>
    <col min="2" max="2" width="31.7109375" style="55" customWidth="1"/>
    <col min="3" max="3" width="12.85546875" style="55" customWidth="1"/>
    <col min="4" max="4" width="11.7109375" style="55" customWidth="1"/>
    <col min="5" max="5" width="12.5703125" style="55" bestFit="1" customWidth="1"/>
    <col min="6" max="6" width="16.28515625" style="55" customWidth="1"/>
    <col min="7" max="7" width="13" style="55" customWidth="1"/>
    <col min="8" max="8" width="15.85546875" style="55" customWidth="1"/>
    <col min="9" max="9" width="9.140625" style="55"/>
    <col min="10" max="10" width="16.7109375" style="55" customWidth="1"/>
    <col min="11" max="11" width="39.7109375" style="55" bestFit="1" customWidth="1"/>
    <col min="12" max="12" width="3.28515625" style="55" customWidth="1"/>
    <col min="13" max="13" width="3" style="55" customWidth="1"/>
    <col min="14" max="14" width="2.85546875" style="55" customWidth="1"/>
    <col min="15" max="15" width="14.42578125" style="55" bestFit="1" customWidth="1"/>
    <col min="16" max="20" width="9.140625" style="55"/>
    <col min="21" max="21" width="39.7109375" style="55" bestFit="1" customWidth="1"/>
    <col min="22" max="22" width="2.85546875" style="55" customWidth="1"/>
    <col min="23" max="23" width="2.42578125" style="55" customWidth="1"/>
    <col min="24" max="24" width="3.140625" style="55" customWidth="1"/>
    <col min="25" max="25" width="14.42578125" style="55" bestFit="1" customWidth="1"/>
    <col min="26" max="16384" width="9.140625" style="55"/>
  </cols>
  <sheetData>
    <row r="1" spans="1:26" s="460" customFormat="1" ht="21">
      <c r="A1" s="472"/>
      <c r="G1" s="460" t="s">
        <v>104</v>
      </c>
    </row>
    <row r="2" spans="1:26" s="460" customFormat="1" ht="15.75">
      <c r="J2" s="529" t="s">
        <v>570</v>
      </c>
    </row>
    <row r="3" spans="1:26" s="460" customFormat="1" ht="26.25">
      <c r="B3" s="63" t="s">
        <v>50</v>
      </c>
      <c r="C3" s="443"/>
      <c r="D3" s="443"/>
      <c r="E3" s="443"/>
      <c r="F3" s="443"/>
    </row>
    <row r="4" spans="1:26" s="460" customFormat="1" ht="18.75">
      <c r="B4" s="530" t="s">
        <v>391</v>
      </c>
      <c r="C4" s="443"/>
      <c r="D4" s="443"/>
      <c r="E4" s="443"/>
      <c r="F4" s="443"/>
      <c r="I4" s="460" t="s">
        <v>483</v>
      </c>
    </row>
    <row r="6" spans="1:26">
      <c r="B6" s="55" t="s">
        <v>376</v>
      </c>
    </row>
    <row r="7" spans="1:26">
      <c r="B7" s="20" t="s">
        <v>50</v>
      </c>
      <c r="C7" s="20"/>
      <c r="D7" s="20"/>
      <c r="E7" s="20"/>
      <c r="F7" s="20" t="s">
        <v>342</v>
      </c>
      <c r="K7" s="20" t="s">
        <v>50</v>
      </c>
      <c r="L7" s="443"/>
      <c r="M7" s="443"/>
      <c r="N7" s="443"/>
      <c r="O7" s="443"/>
      <c r="U7" s="20" t="s">
        <v>50</v>
      </c>
      <c r="V7" s="443"/>
      <c r="W7" s="443"/>
      <c r="X7" s="443"/>
      <c r="Y7" s="443"/>
    </row>
    <row r="8" spans="1:26">
      <c r="B8" s="20" t="s">
        <v>341</v>
      </c>
      <c r="C8" s="20"/>
      <c r="D8" s="20"/>
      <c r="E8" s="20"/>
      <c r="F8" s="435" t="s">
        <v>334</v>
      </c>
      <c r="K8" s="20" t="s">
        <v>76</v>
      </c>
      <c r="L8" s="443"/>
      <c r="M8" s="443"/>
      <c r="N8" s="443"/>
      <c r="O8" s="443"/>
      <c r="U8" s="20" t="s">
        <v>76</v>
      </c>
      <c r="V8" s="443"/>
      <c r="W8" s="443"/>
      <c r="X8" s="443"/>
      <c r="Y8" s="443"/>
    </row>
    <row r="9" spans="1:26">
      <c r="B9" s="20"/>
      <c r="C9" s="20"/>
      <c r="D9" s="20"/>
      <c r="E9" s="20"/>
      <c r="F9" s="17" t="s">
        <v>335</v>
      </c>
    </row>
    <row r="10" spans="1:26">
      <c r="B10" s="20"/>
      <c r="C10" s="20"/>
      <c r="D10" s="20"/>
      <c r="E10" s="20"/>
      <c r="F10" s="441">
        <v>2018</v>
      </c>
      <c r="K10" s="20"/>
      <c r="L10" s="20"/>
      <c r="M10" s="20"/>
      <c r="N10" s="20"/>
      <c r="O10" s="435" t="s">
        <v>334</v>
      </c>
      <c r="U10" s="20"/>
      <c r="V10" s="20"/>
      <c r="W10" s="20"/>
      <c r="X10" s="20"/>
      <c r="Y10" s="435" t="s">
        <v>334</v>
      </c>
    </row>
    <row r="11" spans="1:26">
      <c r="O11" s="17" t="s">
        <v>335</v>
      </c>
      <c r="Y11" s="17" t="s">
        <v>335</v>
      </c>
    </row>
    <row r="12" spans="1:26">
      <c r="B12" s="710" t="s">
        <v>583</v>
      </c>
      <c r="C12" s="438"/>
      <c r="D12" s="438"/>
      <c r="E12" s="438"/>
      <c r="G12" s="58"/>
      <c r="K12" s="436" t="s">
        <v>337</v>
      </c>
      <c r="L12" s="58"/>
      <c r="M12" s="58"/>
      <c r="N12" s="58"/>
      <c r="O12" s="434">
        <v>2019</v>
      </c>
      <c r="P12" s="58"/>
      <c r="U12" s="436" t="s">
        <v>337</v>
      </c>
      <c r="V12" s="58"/>
      <c r="W12" s="58"/>
      <c r="X12" s="58"/>
      <c r="Y12" s="434">
        <v>2020</v>
      </c>
      <c r="Z12" s="58"/>
    </row>
    <row r="13" spans="1:26">
      <c r="B13" s="650"/>
      <c r="C13" s="650"/>
      <c r="D13" s="650"/>
      <c r="E13" s="650"/>
      <c r="F13" s="651"/>
      <c r="G13" s="652"/>
      <c r="H13" s="459"/>
      <c r="K13" s="437" t="s">
        <v>336</v>
      </c>
      <c r="L13" s="438"/>
      <c r="M13" s="438"/>
      <c r="N13" s="438"/>
      <c r="O13" s="439"/>
      <c r="P13" s="58"/>
      <c r="U13" s="437" t="s">
        <v>336</v>
      </c>
      <c r="V13" s="438"/>
      <c r="W13" s="438"/>
      <c r="X13" s="438"/>
      <c r="Y13" s="439">
        <v>0</v>
      </c>
      <c r="Z13" s="58"/>
    </row>
    <row r="14" spans="1:26">
      <c r="B14" s="650"/>
      <c r="C14" s="650"/>
      <c r="D14" s="650"/>
      <c r="E14" s="650"/>
      <c r="F14" s="651"/>
      <c r="G14" s="652"/>
      <c r="H14" s="459"/>
      <c r="K14" s="437" t="s">
        <v>336</v>
      </c>
      <c r="L14" s="438"/>
      <c r="M14" s="438"/>
      <c r="N14" s="438"/>
      <c r="O14" s="439">
        <v>0</v>
      </c>
      <c r="P14" s="58"/>
      <c r="U14" s="437" t="s">
        <v>336</v>
      </c>
      <c r="V14" s="438"/>
      <c r="W14" s="438"/>
      <c r="X14" s="438"/>
      <c r="Y14" s="439">
        <v>0</v>
      </c>
      <c r="Z14" s="58"/>
    </row>
    <row r="15" spans="1:26">
      <c r="B15" s="650" t="s">
        <v>533</v>
      </c>
      <c r="C15" s="650"/>
      <c r="D15" s="650"/>
      <c r="E15" s="650"/>
      <c r="F15" s="449">
        <f>'Detail of 3-Yr ATSI'!D18</f>
        <v>8550.02</v>
      </c>
      <c r="G15" s="680"/>
      <c r="H15" s="459"/>
      <c r="K15" s="437" t="s">
        <v>336</v>
      </c>
      <c r="L15" s="438"/>
      <c r="M15" s="438"/>
      <c r="N15" s="438"/>
      <c r="O15" s="439">
        <v>0</v>
      </c>
      <c r="P15" s="58"/>
      <c r="U15" s="437" t="s">
        <v>336</v>
      </c>
      <c r="V15" s="438"/>
      <c r="W15" s="438"/>
      <c r="X15" s="438"/>
      <c r="Y15" s="439">
        <v>0</v>
      </c>
      <c r="Z15" s="58"/>
    </row>
    <row r="16" spans="1:26" ht="17.25">
      <c r="B16" s="650" t="s">
        <v>534</v>
      </c>
      <c r="C16" s="650"/>
      <c r="D16" s="650"/>
      <c r="E16" s="650"/>
      <c r="F16" s="449">
        <f>'Detail of 3-Yr ATSI'!D20</f>
        <v>678.08</v>
      </c>
      <c r="G16" s="680"/>
      <c r="H16" s="459"/>
      <c r="K16" s="437" t="s">
        <v>336</v>
      </c>
      <c r="L16" s="438"/>
      <c r="M16" s="438"/>
      <c r="N16" s="438"/>
      <c r="O16" s="440">
        <v>0</v>
      </c>
      <c r="P16" s="58"/>
      <c r="U16" s="437" t="s">
        <v>336</v>
      </c>
      <c r="V16" s="438"/>
      <c r="W16" s="438"/>
      <c r="X16" s="438"/>
      <c r="Y16" s="440">
        <v>0</v>
      </c>
      <c r="Z16" s="58"/>
    </row>
    <row r="17" spans="2:26" s="460" customFormat="1" ht="17.25">
      <c r="B17" s="650" t="s">
        <v>535</v>
      </c>
      <c r="C17" s="653"/>
      <c r="D17" s="653"/>
      <c r="E17" s="653"/>
      <c r="F17" s="580">
        <f>'Detail of 3-Yr ATSI'!D15</f>
        <v>36117.360000000001</v>
      </c>
      <c r="G17" s="680"/>
      <c r="H17" s="459"/>
      <c r="K17" s="437"/>
      <c r="L17" s="438"/>
      <c r="M17" s="438"/>
      <c r="N17" s="438"/>
      <c r="O17" s="471"/>
      <c r="P17" s="58"/>
      <c r="U17" s="437"/>
      <c r="V17" s="438"/>
      <c r="W17" s="438"/>
      <c r="X17" s="438"/>
      <c r="Y17" s="471"/>
      <c r="Z17" s="58"/>
    </row>
    <row r="18" spans="2:26" s="460" customFormat="1" ht="17.25">
      <c r="B18" s="717" t="s">
        <v>562</v>
      </c>
      <c r="C18" s="650"/>
      <c r="D18" s="650"/>
      <c r="E18" s="650"/>
      <c r="F18" s="449">
        <f>'Detail of 3-Yr ATSI'!D13+'Detail of 3-Yr ATSI'!D14+'Detail of 3-Yr ATSI'!D19+'Detail of 3-Yr ATSI'!D21</f>
        <v>50595.360000000001</v>
      </c>
      <c r="G18" s="680"/>
      <c r="H18" s="459"/>
      <c r="K18" s="437"/>
      <c r="L18" s="438"/>
      <c r="M18" s="438"/>
      <c r="N18" s="438"/>
      <c r="O18" s="471"/>
      <c r="P18" s="58"/>
      <c r="U18" s="437"/>
      <c r="V18" s="438"/>
      <c r="W18" s="438"/>
      <c r="X18" s="438"/>
      <c r="Y18" s="471"/>
      <c r="Z18" s="58"/>
    </row>
    <row r="19" spans="2:26" s="460" customFormat="1" ht="17.25">
      <c r="B19" s="710" t="s">
        <v>584</v>
      </c>
      <c r="C19" s="650"/>
      <c r="D19" s="650"/>
      <c r="E19" s="650"/>
      <c r="F19" s="580">
        <f>'Detail of 3-Yr ATSI'!D16+'Detail of 3-Yr ATSI'!D17</f>
        <v>74597.759999999995</v>
      </c>
      <c r="G19" s="680"/>
      <c r="H19" s="459"/>
      <c r="K19" s="437"/>
      <c r="L19" s="438"/>
      <c r="M19" s="438"/>
      <c r="N19" s="438"/>
      <c r="O19" s="471"/>
      <c r="P19" s="58"/>
      <c r="U19" s="437"/>
      <c r="V19" s="438"/>
      <c r="W19" s="438"/>
      <c r="X19" s="438"/>
      <c r="Y19" s="471"/>
      <c r="Z19" s="58"/>
    </row>
    <row r="20" spans="2:26" s="460" customFormat="1" ht="17.25">
      <c r="B20" s="650"/>
      <c r="C20" s="650"/>
      <c r="D20" s="650"/>
      <c r="E20" s="650"/>
      <c r="F20" s="664"/>
      <c r="G20" s="680"/>
      <c r="H20" s="459"/>
      <c r="K20" s="437"/>
      <c r="L20" s="438"/>
      <c r="M20" s="438"/>
      <c r="N20" s="438"/>
      <c r="O20" s="471"/>
      <c r="P20" s="58"/>
      <c r="U20" s="437"/>
      <c r="V20" s="438"/>
      <c r="W20" s="438"/>
      <c r="X20" s="438"/>
      <c r="Y20" s="471"/>
      <c r="Z20" s="58"/>
    </row>
    <row r="21" spans="2:26" s="460" customFormat="1" ht="17.25">
      <c r="B21" s="650"/>
      <c r="C21" s="650"/>
      <c r="D21" s="650"/>
      <c r="E21" s="650"/>
      <c r="F21" s="449"/>
      <c r="G21" s="652"/>
      <c r="H21" s="459"/>
      <c r="K21" s="437"/>
      <c r="L21" s="438"/>
      <c r="M21" s="438"/>
      <c r="N21" s="438"/>
      <c r="O21" s="471"/>
      <c r="P21" s="58"/>
      <c r="U21" s="437"/>
      <c r="V21" s="438"/>
      <c r="W21" s="438"/>
      <c r="X21" s="438"/>
      <c r="Y21" s="471"/>
      <c r="Z21" s="58"/>
    </row>
    <row r="22" spans="2:26" s="460" customFormat="1" ht="17.25">
      <c r="B22" s="469"/>
      <c r="C22" s="650"/>
      <c r="D22" s="650"/>
      <c r="E22" s="650"/>
      <c r="F22" s="449"/>
      <c r="G22" s="652"/>
      <c r="H22" s="459"/>
      <c r="K22" s="437"/>
      <c r="L22" s="438"/>
      <c r="M22" s="438"/>
      <c r="N22" s="438"/>
      <c r="O22" s="471"/>
      <c r="P22" s="58"/>
      <c r="U22" s="437"/>
      <c r="V22" s="438"/>
      <c r="W22" s="438"/>
      <c r="X22" s="438"/>
      <c r="Y22" s="471"/>
      <c r="Z22" s="58"/>
    </row>
    <row r="23" spans="2:26" s="460" customFormat="1" ht="17.25">
      <c r="B23" s="650"/>
      <c r="C23" s="650"/>
      <c r="D23" s="650"/>
      <c r="E23" s="650"/>
      <c r="F23" s="449"/>
      <c r="G23" s="652"/>
      <c r="H23" s="459"/>
      <c r="K23" s="437"/>
      <c r="L23" s="438"/>
      <c r="M23" s="438"/>
      <c r="N23" s="438"/>
      <c r="O23" s="471"/>
      <c r="P23" s="58"/>
      <c r="U23" s="437"/>
      <c r="V23" s="438"/>
      <c r="W23" s="438"/>
      <c r="X23" s="438"/>
      <c r="Y23" s="471"/>
      <c r="Z23" s="58"/>
    </row>
    <row r="24" spans="2:26" s="460" customFormat="1" ht="17.25">
      <c r="B24" s="650"/>
      <c r="C24" s="650"/>
      <c r="D24" s="650"/>
      <c r="E24" s="650"/>
      <c r="F24" s="449"/>
      <c r="G24" s="652"/>
      <c r="H24" s="459"/>
      <c r="K24" s="437"/>
      <c r="L24" s="438"/>
      <c r="M24" s="438"/>
      <c r="N24" s="438"/>
      <c r="O24" s="471"/>
      <c r="P24" s="58"/>
      <c r="U24" s="437"/>
      <c r="V24" s="438"/>
      <c r="W24" s="438"/>
      <c r="X24" s="438"/>
      <c r="Y24" s="471"/>
      <c r="Z24" s="58"/>
    </row>
    <row r="25" spans="2:26" s="460" customFormat="1" ht="17.25">
      <c r="B25" s="585"/>
      <c r="C25" s="585"/>
      <c r="D25" s="585"/>
      <c r="E25" s="585"/>
      <c r="F25" s="449"/>
      <c r="G25" s="652"/>
      <c r="H25" s="459"/>
      <c r="K25" s="437"/>
      <c r="L25" s="438"/>
      <c r="M25" s="438"/>
      <c r="N25" s="438"/>
      <c r="O25" s="471"/>
      <c r="P25" s="58"/>
      <c r="U25" s="437"/>
      <c r="V25" s="438"/>
      <c r="W25" s="438"/>
      <c r="X25" s="438"/>
      <c r="Y25" s="471"/>
      <c r="Z25" s="58"/>
    </row>
    <row r="26" spans="2:26" s="460" customFormat="1" ht="17.25">
      <c r="B26" s="585"/>
      <c r="C26" s="585"/>
      <c r="D26" s="585"/>
      <c r="E26" s="585"/>
      <c r="F26" s="449"/>
      <c r="G26" s="652"/>
      <c r="H26" s="459"/>
      <c r="K26" s="437"/>
      <c r="L26" s="438"/>
      <c r="M26" s="438"/>
      <c r="N26" s="438"/>
      <c r="O26" s="471"/>
      <c r="P26" s="58"/>
      <c r="U26" s="437"/>
      <c r="V26" s="438"/>
      <c r="W26" s="438"/>
      <c r="X26" s="438"/>
      <c r="Y26" s="471"/>
      <c r="Z26" s="58"/>
    </row>
    <row r="27" spans="2:26" s="460" customFormat="1" ht="17.25">
      <c r="B27" s="585"/>
      <c r="C27" s="585"/>
      <c r="D27" s="585"/>
      <c r="E27" s="585"/>
      <c r="F27" s="449"/>
      <c r="G27" s="652"/>
      <c r="H27" s="459"/>
      <c r="K27" s="437"/>
      <c r="L27" s="438"/>
      <c r="M27" s="438"/>
      <c r="N27" s="438"/>
      <c r="O27" s="471"/>
      <c r="P27" s="58"/>
      <c r="U27" s="437"/>
      <c r="V27" s="438"/>
      <c r="W27" s="438"/>
      <c r="X27" s="438"/>
      <c r="Y27" s="471"/>
      <c r="Z27" s="58"/>
    </row>
    <row r="28" spans="2:26" s="460" customFormat="1" ht="17.25">
      <c r="B28" s="650"/>
      <c r="C28" s="650"/>
      <c r="D28" s="650"/>
      <c r="E28" s="650"/>
      <c r="F28" s="449"/>
      <c r="G28" s="652"/>
      <c r="H28" s="459"/>
      <c r="K28" s="437"/>
      <c r="L28" s="438"/>
      <c r="M28" s="438"/>
      <c r="N28" s="438"/>
      <c r="O28" s="471"/>
      <c r="P28" s="58"/>
      <c r="U28" s="437"/>
      <c r="V28" s="438"/>
      <c r="W28" s="438"/>
      <c r="X28" s="438"/>
      <c r="Y28" s="471"/>
      <c r="Z28" s="58"/>
    </row>
    <row r="29" spans="2:26">
      <c r="B29" s="652" t="s">
        <v>530</v>
      </c>
      <c r="C29" s="652"/>
      <c r="D29" s="652"/>
      <c r="E29" s="652"/>
      <c r="F29" s="654">
        <f>SUM(F14:F28)</f>
        <v>170538.58000000002</v>
      </c>
      <c r="G29" s="698" t="s">
        <v>540</v>
      </c>
      <c r="H29" s="696"/>
      <c r="K29" s="436" t="s">
        <v>338</v>
      </c>
      <c r="L29" s="58"/>
      <c r="M29" s="58"/>
      <c r="N29" s="58"/>
      <c r="O29" s="59">
        <f>SUM(O13:O16)</f>
        <v>0</v>
      </c>
      <c r="P29" s="58"/>
      <c r="U29" s="436" t="s">
        <v>338</v>
      </c>
      <c r="V29" s="58"/>
      <c r="W29" s="58"/>
      <c r="X29" s="58"/>
      <c r="Y29" s="59">
        <f>SUM(Y13:Y16)</f>
        <v>0</v>
      </c>
      <c r="Z29" s="58"/>
    </row>
    <row r="30" spans="2:26">
      <c r="B30" s="652"/>
      <c r="C30" s="652"/>
      <c r="D30" s="652"/>
      <c r="E30" s="652"/>
      <c r="F30" s="652"/>
      <c r="G30" s="652"/>
      <c r="H30" s="459"/>
      <c r="K30" s="58"/>
      <c r="L30" s="58"/>
      <c r="M30" s="58"/>
      <c r="N30" s="58"/>
      <c r="O30" s="58"/>
      <c r="P30" s="58"/>
      <c r="U30" s="58"/>
      <c r="V30" s="58"/>
      <c r="W30" s="58"/>
      <c r="X30" s="58"/>
      <c r="Y30" s="58"/>
      <c r="Z30" s="58"/>
    </row>
    <row r="31" spans="2:26">
      <c r="B31" s="652" t="s">
        <v>490</v>
      </c>
      <c r="C31" s="652"/>
      <c r="D31" s="652"/>
      <c r="E31" s="652"/>
      <c r="F31" s="655">
        <v>2</v>
      </c>
      <c r="G31" s="701" t="s">
        <v>328</v>
      </c>
      <c r="H31" s="459"/>
      <c r="K31" s="572" t="s">
        <v>490</v>
      </c>
      <c r="L31" s="58"/>
      <c r="M31" s="58"/>
      <c r="N31" s="58"/>
      <c r="O31" s="442">
        <v>2</v>
      </c>
      <c r="P31" s="701" t="s">
        <v>328</v>
      </c>
      <c r="U31" s="572" t="s">
        <v>490</v>
      </c>
      <c r="V31" s="58"/>
      <c r="W31" s="58"/>
      <c r="X31" s="58"/>
      <c r="Y31" s="442">
        <v>2</v>
      </c>
      <c r="Z31" s="702" t="s">
        <v>544</v>
      </c>
    </row>
    <row r="32" spans="2:26">
      <c r="B32" s="652"/>
      <c r="C32" s="652"/>
      <c r="D32" s="652"/>
      <c r="E32" s="652"/>
      <c r="F32" s="652"/>
      <c r="G32" s="652"/>
      <c r="H32" s="459"/>
      <c r="K32" s="58"/>
      <c r="L32" s="58"/>
      <c r="M32" s="58"/>
      <c r="N32" s="58"/>
      <c r="O32" s="58"/>
      <c r="P32" s="58"/>
      <c r="U32" s="58"/>
      <c r="V32" s="58"/>
      <c r="W32" s="58"/>
      <c r="X32" s="58"/>
      <c r="Y32" s="58"/>
      <c r="Z32" s="58"/>
    </row>
    <row r="33" spans="2:26">
      <c r="B33" s="652" t="s">
        <v>77</v>
      </c>
      <c r="C33" s="652"/>
      <c r="D33" s="652"/>
      <c r="E33" s="652"/>
      <c r="F33" s="655">
        <v>3</v>
      </c>
      <c r="G33" s="652" t="s">
        <v>531</v>
      </c>
      <c r="H33" s="459"/>
      <c r="K33" s="58" t="s">
        <v>77</v>
      </c>
      <c r="L33" s="58"/>
      <c r="M33" s="58"/>
      <c r="N33" s="58"/>
      <c r="O33" s="442">
        <v>3</v>
      </c>
      <c r="P33" s="58" t="s">
        <v>78</v>
      </c>
      <c r="U33" s="58" t="s">
        <v>77</v>
      </c>
      <c r="V33" s="58"/>
      <c r="W33" s="58"/>
      <c r="X33" s="58"/>
      <c r="Y33" s="442">
        <v>3</v>
      </c>
      <c r="Z33" s="58" t="s">
        <v>78</v>
      </c>
    </row>
    <row r="34" spans="2:26">
      <c r="B34" s="652"/>
      <c r="C34" s="652"/>
      <c r="D34" s="652"/>
      <c r="E34" s="652"/>
      <c r="F34" s="652"/>
      <c r="G34" s="652"/>
      <c r="H34" s="459"/>
      <c r="K34" s="58"/>
      <c r="L34" s="58"/>
      <c r="M34" s="58"/>
      <c r="N34" s="58"/>
      <c r="O34" s="58"/>
      <c r="P34" s="58"/>
      <c r="U34" s="58"/>
      <c r="V34" s="58"/>
      <c r="W34" s="58"/>
      <c r="X34" s="58"/>
      <c r="Y34" s="58"/>
      <c r="Z34" s="58"/>
    </row>
    <row r="35" spans="2:26">
      <c r="B35" s="652" t="s">
        <v>79</v>
      </c>
      <c r="C35" s="652"/>
      <c r="D35" s="652"/>
      <c r="E35" s="652"/>
      <c r="F35" s="719">
        <f>F29/F31/F33</f>
        <v>28423.096666666668</v>
      </c>
      <c r="G35" s="708" t="s">
        <v>571</v>
      </c>
      <c r="H35" s="459"/>
      <c r="K35" s="58" t="s">
        <v>79</v>
      </c>
      <c r="L35" s="58"/>
      <c r="M35" s="58"/>
      <c r="N35" s="58"/>
      <c r="O35" s="59">
        <f>O29/O31/O33</f>
        <v>0</v>
      </c>
      <c r="P35" s="433" t="s">
        <v>331</v>
      </c>
      <c r="U35" s="58" t="s">
        <v>79</v>
      </c>
      <c r="V35" s="58"/>
      <c r="W35" s="58"/>
      <c r="X35" s="58"/>
      <c r="Y35" s="59">
        <f>Y29/Y31/Y33</f>
        <v>0</v>
      </c>
      <c r="Z35" s="433" t="s">
        <v>331</v>
      </c>
    </row>
    <row r="36" spans="2:26" s="460" customFormat="1">
      <c r="B36" s="652" t="s">
        <v>532</v>
      </c>
      <c r="C36" s="652"/>
      <c r="D36" s="652"/>
      <c r="E36" s="652"/>
      <c r="F36" s="654">
        <f>F29/F31</f>
        <v>85269.290000000008</v>
      </c>
      <c r="G36" s="701" t="s">
        <v>333</v>
      </c>
      <c r="H36" s="459"/>
      <c r="K36" s="58"/>
      <c r="L36" s="58"/>
      <c r="M36" s="58"/>
      <c r="N36" s="58"/>
      <c r="O36" s="59"/>
      <c r="P36" s="433"/>
      <c r="U36" s="58"/>
      <c r="V36" s="58"/>
      <c r="W36" s="58"/>
      <c r="X36" s="58"/>
      <c r="Y36" s="59"/>
      <c r="Z36" s="433"/>
    </row>
    <row r="37" spans="2:26" s="460" customFormat="1">
      <c r="B37" s="58"/>
      <c r="C37" s="58"/>
      <c r="D37" s="58"/>
      <c r="E37" s="58"/>
      <c r="F37" s="604"/>
      <c r="G37" s="433"/>
      <c r="K37" s="58"/>
      <c r="L37" s="58"/>
      <c r="M37" s="58"/>
      <c r="N37" s="58"/>
      <c r="O37" s="59"/>
      <c r="P37" s="433"/>
      <c r="U37" s="58"/>
      <c r="V37" s="58"/>
      <c r="W37" s="58"/>
      <c r="X37" s="58"/>
      <c r="Y37" s="59"/>
      <c r="Z37" s="433"/>
    </row>
    <row r="38" spans="2:26">
      <c r="B38" s="649"/>
      <c r="C38" s="58"/>
      <c r="D38" s="58"/>
      <c r="E38" s="58"/>
      <c r="F38" s="59"/>
      <c r="G38" s="433"/>
      <c r="K38" s="433" t="s">
        <v>332</v>
      </c>
      <c r="L38" s="58"/>
      <c r="M38" s="58"/>
      <c r="N38" s="58"/>
      <c r="O38" s="59">
        <f>O29/O31</f>
        <v>0</v>
      </c>
      <c r="P38" s="433" t="s">
        <v>333</v>
      </c>
      <c r="U38" s="433" t="s">
        <v>332</v>
      </c>
      <c r="V38" s="58"/>
      <c r="W38" s="58"/>
      <c r="X38" s="58"/>
      <c r="Y38" s="59">
        <f>Y29/Y31</f>
        <v>0</v>
      </c>
      <c r="Z38" s="433" t="s">
        <v>333</v>
      </c>
    </row>
    <row r="39" spans="2:26" s="460" customFormat="1">
      <c r="B39" s="649"/>
      <c r="C39" s="58"/>
      <c r="D39" s="58"/>
      <c r="E39" s="58"/>
      <c r="F39" s="59"/>
      <c r="G39" s="433"/>
      <c r="K39" s="433"/>
      <c r="L39" s="58"/>
      <c r="M39" s="58"/>
      <c r="N39" s="58"/>
      <c r="O39" s="59"/>
      <c r="P39" s="433"/>
      <c r="U39" s="433"/>
      <c r="V39" s="58"/>
      <c r="W39" s="58"/>
      <c r="X39" s="58"/>
      <c r="Y39" s="59"/>
      <c r="Z39" s="433"/>
    </row>
    <row r="41" spans="2:26">
      <c r="B41" s="337" t="s">
        <v>518</v>
      </c>
      <c r="F41" s="17"/>
      <c r="G41" s="17"/>
      <c r="H41" s="17" t="s">
        <v>323</v>
      </c>
    </row>
    <row r="42" spans="2:26">
      <c r="F42" s="18" t="s">
        <v>4</v>
      </c>
      <c r="G42" s="18" t="s">
        <v>322</v>
      </c>
      <c r="H42" s="18" t="s">
        <v>146</v>
      </c>
      <c r="I42" s="699" t="s">
        <v>541</v>
      </c>
      <c r="J42" s="697"/>
    </row>
    <row r="43" spans="2:26">
      <c r="F43" s="18"/>
      <c r="G43" s="18"/>
      <c r="H43" s="18"/>
    </row>
    <row r="44" spans="2:26">
      <c r="B44" s="542"/>
      <c r="C44" s="542"/>
      <c r="D44" s="542"/>
      <c r="E44" s="542"/>
      <c r="F44" s="624"/>
      <c r="G44" s="431">
        <v>1</v>
      </c>
      <c r="H44" s="762">
        <f t="shared" ref="H44:H50" si="0">IF(F44=0,0,F44/G44)</f>
        <v>0</v>
      </c>
    </row>
    <row r="45" spans="2:26">
      <c r="B45" s="542"/>
      <c r="C45" s="542"/>
      <c r="D45" s="542"/>
      <c r="E45" s="542"/>
      <c r="F45" s="624"/>
      <c r="G45" s="431">
        <v>1</v>
      </c>
      <c r="H45" s="762">
        <f t="shared" si="0"/>
        <v>0</v>
      </c>
    </row>
    <row r="46" spans="2:26">
      <c r="B46" s="542"/>
      <c r="C46" s="542"/>
      <c r="D46" s="542"/>
      <c r="E46" s="542"/>
      <c r="F46" s="624"/>
      <c r="G46" s="431">
        <v>1</v>
      </c>
      <c r="H46" s="762"/>
    </row>
    <row r="47" spans="2:26">
      <c r="B47" s="542"/>
      <c r="C47" s="542"/>
      <c r="D47" s="542"/>
      <c r="E47" s="542"/>
      <c r="F47" s="624"/>
      <c r="G47" s="431">
        <v>1</v>
      </c>
      <c r="H47" s="762">
        <f t="shared" si="0"/>
        <v>0</v>
      </c>
      <c r="I47" s="55" t="s">
        <v>324</v>
      </c>
    </row>
    <row r="48" spans="2:26">
      <c r="B48" s="542"/>
      <c r="C48" s="542"/>
      <c r="D48" s="542"/>
      <c r="E48" s="542"/>
      <c r="F48" s="624"/>
      <c r="G48" s="431">
        <v>1</v>
      </c>
      <c r="H48" s="762">
        <f t="shared" si="0"/>
        <v>0</v>
      </c>
    </row>
    <row r="49" spans="2:10">
      <c r="B49" s="542"/>
      <c r="C49" s="542"/>
      <c r="D49" s="542"/>
      <c r="E49" s="542"/>
      <c r="F49" s="624"/>
      <c r="G49" s="431">
        <v>1</v>
      </c>
      <c r="H49" s="762">
        <f t="shared" si="0"/>
        <v>0</v>
      </c>
    </row>
    <row r="50" spans="2:10">
      <c r="B50" s="431"/>
      <c r="C50" s="431"/>
      <c r="D50" s="431"/>
      <c r="E50" s="431"/>
      <c r="F50" s="432"/>
      <c r="G50" s="431">
        <v>1</v>
      </c>
      <c r="H50" s="762">
        <f t="shared" si="0"/>
        <v>0</v>
      </c>
    </row>
    <row r="51" spans="2:10">
      <c r="B51" s="470"/>
      <c r="C51" s="469"/>
      <c r="D51" s="469"/>
      <c r="E51" s="469"/>
      <c r="F51" s="432"/>
      <c r="G51" s="469">
        <v>1</v>
      </c>
      <c r="H51" s="468">
        <f t="shared" ref="H51" si="1">IF(F51=0,0,F51/G51)</f>
        <v>0</v>
      </c>
    </row>
    <row r="52" spans="2:10">
      <c r="B52" s="569"/>
      <c r="C52" s="469"/>
      <c r="D52" s="469"/>
      <c r="E52" s="469"/>
      <c r="F52" s="432"/>
      <c r="G52" s="469">
        <v>1</v>
      </c>
      <c r="H52" s="468">
        <f t="shared" ref="H52" si="2">IF(F52=0,0,F52/G52)</f>
        <v>0</v>
      </c>
    </row>
    <row r="53" spans="2:10" s="460" customFormat="1">
      <c r="B53" s="569"/>
      <c r="C53" s="469"/>
      <c r="D53" s="469"/>
      <c r="E53" s="469"/>
      <c r="F53" s="718"/>
      <c r="G53" s="469">
        <v>1</v>
      </c>
      <c r="H53" s="468">
        <f t="shared" ref="H53" si="3">IF(F53=0,0,F53/G53)</f>
        <v>0</v>
      </c>
    </row>
    <row r="54" spans="2:10" s="460" customFormat="1">
      <c r="B54" s="569"/>
      <c r="C54" s="469"/>
      <c r="D54" s="469"/>
      <c r="E54" s="469"/>
      <c r="F54" s="432"/>
      <c r="G54" s="469">
        <v>1</v>
      </c>
      <c r="H54" s="468">
        <f t="shared" ref="H54" si="4">IF(F54=0,0,F54/G54)</f>
        <v>0</v>
      </c>
    </row>
    <row r="55" spans="2:10" s="460" customFormat="1">
      <c r="B55" s="569"/>
      <c r="C55" s="469"/>
      <c r="D55" s="469"/>
      <c r="E55" s="469"/>
      <c r="F55" s="432"/>
      <c r="G55" s="469">
        <v>1</v>
      </c>
      <c r="H55" s="468">
        <f t="shared" ref="H55" si="5">IF(F55=0,0,F55/G55)</f>
        <v>0</v>
      </c>
    </row>
    <row r="56" spans="2:10" s="460" customFormat="1">
      <c r="B56" s="569"/>
      <c r="C56" s="469"/>
      <c r="D56" s="469"/>
      <c r="E56" s="469"/>
      <c r="F56" s="718"/>
      <c r="G56" s="469">
        <v>1</v>
      </c>
      <c r="H56" s="468">
        <f t="shared" ref="H56" si="6">IF(F56=0,0,F56/G56)</f>
        <v>0</v>
      </c>
    </row>
    <row r="57" spans="2:10" s="460" customFormat="1">
      <c r="B57" s="470" t="s">
        <v>343</v>
      </c>
      <c r="C57" s="469"/>
      <c r="D57" s="469"/>
      <c r="E57" s="469"/>
      <c r="F57" s="432">
        <f>SUM(F44:F56)</f>
        <v>0</v>
      </c>
      <c r="G57" s="469"/>
      <c r="H57" s="450">
        <f>SUM(H44:H56)</f>
        <v>0</v>
      </c>
    </row>
    <row r="59" spans="2:10" s="460" customFormat="1"/>
    <row r="60" spans="2:10" s="460" customFormat="1" ht="15.75">
      <c r="J60" s="529" t="s">
        <v>570</v>
      </c>
    </row>
    <row r="61" spans="2:10" s="460" customFormat="1"/>
    <row r="62" spans="2:10">
      <c r="B62" s="337" t="s">
        <v>325</v>
      </c>
      <c r="F62" s="17"/>
      <c r="G62" s="17"/>
      <c r="H62" s="17" t="s">
        <v>323</v>
      </c>
      <c r="I62" s="55" t="s">
        <v>565</v>
      </c>
    </row>
    <row r="63" spans="2:10">
      <c r="F63" s="18" t="s">
        <v>4</v>
      </c>
      <c r="G63" s="18" t="s">
        <v>322</v>
      </c>
      <c r="H63" s="18" t="s">
        <v>146</v>
      </c>
    </row>
    <row r="64" spans="2:10">
      <c r="F64" s="18"/>
      <c r="G64" s="18"/>
      <c r="H64" s="18"/>
    </row>
    <row r="65" spans="2:10">
      <c r="B65" s="469" t="s">
        <v>326</v>
      </c>
      <c r="C65" s="431"/>
      <c r="D65" s="431"/>
      <c r="E65" s="431"/>
      <c r="F65" s="432">
        <v>0</v>
      </c>
      <c r="G65" s="431">
        <v>0</v>
      </c>
      <c r="H65" s="430">
        <f>IF(F65=0,0,F65/G65)</f>
        <v>0</v>
      </c>
    </row>
    <row r="66" spans="2:10">
      <c r="B66" s="431" t="s">
        <v>326</v>
      </c>
      <c r="C66" s="431"/>
      <c r="D66" s="431"/>
      <c r="E66" s="431"/>
      <c r="F66" s="432">
        <v>0</v>
      </c>
      <c r="G66" s="431">
        <v>0</v>
      </c>
      <c r="H66" s="430">
        <f t="shared" ref="H66:H71" si="7">IF(F66=0,0,F66/G66)</f>
        <v>0</v>
      </c>
    </row>
    <row r="67" spans="2:10">
      <c r="B67" s="431" t="s">
        <v>326</v>
      </c>
      <c r="C67" s="431"/>
      <c r="D67" s="431"/>
      <c r="E67" s="431"/>
      <c r="F67" s="432">
        <v>0</v>
      </c>
      <c r="G67" s="431">
        <v>0</v>
      </c>
      <c r="H67" s="430">
        <f t="shared" si="7"/>
        <v>0</v>
      </c>
    </row>
    <row r="68" spans="2:10">
      <c r="B68" s="431" t="s">
        <v>326</v>
      </c>
      <c r="C68" s="431"/>
      <c r="D68" s="431"/>
      <c r="E68" s="431"/>
      <c r="F68" s="432">
        <v>0</v>
      </c>
      <c r="G68" s="431">
        <v>0</v>
      </c>
      <c r="H68" s="430">
        <f t="shared" si="7"/>
        <v>0</v>
      </c>
      <c r="I68" s="55" t="s">
        <v>324</v>
      </c>
    </row>
    <row r="69" spans="2:10">
      <c r="B69" s="431" t="s">
        <v>326</v>
      </c>
      <c r="C69" s="431"/>
      <c r="D69" s="431"/>
      <c r="E69" s="431"/>
      <c r="F69" s="432">
        <v>0</v>
      </c>
      <c r="G69" s="431">
        <v>0</v>
      </c>
      <c r="H69" s="430">
        <f t="shared" si="7"/>
        <v>0</v>
      </c>
    </row>
    <row r="70" spans="2:10">
      <c r="B70" s="431" t="s">
        <v>326</v>
      </c>
      <c r="C70" s="431"/>
      <c r="D70" s="431"/>
      <c r="E70" s="431"/>
      <c r="F70" s="432">
        <v>0</v>
      </c>
      <c r="G70" s="431">
        <v>0</v>
      </c>
      <c r="H70" s="430">
        <f t="shared" si="7"/>
        <v>0</v>
      </c>
    </row>
    <row r="71" spans="2:10">
      <c r="B71" s="431" t="s">
        <v>326</v>
      </c>
      <c r="C71" s="431"/>
      <c r="D71" s="431"/>
      <c r="E71" s="431"/>
      <c r="F71" s="432">
        <v>0</v>
      </c>
      <c r="G71" s="431">
        <v>0</v>
      </c>
      <c r="H71" s="430">
        <f t="shared" si="7"/>
        <v>0</v>
      </c>
    </row>
    <row r="72" spans="2:10">
      <c r="B72" s="431" t="s">
        <v>327</v>
      </c>
      <c r="C72" s="431"/>
      <c r="D72" s="431"/>
      <c r="E72" s="431"/>
      <c r="F72" s="431"/>
      <c r="G72" s="431"/>
      <c r="H72" s="430">
        <f>SUM(H65:H71)</f>
        <v>0</v>
      </c>
    </row>
    <row r="74" spans="2:10">
      <c r="B74" s="469"/>
    </row>
    <row r="75" spans="2:10">
      <c r="B75" s="448"/>
      <c r="C75" s="446"/>
      <c r="D75" s="446"/>
      <c r="E75" s="446"/>
      <c r="F75" s="447"/>
      <c r="G75" s="447"/>
      <c r="H75" s="447"/>
      <c r="I75" s="446"/>
      <c r="J75" s="446"/>
    </row>
    <row r="76" spans="2:10">
      <c r="B76" s="459"/>
      <c r="C76" s="459"/>
      <c r="D76" s="459"/>
      <c r="E76" s="459"/>
      <c r="F76" s="459"/>
      <c r="G76" s="459"/>
      <c r="H76" s="459"/>
      <c r="I76" s="446"/>
      <c r="J76" s="446"/>
    </row>
    <row r="77" spans="2:10">
      <c r="B77" s="459"/>
      <c r="C77" s="459"/>
      <c r="D77" s="459"/>
      <c r="E77" s="459"/>
      <c r="F77" s="459"/>
      <c r="G77" s="459"/>
      <c r="H77" s="459"/>
      <c r="I77" s="446"/>
      <c r="J77" s="446"/>
    </row>
    <row r="78" spans="2:10">
      <c r="B78" s="17"/>
      <c r="C78" s="454"/>
      <c r="D78" s="451"/>
      <c r="E78" s="459"/>
      <c r="F78" s="459"/>
      <c r="G78" s="459"/>
      <c r="H78" s="459"/>
      <c r="I78" s="446"/>
      <c r="J78" s="446"/>
    </row>
    <row r="79" spans="2:10">
      <c r="B79" s="17"/>
      <c r="C79" s="454"/>
      <c r="D79" s="451"/>
      <c r="E79" s="459"/>
      <c r="F79" s="459"/>
      <c r="G79" s="459"/>
      <c r="H79" s="459"/>
      <c r="I79" s="446"/>
      <c r="J79" s="446"/>
    </row>
    <row r="80" spans="2:10">
      <c r="B80" s="17"/>
      <c r="C80" s="454"/>
      <c r="D80" s="451"/>
      <c r="E80" s="459"/>
      <c r="F80" s="459"/>
      <c r="G80" s="459"/>
      <c r="H80" s="459"/>
      <c r="I80" s="446"/>
      <c r="J80" s="446"/>
    </row>
    <row r="81" spans="2:10">
      <c r="B81" s="17"/>
      <c r="C81" s="454"/>
      <c r="D81" s="451"/>
      <c r="E81" s="459"/>
      <c r="F81" s="459"/>
      <c r="G81" s="459"/>
      <c r="H81" s="459"/>
      <c r="I81" s="446"/>
      <c r="J81" s="446"/>
    </row>
    <row r="82" spans="2:10">
      <c r="B82" s="17"/>
      <c r="C82" s="454"/>
      <c r="D82" s="451"/>
      <c r="E82" s="459"/>
      <c r="F82" s="459"/>
      <c r="G82" s="459"/>
      <c r="H82" s="459"/>
      <c r="I82" s="446"/>
      <c r="J82" s="446"/>
    </row>
    <row r="83" spans="2:10">
      <c r="B83" s="17"/>
      <c r="C83" s="454"/>
      <c r="D83" s="451"/>
      <c r="E83" s="459"/>
      <c r="F83" s="459"/>
      <c r="G83" s="459"/>
      <c r="H83" s="459"/>
      <c r="I83" s="446"/>
      <c r="J83" s="446"/>
    </row>
    <row r="84" spans="2:10">
      <c r="B84" s="17"/>
      <c r="C84" s="454"/>
      <c r="D84" s="451"/>
      <c r="E84" s="459"/>
      <c r="F84" s="459"/>
      <c r="G84" s="459"/>
      <c r="H84" s="459"/>
      <c r="I84" s="446"/>
      <c r="J84" s="446"/>
    </row>
    <row r="85" spans="2:10">
      <c r="B85" s="17"/>
      <c r="C85" s="454"/>
      <c r="D85" s="451"/>
      <c r="E85" s="459"/>
      <c r="F85" s="459"/>
      <c r="G85" s="459"/>
      <c r="H85" s="459"/>
      <c r="I85" s="446"/>
      <c r="J85" s="446"/>
    </row>
    <row r="86" spans="2:10">
      <c r="B86" s="17"/>
      <c r="C86" s="454"/>
      <c r="D86" s="451"/>
      <c r="E86" s="459"/>
      <c r="F86" s="459"/>
      <c r="G86" s="459"/>
      <c r="H86" s="459"/>
    </row>
    <row r="87" spans="2:10">
      <c r="B87" s="17"/>
      <c r="C87" s="454"/>
      <c r="D87" s="451"/>
      <c r="E87" s="459"/>
      <c r="F87" s="459"/>
      <c r="G87" s="459"/>
      <c r="H87" s="459"/>
    </row>
    <row r="88" spans="2:10">
      <c r="B88" s="17"/>
      <c r="C88" s="454"/>
      <c r="D88" s="451"/>
      <c r="E88" s="459"/>
      <c r="F88" s="459"/>
      <c r="G88" s="459"/>
      <c r="H88" s="459"/>
    </row>
    <row r="89" spans="2:10">
      <c r="B89" s="17"/>
      <c r="C89" s="454"/>
      <c r="D89" s="451"/>
      <c r="E89" s="459"/>
      <c r="F89" s="459"/>
      <c r="G89" s="459"/>
      <c r="H89" s="459"/>
    </row>
    <row r="90" spans="2:10">
      <c r="B90" s="17"/>
      <c r="C90" s="454"/>
      <c r="D90" s="451"/>
      <c r="E90" s="459"/>
      <c r="F90" s="459"/>
      <c r="G90" s="459"/>
      <c r="H90" s="459"/>
    </row>
    <row r="91" spans="2:10">
      <c r="B91" s="17"/>
      <c r="C91" s="454"/>
      <c r="D91" s="451"/>
      <c r="E91" s="459"/>
      <c r="F91" s="459"/>
      <c r="G91" s="459"/>
      <c r="H91" s="459"/>
    </row>
    <row r="92" spans="2:10">
      <c r="B92" s="17"/>
      <c r="C92" s="454"/>
      <c r="D92" s="451"/>
      <c r="E92" s="459"/>
      <c r="F92" s="459"/>
      <c r="G92" s="459"/>
      <c r="H92" s="459"/>
    </row>
    <row r="93" spans="2:10">
      <c r="B93" s="17"/>
      <c r="C93" s="454"/>
      <c r="D93" s="451"/>
      <c r="E93" s="459"/>
      <c r="F93" s="459"/>
      <c r="G93" s="459"/>
      <c r="H93" s="459"/>
    </row>
    <row r="94" spans="2:10">
      <c r="B94" s="459"/>
      <c r="C94" s="454"/>
      <c r="D94" s="451"/>
      <c r="E94" s="459"/>
      <c r="F94" s="455"/>
      <c r="G94" s="459"/>
      <c r="H94" s="459"/>
    </row>
    <row r="95" spans="2:10">
      <c r="B95" s="459"/>
      <c r="C95" s="454"/>
      <c r="D95" s="459"/>
      <c r="E95" s="458"/>
      <c r="F95" s="459"/>
      <c r="G95" s="459"/>
      <c r="H95" s="459"/>
    </row>
    <row r="96" spans="2:10">
      <c r="B96" s="459"/>
      <c r="C96" s="454"/>
      <c r="D96" s="459"/>
      <c r="E96" s="458"/>
      <c r="F96" s="459"/>
      <c r="G96" s="459"/>
      <c r="H96" s="459"/>
    </row>
    <row r="97" spans="2:8" ht="17.25">
      <c r="B97" s="459"/>
      <c r="C97" s="459"/>
      <c r="D97" s="459"/>
      <c r="E97" s="457"/>
      <c r="F97" s="459"/>
      <c r="G97" s="459"/>
      <c r="H97" s="459"/>
    </row>
    <row r="98" spans="2:8">
      <c r="B98" s="459"/>
      <c r="C98" s="459"/>
      <c r="D98" s="459"/>
      <c r="E98" s="453"/>
      <c r="F98" s="459"/>
      <c r="G98" s="459"/>
      <c r="H98" s="459"/>
    </row>
    <row r="99" spans="2:8">
      <c r="B99" s="459"/>
      <c r="C99" s="459"/>
      <c r="D99" s="459"/>
      <c r="E99" s="459"/>
      <c r="F99" s="459"/>
      <c r="G99" s="459"/>
      <c r="H99" s="459"/>
    </row>
    <row r="100" spans="2:8">
      <c r="B100" s="338"/>
      <c r="C100" s="459"/>
      <c r="D100" s="459"/>
      <c r="E100" s="459"/>
      <c r="F100" s="459"/>
      <c r="G100" s="459"/>
      <c r="H100" s="459"/>
    </row>
    <row r="101" spans="2:8">
      <c r="B101" s="338"/>
      <c r="C101" s="568"/>
      <c r="D101" s="342"/>
      <c r="E101" s="342"/>
      <c r="F101" s="342"/>
      <c r="G101" s="342"/>
      <c r="H101" s="342"/>
    </row>
    <row r="102" spans="2:8">
      <c r="B102" s="338"/>
      <c r="C102" s="568"/>
      <c r="D102" s="342"/>
      <c r="E102" s="342"/>
      <c r="F102" s="342"/>
      <c r="G102" s="342"/>
      <c r="H102" s="342"/>
    </row>
    <row r="103" spans="2:8">
      <c r="B103" s="446"/>
      <c r="C103" s="568"/>
      <c r="D103" s="342"/>
      <c r="E103" s="342"/>
      <c r="F103" s="342"/>
      <c r="G103" s="342"/>
      <c r="H103" s="342"/>
    </row>
    <row r="104" spans="2:8">
      <c r="C104" s="342"/>
      <c r="D104" s="342"/>
      <c r="E104" s="342"/>
      <c r="F104" s="342"/>
      <c r="G104" s="342"/>
      <c r="H104" s="342"/>
    </row>
    <row r="105" spans="2:8">
      <c r="B105" s="338"/>
      <c r="C105" s="342"/>
      <c r="D105" s="342"/>
      <c r="E105" s="342"/>
      <c r="F105" s="342"/>
      <c r="G105" s="342"/>
      <c r="H105" s="342"/>
    </row>
    <row r="106" spans="2:8">
      <c r="B106" s="338"/>
      <c r="C106" s="342"/>
      <c r="D106" s="342"/>
      <c r="E106" s="342"/>
      <c r="F106" s="342"/>
      <c r="G106" s="568"/>
      <c r="H106" s="342"/>
    </row>
    <row r="107" spans="2:8">
      <c r="B107" s="338"/>
      <c r="C107" s="342"/>
      <c r="D107" s="342"/>
      <c r="E107" s="342"/>
      <c r="F107" s="342"/>
      <c r="G107" s="568"/>
      <c r="H107" s="342"/>
    </row>
    <row r="108" spans="2:8">
      <c r="C108" s="342"/>
      <c r="D108" s="342"/>
      <c r="E108" s="342"/>
      <c r="F108" s="342"/>
      <c r="G108" s="568"/>
      <c r="H108" s="342"/>
    </row>
    <row r="109" spans="2:8">
      <c r="C109" s="342"/>
      <c r="D109" s="342"/>
      <c r="E109" s="342"/>
      <c r="F109" s="342"/>
      <c r="G109" s="342"/>
      <c r="H109" s="342"/>
    </row>
  </sheetData>
  <printOptions horizontalCentered="1"/>
  <pageMargins left="0.45" right="0.45" top="0.5" bottom="0.5" header="0.3" footer="0.3"/>
  <pageSetup scale="67" fitToHeight="2" orientation="portrait" r:id="rId1"/>
  <headerFooter>
    <oddFooter xml:space="preserve">&amp;CADD LINES AND CATEGORIES AS NEEDED
</oddFooter>
  </headerFooter>
  <rowBreaks count="1" manualBreakCount="1">
    <brk id="59" min="1"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52"/>
  <sheetViews>
    <sheetView zoomScale="90" zoomScaleNormal="90" zoomScaleSheetLayoutView="90" workbookViewId="0"/>
  </sheetViews>
  <sheetFormatPr defaultRowHeight="15"/>
  <cols>
    <col min="3" max="3" width="2.85546875" customWidth="1"/>
    <col min="4" max="4" width="6" customWidth="1"/>
    <col min="5" max="5" width="41.7109375" customWidth="1"/>
    <col min="6" max="6" width="13.140625" customWidth="1"/>
    <col min="7" max="7" width="12.5703125" customWidth="1"/>
    <col min="8" max="8" width="14.85546875" customWidth="1"/>
    <col min="9" max="9" width="12.5703125" customWidth="1"/>
  </cols>
  <sheetData>
    <row r="1" spans="2:13" ht="15.75">
      <c r="H1" s="23"/>
      <c r="I1" s="529" t="s">
        <v>572</v>
      </c>
    </row>
    <row r="2" spans="2:13" s="459" customFormat="1" ht="26.25">
      <c r="B2" s="63" t="s">
        <v>50</v>
      </c>
      <c r="C2" s="443"/>
      <c r="D2" s="443"/>
      <c r="E2" s="443"/>
      <c r="F2" s="443"/>
      <c r="G2" s="443"/>
      <c r="H2" s="443"/>
      <c r="I2" s="532"/>
    </row>
    <row r="3" spans="2:13" s="459" customFormat="1" ht="18.75">
      <c r="B3" s="530" t="s">
        <v>395</v>
      </c>
      <c r="C3" s="443"/>
      <c r="D3" s="443"/>
      <c r="E3" s="443"/>
      <c r="F3" s="443"/>
      <c r="G3" s="443"/>
      <c r="H3" s="443"/>
      <c r="I3" s="532"/>
    </row>
    <row r="4" spans="2:13">
      <c r="I4" t="s">
        <v>482</v>
      </c>
    </row>
    <row r="6" spans="2:13">
      <c r="E6" s="571" t="s">
        <v>380</v>
      </c>
    </row>
    <row r="7" spans="2:13">
      <c r="B7" t="s">
        <v>179</v>
      </c>
    </row>
    <row r="9" spans="2:13">
      <c r="B9" s="17">
        <v>1</v>
      </c>
      <c r="D9" s="339" t="s">
        <v>472</v>
      </c>
    </row>
    <row r="10" spans="2:13">
      <c r="B10" s="17">
        <f>B9+1</f>
        <v>2</v>
      </c>
      <c r="E10" s="17" t="s">
        <v>22</v>
      </c>
      <c r="F10" s="17" t="s">
        <v>23</v>
      </c>
      <c r="G10" s="17" t="s">
        <v>24</v>
      </c>
      <c r="H10" s="17" t="s">
        <v>25</v>
      </c>
      <c r="I10" s="17" t="s">
        <v>26</v>
      </c>
    </row>
    <row r="11" spans="2:13">
      <c r="B11" s="17">
        <f t="shared" ref="B11:B52" si="0">B10+1</f>
        <v>3</v>
      </c>
      <c r="I11" s="17" t="s">
        <v>84</v>
      </c>
    </row>
    <row r="12" spans="2:13">
      <c r="B12" s="17">
        <f t="shared" si="0"/>
        <v>4</v>
      </c>
      <c r="F12" s="18" t="s">
        <v>80</v>
      </c>
      <c r="G12" s="18" t="s">
        <v>82</v>
      </c>
      <c r="H12" s="18" t="s">
        <v>378</v>
      </c>
      <c r="I12" s="18" t="s">
        <v>4</v>
      </c>
    </row>
    <row r="13" spans="2:13">
      <c r="B13" s="17">
        <f t="shared" si="0"/>
        <v>5</v>
      </c>
      <c r="L13" s="596"/>
    </row>
    <row r="14" spans="2:13">
      <c r="B14" s="17">
        <f t="shared" si="0"/>
        <v>6</v>
      </c>
      <c r="E14" t="s">
        <v>256</v>
      </c>
      <c r="F14" s="580">
        <v>1111674.0600000003</v>
      </c>
      <c r="G14" s="580">
        <v>0</v>
      </c>
      <c r="H14" s="580">
        <v>0</v>
      </c>
      <c r="I14" s="580">
        <f t="shared" ref="I14:I20" si="1">H14+G14+F14</f>
        <v>1111674.0600000003</v>
      </c>
      <c r="J14" s="16"/>
      <c r="K14" s="16"/>
      <c r="L14" s="596"/>
      <c r="M14" s="16"/>
    </row>
    <row r="15" spans="2:13" s="459" customFormat="1">
      <c r="B15" s="17" t="s">
        <v>504</v>
      </c>
      <c r="E15" s="623" t="s">
        <v>497</v>
      </c>
      <c r="F15" s="580">
        <v>469338.67</v>
      </c>
      <c r="G15" s="580"/>
      <c r="H15" s="580"/>
      <c r="I15" s="580">
        <f t="shared" si="1"/>
        <v>469338.67</v>
      </c>
      <c r="J15" s="16"/>
      <c r="K15" s="16"/>
      <c r="L15" s="596"/>
      <c r="M15" s="16"/>
    </row>
    <row r="16" spans="2:13" s="459" customFormat="1">
      <c r="B16" s="17" t="s">
        <v>505</v>
      </c>
      <c r="E16" s="459" t="s">
        <v>512</v>
      </c>
      <c r="F16" s="580">
        <v>467934.48000000016</v>
      </c>
      <c r="G16" s="580"/>
      <c r="H16" s="580"/>
      <c r="I16" s="580">
        <f t="shared" si="1"/>
        <v>467934.48000000016</v>
      </c>
      <c r="J16" s="16"/>
      <c r="K16" s="16"/>
      <c r="L16" s="16"/>
      <c r="M16" s="16"/>
    </row>
    <row r="17" spans="2:13" s="459" customFormat="1">
      <c r="B17" s="17" t="s">
        <v>506</v>
      </c>
      <c r="E17" s="459" t="s">
        <v>586</v>
      </c>
      <c r="F17" s="580">
        <v>970145</v>
      </c>
      <c r="G17" s="580"/>
      <c r="H17" s="580"/>
      <c r="I17" s="580">
        <f t="shared" si="1"/>
        <v>970145</v>
      </c>
      <c r="J17" s="16"/>
      <c r="K17" s="16"/>
      <c r="L17" s="16"/>
      <c r="M17" s="16"/>
    </row>
    <row r="18" spans="2:13" s="459" customFormat="1">
      <c r="B18" s="17" t="s">
        <v>507</v>
      </c>
      <c r="E18" s="459" t="s">
        <v>499</v>
      </c>
      <c r="F18" s="580">
        <v>190213.53230769231</v>
      </c>
      <c r="G18" s="580"/>
      <c r="H18" s="580"/>
      <c r="I18" s="580">
        <f t="shared" si="1"/>
        <v>190213.53230769231</v>
      </c>
      <c r="J18" s="16"/>
      <c r="K18" s="16"/>
      <c r="L18" s="16"/>
      <c r="M18" s="16"/>
    </row>
    <row r="19" spans="2:13" s="459" customFormat="1">
      <c r="B19" s="17" t="s">
        <v>508</v>
      </c>
      <c r="F19" s="580">
        <v>0</v>
      </c>
      <c r="G19" s="580"/>
      <c r="H19" s="580"/>
      <c r="I19" s="580">
        <f t="shared" si="1"/>
        <v>0</v>
      </c>
      <c r="J19" s="16"/>
      <c r="K19" s="16"/>
      <c r="L19" s="16"/>
      <c r="M19" s="16"/>
    </row>
    <row r="20" spans="2:13" s="459" customFormat="1">
      <c r="B20" s="17" t="s">
        <v>509</v>
      </c>
      <c r="F20" s="580">
        <v>0</v>
      </c>
      <c r="G20" s="580"/>
      <c r="H20" s="580"/>
      <c r="I20" s="580">
        <f t="shared" si="1"/>
        <v>0</v>
      </c>
      <c r="J20" s="16"/>
      <c r="K20" s="16"/>
      <c r="L20" s="16"/>
      <c r="M20" s="16"/>
    </row>
    <row r="21" spans="2:13" s="459" customFormat="1">
      <c r="B21" s="17" t="s">
        <v>510</v>
      </c>
      <c r="F21" s="580"/>
      <c r="G21" s="580"/>
      <c r="H21" s="580"/>
      <c r="I21" s="580"/>
      <c r="J21" s="16"/>
      <c r="K21" s="16"/>
      <c r="L21" s="16"/>
      <c r="M21" s="16"/>
    </row>
    <row r="22" spans="2:13" s="459" customFormat="1">
      <c r="B22" s="17">
        <v>7</v>
      </c>
      <c r="E22" s="609" t="s">
        <v>501</v>
      </c>
      <c r="F22" s="580"/>
      <c r="G22" s="580"/>
      <c r="H22" s="580"/>
      <c r="I22" s="580"/>
      <c r="J22" s="16"/>
      <c r="K22" s="16"/>
      <c r="L22" s="16"/>
      <c r="M22" s="16"/>
    </row>
    <row r="23" spans="2:13" s="459" customFormat="1">
      <c r="B23" s="17">
        <v>8</v>
      </c>
      <c r="E23" s="610" t="s">
        <v>543</v>
      </c>
      <c r="F23" s="580"/>
      <c r="G23" s="580">
        <v>0</v>
      </c>
      <c r="H23" s="580"/>
      <c r="I23" s="580">
        <f>H23+G23+F23</f>
        <v>0</v>
      </c>
      <c r="J23" s="16"/>
      <c r="K23" s="16"/>
      <c r="L23" s="16"/>
      <c r="M23" s="16"/>
    </row>
    <row r="24" spans="2:13" s="459" customFormat="1">
      <c r="B24" s="17">
        <v>9</v>
      </c>
      <c r="E24" s="610" t="s">
        <v>546</v>
      </c>
      <c r="F24" s="580"/>
      <c r="G24" s="580">
        <v>0</v>
      </c>
      <c r="H24" s="580"/>
      <c r="I24" s="580">
        <f>H24+G24+F24</f>
        <v>0</v>
      </c>
      <c r="J24" s="16"/>
      <c r="K24" s="16"/>
      <c r="L24" s="16"/>
      <c r="M24" s="16"/>
    </row>
    <row r="25" spans="2:13" s="459" customFormat="1">
      <c r="B25" s="17">
        <f t="shared" si="0"/>
        <v>10</v>
      </c>
      <c r="E25" s="610"/>
      <c r="F25" s="580"/>
      <c r="G25" s="580">
        <v>0</v>
      </c>
      <c r="H25" s="580"/>
      <c r="I25" s="580">
        <f>H25+G25+F25</f>
        <v>0</v>
      </c>
      <c r="J25" s="16"/>
      <c r="K25" s="16"/>
      <c r="L25" s="16"/>
      <c r="M25" s="16"/>
    </row>
    <row r="26" spans="2:13" ht="17.25">
      <c r="B26" s="17">
        <f t="shared" si="0"/>
        <v>11</v>
      </c>
      <c r="E26" s="610" t="s">
        <v>502</v>
      </c>
      <c r="F26" s="760">
        <v>0</v>
      </c>
      <c r="G26" s="760">
        <v>0</v>
      </c>
      <c r="H26" s="760">
        <v>0</v>
      </c>
      <c r="I26" s="760">
        <f>H26+G26+F26</f>
        <v>0</v>
      </c>
      <c r="J26" s="16"/>
      <c r="K26" s="16"/>
      <c r="L26" s="16"/>
      <c r="M26" s="16"/>
    </row>
    <row r="27" spans="2:13">
      <c r="B27" s="17">
        <f t="shared" si="0"/>
        <v>12</v>
      </c>
      <c r="E27" s="342" t="s">
        <v>83</v>
      </c>
      <c r="F27" s="580">
        <f>SUM(F14:F26)</f>
        <v>3209305.7423076928</v>
      </c>
      <c r="G27" s="580">
        <f>SUM(G14:G26)</f>
        <v>0</v>
      </c>
      <c r="H27" s="580">
        <f>SUM(H14:H26)</f>
        <v>0</v>
      </c>
      <c r="I27" s="580">
        <f>H27+G27+F27</f>
        <v>3209305.7423076928</v>
      </c>
      <c r="J27" s="16"/>
      <c r="K27" s="16"/>
      <c r="L27" s="16"/>
      <c r="M27" s="16"/>
    </row>
    <row r="28" spans="2:13">
      <c r="B28" s="17">
        <f t="shared" si="0"/>
        <v>13</v>
      </c>
      <c r="E28" s="342"/>
      <c r="F28" s="580"/>
      <c r="G28" s="580"/>
      <c r="H28" s="580"/>
      <c r="I28" s="580"/>
      <c r="J28" s="16"/>
      <c r="K28" s="16"/>
      <c r="L28" s="16"/>
      <c r="M28" s="16"/>
    </row>
    <row r="29" spans="2:13">
      <c r="B29" s="17">
        <f t="shared" si="0"/>
        <v>14</v>
      </c>
      <c r="E29" s="342" t="s">
        <v>85</v>
      </c>
      <c r="F29" s="761">
        <v>1</v>
      </c>
      <c r="G29" s="761">
        <v>1</v>
      </c>
      <c r="H29" s="761">
        <f>IFERROR(H27/$I$27,"0%")</f>
        <v>0</v>
      </c>
      <c r="I29" s="580"/>
      <c r="J29" s="16"/>
      <c r="K29" s="16"/>
      <c r="L29" s="16"/>
      <c r="M29" s="16"/>
    </row>
    <row r="30" spans="2:13">
      <c r="B30" s="17">
        <f t="shared" si="0"/>
        <v>15</v>
      </c>
      <c r="E30" s="342"/>
      <c r="F30" s="580"/>
      <c r="G30" s="580"/>
      <c r="H30" s="580"/>
      <c r="I30" s="580"/>
      <c r="J30" s="16"/>
      <c r="K30" s="16"/>
      <c r="L30" s="16"/>
      <c r="M30" s="16"/>
    </row>
    <row r="31" spans="2:13">
      <c r="B31" s="17">
        <f t="shared" si="0"/>
        <v>16</v>
      </c>
      <c r="E31" s="342" t="s">
        <v>243</v>
      </c>
      <c r="F31" s="580">
        <f>F29*F27</f>
        <v>3209305.7423076928</v>
      </c>
      <c r="G31" s="580">
        <f t="shared" ref="G31:H31" si="2">G29*G27</f>
        <v>0</v>
      </c>
      <c r="H31" s="580">
        <f t="shared" si="2"/>
        <v>0</v>
      </c>
      <c r="I31" s="580">
        <f>H31+G31+F31</f>
        <v>3209305.7423076928</v>
      </c>
      <c r="J31" s="16"/>
      <c r="K31" s="16"/>
      <c r="L31" s="16"/>
      <c r="M31" s="16"/>
    </row>
    <row r="32" spans="2:13">
      <c r="B32" s="17">
        <f t="shared" si="0"/>
        <v>17</v>
      </c>
      <c r="E32" s="342"/>
      <c r="F32" s="56"/>
      <c r="G32" s="56"/>
      <c r="H32" s="56"/>
      <c r="I32" s="56"/>
      <c r="J32" s="16"/>
      <c r="K32" s="16"/>
      <c r="L32" s="16"/>
      <c r="M32" s="16"/>
    </row>
    <row r="33" spans="2:13">
      <c r="B33" s="17">
        <f t="shared" si="0"/>
        <v>18</v>
      </c>
      <c r="E33" s="342"/>
      <c r="F33" s="56"/>
      <c r="G33" s="56"/>
      <c r="H33" s="56"/>
      <c r="I33" s="56"/>
      <c r="J33" s="16"/>
      <c r="K33" s="16"/>
      <c r="L33" s="16"/>
      <c r="M33" s="16"/>
    </row>
    <row r="34" spans="2:13">
      <c r="B34" s="17">
        <f t="shared" si="0"/>
        <v>19</v>
      </c>
      <c r="D34" s="339" t="s">
        <v>242</v>
      </c>
      <c r="F34" s="16"/>
      <c r="G34" s="16"/>
      <c r="H34" s="16"/>
      <c r="I34" s="16"/>
      <c r="J34" s="16"/>
      <c r="K34" s="16"/>
      <c r="L34" s="16"/>
      <c r="M34" s="16"/>
    </row>
    <row r="35" spans="2:13">
      <c r="B35" s="17">
        <f t="shared" si="0"/>
        <v>20</v>
      </c>
      <c r="F35" s="16"/>
      <c r="G35" s="16"/>
      <c r="H35" s="16"/>
      <c r="I35" s="16"/>
      <c r="J35" s="16"/>
      <c r="K35" s="16"/>
      <c r="L35" s="16"/>
      <c r="M35" s="16"/>
    </row>
    <row r="36" spans="2:13">
      <c r="B36" s="17">
        <f t="shared" si="0"/>
        <v>21</v>
      </c>
      <c r="F36" s="16"/>
      <c r="G36" s="16"/>
      <c r="H36" s="16"/>
      <c r="I36" s="16"/>
      <c r="J36" s="16"/>
      <c r="K36" s="16"/>
      <c r="L36" s="16"/>
      <c r="M36" s="16"/>
    </row>
    <row r="37" spans="2:13">
      <c r="B37" s="17">
        <f t="shared" si="0"/>
        <v>22</v>
      </c>
      <c r="I37" s="17" t="s">
        <v>84</v>
      </c>
      <c r="J37" s="16"/>
      <c r="K37" s="16"/>
      <c r="L37" s="16"/>
      <c r="M37" s="16"/>
    </row>
    <row r="38" spans="2:13">
      <c r="B38" s="17">
        <f t="shared" si="0"/>
        <v>23</v>
      </c>
      <c r="F38" s="18" t="s">
        <v>80</v>
      </c>
      <c r="G38" s="18" t="s">
        <v>82</v>
      </c>
      <c r="H38" s="18" t="s">
        <v>379</v>
      </c>
      <c r="I38" s="18" t="s">
        <v>4</v>
      </c>
      <c r="J38" s="16"/>
      <c r="K38" s="16"/>
      <c r="L38" s="16"/>
      <c r="M38" s="16"/>
    </row>
    <row r="39" spans="2:13">
      <c r="B39" s="17">
        <f t="shared" si="0"/>
        <v>24</v>
      </c>
      <c r="J39" s="16"/>
      <c r="K39" s="16"/>
      <c r="L39" s="16"/>
      <c r="M39" s="16"/>
    </row>
    <row r="40" spans="2:13">
      <c r="B40" s="17">
        <f t="shared" si="0"/>
        <v>25</v>
      </c>
      <c r="E40" t="s">
        <v>81</v>
      </c>
      <c r="F40" s="56">
        <v>0</v>
      </c>
      <c r="G40" s="56">
        <v>0</v>
      </c>
      <c r="H40" s="56">
        <v>0</v>
      </c>
      <c r="I40" s="56">
        <f>H40+G40+F40</f>
        <v>0</v>
      </c>
      <c r="J40" s="16"/>
      <c r="K40" s="16"/>
      <c r="L40" s="16"/>
      <c r="M40" s="16"/>
    </row>
    <row r="41" spans="2:13">
      <c r="B41" s="17">
        <f t="shared" si="0"/>
        <v>26</v>
      </c>
      <c r="F41" s="16"/>
      <c r="G41" s="16"/>
      <c r="H41" s="16"/>
      <c r="I41" s="16"/>
      <c r="J41" s="16"/>
      <c r="K41" s="16"/>
      <c r="L41" s="16"/>
      <c r="M41" s="16"/>
    </row>
    <row r="42" spans="2:13">
      <c r="B42" s="17">
        <f t="shared" si="0"/>
        <v>27</v>
      </c>
      <c r="E42" s="342" t="s">
        <v>85</v>
      </c>
      <c r="F42" s="348" t="str">
        <f>IFERROR(F40/$I$40,"0%")</f>
        <v>0%</v>
      </c>
      <c r="G42" s="348" t="str">
        <f>IFERROR(G40/$I$40,"0%")</f>
        <v>0%</v>
      </c>
      <c r="H42" s="348" t="str">
        <f>IFERROR(H40/$I$40,"0%")</f>
        <v>0%</v>
      </c>
      <c r="I42" s="16"/>
      <c r="J42" s="16"/>
      <c r="K42" s="16"/>
      <c r="L42" s="16"/>
      <c r="M42" s="16"/>
    </row>
    <row r="43" spans="2:13">
      <c r="B43" s="17">
        <f t="shared" si="0"/>
        <v>28</v>
      </c>
      <c r="F43" s="16"/>
      <c r="G43" s="16"/>
      <c r="H43" s="16"/>
      <c r="I43" s="16"/>
      <c r="J43" s="16"/>
      <c r="K43" s="16"/>
      <c r="L43" s="16"/>
      <c r="M43" s="16"/>
    </row>
    <row r="44" spans="2:13">
      <c r="B44" s="17">
        <f t="shared" si="0"/>
        <v>29</v>
      </c>
      <c r="E44" t="s">
        <v>243</v>
      </c>
      <c r="F44" s="16">
        <f>F42*F40</f>
        <v>0</v>
      </c>
      <c r="G44" s="16">
        <f t="shared" ref="G44:H44" si="3">G42*G40</f>
        <v>0</v>
      </c>
      <c r="H44" s="16">
        <f t="shared" si="3"/>
        <v>0</v>
      </c>
      <c r="I44" s="338">
        <f>H44+G44+F44</f>
        <v>0</v>
      </c>
    </row>
    <row r="45" spans="2:13">
      <c r="B45" s="17">
        <f t="shared" si="0"/>
        <v>30</v>
      </c>
    </row>
    <row r="46" spans="2:13">
      <c r="B46" s="17">
        <f t="shared" si="0"/>
        <v>31</v>
      </c>
    </row>
    <row r="47" spans="2:13">
      <c r="B47" s="17">
        <f t="shared" si="0"/>
        <v>32</v>
      </c>
      <c r="D47" s="339" t="s">
        <v>252</v>
      </c>
    </row>
    <row r="48" spans="2:13">
      <c r="B48" s="17">
        <f t="shared" si="0"/>
        <v>33</v>
      </c>
    </row>
    <row r="49" spans="2:8">
      <c r="B49" s="17">
        <f t="shared" si="0"/>
        <v>34</v>
      </c>
      <c r="E49" s="714" t="s">
        <v>595</v>
      </c>
      <c r="F49" s="341">
        <f>F27/I27</f>
        <v>1</v>
      </c>
      <c r="G49" s="341">
        <f>G27/I27</f>
        <v>0</v>
      </c>
      <c r="H49" s="341">
        <f>H27/I27</f>
        <v>0</v>
      </c>
    </row>
    <row r="50" spans="2:8">
      <c r="B50" s="17">
        <f t="shared" si="0"/>
        <v>35</v>
      </c>
    </row>
    <row r="51" spans="2:8">
      <c r="B51" s="17">
        <f t="shared" si="0"/>
        <v>36</v>
      </c>
    </row>
    <row r="52" spans="2:8">
      <c r="B52" s="17">
        <f t="shared" si="0"/>
        <v>37</v>
      </c>
    </row>
  </sheetData>
  <printOptions horizontalCentered="1"/>
  <pageMargins left="0.45" right="0.45" top="0.5" bottom="0.5" header="0.3" footer="0.3"/>
  <pageSetup scale="86"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60"/>
  <sheetViews>
    <sheetView topLeftCell="A4" zoomScale="80" zoomScaleNormal="80" workbookViewId="0"/>
  </sheetViews>
  <sheetFormatPr defaultColWidth="9.140625" defaultRowHeight="15.75"/>
  <cols>
    <col min="1" max="1" width="24.140625" style="212" customWidth="1"/>
    <col min="2" max="2" width="32.5703125" style="213" customWidth="1"/>
    <col min="3" max="3" width="11.5703125" style="213" customWidth="1"/>
    <col min="4" max="4" width="22.28515625" style="212" customWidth="1"/>
    <col min="5" max="9" width="20.28515625" style="212" customWidth="1"/>
    <col min="10" max="10" width="24.140625" style="212" customWidth="1"/>
    <col min="11" max="14" width="9.140625" style="212"/>
    <col min="15" max="15" width="11.85546875" style="212" customWidth="1"/>
    <col min="16" max="16384" width="9.140625" style="212"/>
  </cols>
  <sheetData>
    <row r="1" spans="1:12" ht="16.5" customHeight="1">
      <c r="A1" s="23"/>
      <c r="B1" s="23"/>
      <c r="C1" s="23"/>
      <c r="D1" s="24"/>
      <c r="E1" s="24"/>
      <c r="F1" s="24"/>
      <c r="G1" s="24"/>
      <c r="H1" s="24"/>
      <c r="I1" s="24"/>
      <c r="J1" s="215"/>
      <c r="K1" s="24"/>
      <c r="L1" s="24"/>
    </row>
    <row r="2" spans="1:12">
      <c r="B2" s="23"/>
      <c r="C2" s="23"/>
      <c r="D2" s="216"/>
      <c r="E2" s="24"/>
      <c r="F2" s="24"/>
      <c r="G2" s="24"/>
      <c r="H2" s="24"/>
      <c r="I2" s="529" t="s">
        <v>424</v>
      </c>
      <c r="J2" s="215"/>
      <c r="K2" s="24"/>
      <c r="L2" s="24"/>
    </row>
    <row r="3" spans="1:12" ht="26.25">
      <c r="B3" s="63" t="s">
        <v>50</v>
      </c>
      <c r="C3" s="532"/>
      <c r="D3" s="536"/>
      <c r="E3" s="64"/>
      <c r="F3" s="64"/>
      <c r="G3" s="64"/>
      <c r="H3" s="64"/>
      <c r="I3" s="537"/>
      <c r="J3" s="215"/>
      <c r="K3" s="24"/>
      <c r="L3" s="24"/>
    </row>
    <row r="4" spans="1:12" ht="18.75">
      <c r="B4" s="530" t="s">
        <v>397</v>
      </c>
      <c r="C4" s="532"/>
      <c r="D4" s="536"/>
      <c r="E4" s="64"/>
      <c r="F4" s="64"/>
      <c r="G4" s="64"/>
      <c r="H4" s="64"/>
      <c r="I4" s="537"/>
      <c r="J4" s="215"/>
      <c r="K4" s="24"/>
      <c r="L4" s="24"/>
    </row>
    <row r="5" spans="1:12" ht="16.5" customHeight="1">
      <c r="B5" s="23"/>
      <c r="C5" s="23"/>
      <c r="D5" s="216"/>
      <c r="E5" s="24"/>
      <c r="F5" s="24"/>
      <c r="G5" s="24"/>
      <c r="H5" s="24"/>
      <c r="I5" s="540" t="s">
        <v>481</v>
      </c>
      <c r="J5" s="215"/>
      <c r="K5" s="24"/>
      <c r="L5" s="24"/>
    </row>
    <row r="6" spans="1:12" ht="20.100000000000001" customHeight="1">
      <c r="B6" s="23"/>
      <c r="C6" s="23"/>
      <c r="D6" s="24"/>
      <c r="E6" s="24"/>
      <c r="F6" s="24"/>
      <c r="G6" s="24"/>
      <c r="H6" s="24"/>
      <c r="I6" s="24"/>
      <c r="J6" s="24"/>
      <c r="K6" s="24"/>
      <c r="L6" s="24"/>
    </row>
    <row r="7" spans="1:12" ht="20.100000000000001" customHeight="1">
      <c r="B7" s="744" t="s">
        <v>354</v>
      </c>
      <c r="C7" s="744"/>
      <c r="D7" s="744"/>
      <c r="E7" s="744"/>
      <c r="F7" s="744"/>
      <c r="G7" s="744"/>
      <c r="H7" s="744"/>
      <c r="I7" s="744"/>
      <c r="J7" s="24"/>
      <c r="K7" s="24"/>
      <c r="L7" s="24"/>
    </row>
    <row r="8" spans="1:12" ht="20.100000000000001" customHeight="1">
      <c r="B8" s="745"/>
      <c r="C8" s="745"/>
      <c r="D8" s="745"/>
      <c r="E8" s="745"/>
      <c r="F8" s="745"/>
      <c r="G8" s="745"/>
      <c r="H8" s="745"/>
      <c r="I8" s="745"/>
      <c r="J8" s="24"/>
      <c r="K8" s="24"/>
      <c r="L8" s="24"/>
    </row>
    <row r="9" spans="1:12" ht="20.100000000000001" customHeight="1" thickBot="1">
      <c r="B9" s="25"/>
      <c r="C9" s="25"/>
      <c r="D9" s="24"/>
      <c r="E9" s="24"/>
      <c r="F9" s="24"/>
      <c r="G9" s="24"/>
      <c r="H9" s="24"/>
      <c r="I9" s="24"/>
      <c r="J9" s="24"/>
      <c r="K9" s="24"/>
      <c r="L9" s="24"/>
    </row>
    <row r="10" spans="1:12" s="214" customFormat="1" ht="47.25">
      <c r="B10" s="218" t="s">
        <v>416</v>
      </c>
      <c r="C10" s="217"/>
      <c r="D10" s="218" t="s">
        <v>157</v>
      </c>
      <c r="E10" s="217"/>
      <c r="F10" s="218" t="s">
        <v>340</v>
      </c>
      <c r="G10" s="219"/>
      <c r="H10" s="220"/>
      <c r="I10" s="220"/>
      <c r="J10" s="219"/>
      <c r="K10" s="219"/>
      <c r="L10" s="219"/>
    </row>
    <row r="11" spans="1:12" ht="20.100000000000001" customHeight="1">
      <c r="B11" s="221"/>
      <c r="C11" s="222"/>
      <c r="D11" s="221"/>
      <c r="E11" s="222"/>
      <c r="F11" s="223"/>
      <c r="G11" s="24"/>
      <c r="H11" s="222"/>
      <c r="I11" s="222"/>
      <c r="J11" s="24"/>
      <c r="K11" s="24"/>
      <c r="L11" s="24"/>
    </row>
    <row r="12" spans="1:12" ht="20.100000000000001" customHeight="1" thickBot="1">
      <c r="B12" s="345">
        <v>1784037.7200000002</v>
      </c>
      <c r="C12" s="224" t="str">
        <f>"-"</f>
        <v>-</v>
      </c>
      <c r="D12" s="345">
        <f>'Attachment H-32A'!K17-'Attachment H-32A'!K26</f>
        <v>2829843.3789999997</v>
      </c>
      <c r="E12" s="224" t="str">
        <f>"="</f>
        <v>=</v>
      </c>
      <c r="F12" s="249">
        <f>IF(D12=0,0,D12-B12)</f>
        <v>1045805.6589999995</v>
      </c>
      <c r="G12" s="24"/>
      <c r="H12" s="222"/>
      <c r="I12" s="222"/>
      <c r="J12" s="24"/>
      <c r="K12" s="24"/>
      <c r="L12" s="24"/>
    </row>
    <row r="13" spans="1:12" ht="20.100000000000001" customHeight="1" thickBot="1">
      <c r="B13" s="225"/>
      <c r="C13" s="226"/>
      <c r="D13" s="225"/>
      <c r="E13" s="226"/>
      <c r="F13" s="225"/>
      <c r="G13" s="227"/>
      <c r="H13" s="227"/>
      <c r="I13" s="227"/>
      <c r="J13" s="24"/>
      <c r="K13" s="24"/>
      <c r="L13" s="24"/>
    </row>
    <row r="14" spans="1:12" ht="20.100000000000001" customHeight="1">
      <c r="B14" s="228"/>
      <c r="C14" s="229"/>
      <c r="D14" s="230"/>
      <c r="E14" s="229"/>
      <c r="F14" s="230"/>
      <c r="G14" s="222"/>
      <c r="H14" s="222"/>
      <c r="I14" s="222"/>
      <c r="J14" s="24"/>
      <c r="K14" s="24"/>
      <c r="L14" s="24"/>
    </row>
    <row r="15" spans="1:12" ht="47.25">
      <c r="B15" s="746"/>
      <c r="C15" s="746"/>
      <c r="D15" s="231" t="s">
        <v>142</v>
      </c>
      <c r="E15" s="231" t="s">
        <v>143</v>
      </c>
      <c r="F15" s="224" t="s">
        <v>144</v>
      </c>
      <c r="G15" s="232" t="s">
        <v>145</v>
      </c>
      <c r="H15" s="231" t="s">
        <v>146</v>
      </c>
      <c r="I15" s="231" t="s">
        <v>147</v>
      </c>
      <c r="J15" s="24"/>
      <c r="K15" s="24"/>
      <c r="L15" s="24"/>
    </row>
    <row r="16" spans="1:12" ht="32.1" customHeight="1">
      <c r="B16" s="747" t="s">
        <v>148</v>
      </c>
      <c r="C16" s="747"/>
      <c r="D16" s="747"/>
      <c r="E16" s="347">
        <f>N41</f>
        <v>3.183333333333334E-3</v>
      </c>
      <c r="F16" s="230"/>
      <c r="G16" s="222"/>
      <c r="H16" s="222"/>
      <c r="I16" s="222"/>
      <c r="J16" s="24"/>
      <c r="K16" s="24"/>
      <c r="L16" s="24"/>
    </row>
    <row r="17" spans="2:14" ht="20.100000000000001" customHeight="1">
      <c r="B17" s="234"/>
      <c r="C17" s="229"/>
      <c r="D17" s="222"/>
      <c r="E17" s="233"/>
      <c r="F17" s="230"/>
      <c r="G17" s="222"/>
      <c r="H17" s="222"/>
      <c r="I17" s="222"/>
      <c r="J17" s="24"/>
      <c r="K17" s="24"/>
      <c r="L17" s="24"/>
    </row>
    <row r="18" spans="2:14" ht="20.100000000000001" customHeight="1">
      <c r="B18" s="234" t="s">
        <v>158</v>
      </c>
      <c r="C18" s="229"/>
      <c r="D18" s="222"/>
      <c r="E18" s="233"/>
      <c r="F18" s="230"/>
      <c r="G18" s="222"/>
      <c r="H18" s="222"/>
      <c r="I18" s="222"/>
      <c r="J18" s="24"/>
      <c r="K18" s="24"/>
      <c r="L18" s="24"/>
    </row>
    <row r="19" spans="2:14" ht="20.100000000000001" customHeight="1">
      <c r="B19" s="235" t="s">
        <v>0</v>
      </c>
      <c r="C19" s="229"/>
      <c r="D19" s="229"/>
      <c r="E19" s="229" t="s">
        <v>0</v>
      </c>
      <c r="F19" s="222"/>
      <c r="G19" s="222"/>
      <c r="H19" s="222"/>
      <c r="I19" s="222"/>
      <c r="J19" s="24"/>
      <c r="K19" s="24"/>
      <c r="L19" s="24"/>
    </row>
    <row r="20" spans="2:14" ht="20.100000000000001" customHeight="1">
      <c r="B20" s="236" t="s">
        <v>149</v>
      </c>
      <c r="C20" s="229"/>
      <c r="D20" s="229"/>
      <c r="E20" s="222"/>
      <c r="F20" s="222"/>
      <c r="G20" s="224" t="s">
        <v>150</v>
      </c>
      <c r="H20" s="229"/>
      <c r="I20" s="229"/>
      <c r="J20" s="24"/>
      <c r="K20" s="24"/>
      <c r="L20" s="24"/>
      <c r="M20" s="646" t="s">
        <v>529</v>
      </c>
      <c r="N20" s="24"/>
    </row>
    <row r="21" spans="2:14" ht="20.100000000000001" customHeight="1">
      <c r="B21" s="222" t="s">
        <v>59</v>
      </c>
      <c r="C21" s="346" t="s">
        <v>159</v>
      </c>
      <c r="D21" s="237">
        <f>+F12/12</f>
        <v>87150.471583333288</v>
      </c>
      <c r="E21" s="238">
        <f>+E16</f>
        <v>3.183333333333334E-3</v>
      </c>
      <c r="F21" s="239">
        <v>12</v>
      </c>
      <c r="G21" s="237">
        <f t="shared" ref="G21:G32" si="0">E21*D21*F21*-1</f>
        <v>-3329.1480144833322</v>
      </c>
      <c r="H21" s="237"/>
      <c r="I21" s="237">
        <f>(-G21+D21)*-1</f>
        <v>-90479.619597816622</v>
      </c>
      <c r="J21" s="24"/>
      <c r="K21" s="24"/>
      <c r="L21" s="24"/>
      <c r="M21" s="647">
        <v>43831</v>
      </c>
      <c r="N21" s="720">
        <v>4.1000000000000003E-3</v>
      </c>
    </row>
    <row r="22" spans="2:14" ht="20.100000000000001" customHeight="1">
      <c r="B22" s="222" t="s">
        <v>60</v>
      </c>
      <c r="C22" s="222" t="str">
        <f>C21</f>
        <v>Year 2020</v>
      </c>
      <c r="D22" s="237">
        <f>+D21</f>
        <v>87150.471583333288</v>
      </c>
      <c r="E22" s="238">
        <f>+E21</f>
        <v>3.183333333333334E-3</v>
      </c>
      <c r="F22" s="240">
        <f t="shared" ref="F22:F32" si="1">+F21-1</f>
        <v>11</v>
      </c>
      <c r="G22" s="237">
        <f t="shared" si="0"/>
        <v>-3051.7190132763881</v>
      </c>
      <c r="H22" s="237"/>
      <c r="I22" s="237">
        <f t="shared" ref="I22:I32" si="2">(-G22+D22)*-1</f>
        <v>-90202.190596609682</v>
      </c>
      <c r="J22" s="24"/>
      <c r="K22" s="24"/>
      <c r="L22" s="24"/>
      <c r="M22" s="647">
        <v>43862</v>
      </c>
      <c r="N22" s="720">
        <v>4.1000000000000003E-3</v>
      </c>
    </row>
    <row r="23" spans="2:14" ht="20.100000000000001" customHeight="1">
      <c r="B23" s="222" t="s">
        <v>61</v>
      </c>
      <c r="C23" s="222" t="str">
        <f>C22</f>
        <v>Year 2020</v>
      </c>
      <c r="D23" s="237">
        <f t="shared" ref="D23:E32" si="3">+D22</f>
        <v>87150.471583333288</v>
      </c>
      <c r="E23" s="238">
        <f t="shared" si="3"/>
        <v>3.183333333333334E-3</v>
      </c>
      <c r="F23" s="240">
        <f t="shared" si="1"/>
        <v>10</v>
      </c>
      <c r="G23" s="237">
        <f t="shared" si="0"/>
        <v>-2774.2900120694435</v>
      </c>
      <c r="H23" s="237"/>
      <c r="I23" s="237">
        <f t="shared" si="2"/>
        <v>-89924.761595402728</v>
      </c>
      <c r="J23" s="24"/>
      <c r="K23" s="24"/>
      <c r="L23" s="24"/>
      <c r="M23" s="647">
        <v>43891</v>
      </c>
      <c r="N23" s="720">
        <v>4.1000000000000003E-3</v>
      </c>
    </row>
    <row r="24" spans="2:14" ht="20.100000000000001" customHeight="1">
      <c r="B24" s="222" t="s">
        <v>62</v>
      </c>
      <c r="C24" s="222" t="str">
        <f t="shared" ref="C24:C31" si="4">C23</f>
        <v>Year 2020</v>
      </c>
      <c r="D24" s="237">
        <f t="shared" si="3"/>
        <v>87150.471583333288</v>
      </c>
      <c r="E24" s="238">
        <f t="shared" si="3"/>
        <v>3.183333333333334E-3</v>
      </c>
      <c r="F24" s="240">
        <f t="shared" si="1"/>
        <v>9</v>
      </c>
      <c r="G24" s="237">
        <f t="shared" si="0"/>
        <v>-2496.8610108624989</v>
      </c>
      <c r="H24" s="237"/>
      <c r="I24" s="237">
        <f>(-G24+D24)*-1</f>
        <v>-89647.332594195788</v>
      </c>
      <c r="J24" s="24"/>
      <c r="K24" s="24"/>
      <c r="L24" s="24"/>
      <c r="M24" s="647">
        <v>43922</v>
      </c>
      <c r="N24" s="720">
        <v>4.0000000000000001E-3</v>
      </c>
    </row>
    <row r="25" spans="2:14" ht="20.100000000000001" customHeight="1">
      <c r="B25" s="222" t="s">
        <v>63</v>
      </c>
      <c r="C25" s="222" t="str">
        <f t="shared" si="4"/>
        <v>Year 2020</v>
      </c>
      <c r="D25" s="237">
        <f t="shared" si="3"/>
        <v>87150.471583333288</v>
      </c>
      <c r="E25" s="238">
        <f t="shared" si="3"/>
        <v>3.183333333333334E-3</v>
      </c>
      <c r="F25" s="240">
        <f t="shared" si="1"/>
        <v>8</v>
      </c>
      <c r="G25" s="237">
        <f>E25*D25*F25*-1</f>
        <v>-2219.4320096555548</v>
      </c>
      <c r="H25" s="237"/>
      <c r="I25" s="237">
        <f t="shared" si="2"/>
        <v>-89369.903592988849</v>
      </c>
      <c r="J25" s="24"/>
      <c r="K25" s="24"/>
      <c r="L25" s="24"/>
      <c r="M25" s="647">
        <v>43952</v>
      </c>
      <c r="N25" s="720">
        <v>4.0000000000000001E-3</v>
      </c>
    </row>
    <row r="26" spans="2:14" ht="20.100000000000001" customHeight="1">
      <c r="B26" s="222" t="s">
        <v>64</v>
      </c>
      <c r="C26" s="222" t="str">
        <f t="shared" si="4"/>
        <v>Year 2020</v>
      </c>
      <c r="D26" s="237">
        <f t="shared" si="3"/>
        <v>87150.471583333288</v>
      </c>
      <c r="E26" s="238">
        <f t="shared" si="3"/>
        <v>3.183333333333334E-3</v>
      </c>
      <c r="F26" s="240">
        <f t="shared" si="1"/>
        <v>7</v>
      </c>
      <c r="G26" s="237">
        <f t="shared" si="0"/>
        <v>-1942.0030084486104</v>
      </c>
      <c r="H26" s="237"/>
      <c r="I26" s="237">
        <f t="shared" si="2"/>
        <v>-89092.474591781895</v>
      </c>
      <c r="J26" s="24"/>
      <c r="K26" s="24"/>
      <c r="L26" s="24"/>
      <c r="M26" s="647">
        <v>43983</v>
      </c>
      <c r="N26" s="720">
        <v>4.0000000000000001E-3</v>
      </c>
    </row>
    <row r="27" spans="2:14" ht="20.100000000000001" customHeight="1">
      <c r="B27" s="222" t="s">
        <v>65</v>
      </c>
      <c r="C27" s="222" t="str">
        <f t="shared" si="4"/>
        <v>Year 2020</v>
      </c>
      <c r="D27" s="237">
        <f t="shared" si="3"/>
        <v>87150.471583333288</v>
      </c>
      <c r="E27" s="238">
        <f t="shared" si="3"/>
        <v>3.183333333333334E-3</v>
      </c>
      <c r="F27" s="240">
        <f t="shared" si="1"/>
        <v>6</v>
      </c>
      <c r="G27" s="237">
        <f t="shared" si="0"/>
        <v>-1664.5740072416661</v>
      </c>
      <c r="H27" s="237"/>
      <c r="I27" s="237">
        <f t="shared" si="2"/>
        <v>-88815.045590574955</v>
      </c>
      <c r="J27" s="24"/>
      <c r="K27" s="24"/>
      <c r="L27" s="24"/>
      <c r="M27" s="647">
        <v>44013</v>
      </c>
      <c r="N27" s="720">
        <v>2.8999999999999998E-3</v>
      </c>
    </row>
    <row r="28" spans="2:14" ht="20.100000000000001" customHeight="1">
      <c r="B28" s="222" t="s">
        <v>66</v>
      </c>
      <c r="C28" s="222" t="str">
        <f t="shared" si="4"/>
        <v>Year 2020</v>
      </c>
      <c r="D28" s="237">
        <f t="shared" si="3"/>
        <v>87150.471583333288</v>
      </c>
      <c r="E28" s="238">
        <f t="shared" si="3"/>
        <v>3.183333333333334E-3</v>
      </c>
      <c r="F28" s="240">
        <f t="shared" si="1"/>
        <v>5</v>
      </c>
      <c r="G28" s="237">
        <f t="shared" si="0"/>
        <v>-1387.1450060347217</v>
      </c>
      <c r="H28" s="237"/>
      <c r="I28" s="237">
        <f t="shared" si="2"/>
        <v>-88537.616589368015</v>
      </c>
      <c r="J28" s="24"/>
      <c r="K28" s="24"/>
      <c r="L28" s="24"/>
      <c r="M28" s="647">
        <v>44044</v>
      </c>
      <c r="N28" s="720">
        <v>2.8999999999999998E-3</v>
      </c>
    </row>
    <row r="29" spans="2:14" ht="20.100000000000001" customHeight="1">
      <c r="B29" s="222" t="s">
        <v>67</v>
      </c>
      <c r="C29" s="222" t="str">
        <f t="shared" si="4"/>
        <v>Year 2020</v>
      </c>
      <c r="D29" s="237">
        <f t="shared" si="3"/>
        <v>87150.471583333288</v>
      </c>
      <c r="E29" s="238">
        <f t="shared" si="3"/>
        <v>3.183333333333334E-3</v>
      </c>
      <c r="F29" s="240">
        <f t="shared" si="1"/>
        <v>4</v>
      </c>
      <c r="G29" s="237">
        <f t="shared" si="0"/>
        <v>-1109.7160048277774</v>
      </c>
      <c r="H29" s="237"/>
      <c r="I29" s="237">
        <f t="shared" si="2"/>
        <v>-88260.187588161061</v>
      </c>
      <c r="J29" s="24"/>
      <c r="K29" s="24"/>
      <c r="L29" s="24"/>
      <c r="M29" s="647">
        <v>44075</v>
      </c>
      <c r="N29" s="720">
        <v>2.8999999999999998E-3</v>
      </c>
    </row>
    <row r="30" spans="2:14" ht="20.100000000000001" customHeight="1">
      <c r="B30" s="222" t="s">
        <v>68</v>
      </c>
      <c r="C30" s="222" t="str">
        <f>C29</f>
        <v>Year 2020</v>
      </c>
      <c r="D30" s="237">
        <f t="shared" si="3"/>
        <v>87150.471583333288</v>
      </c>
      <c r="E30" s="238">
        <f t="shared" si="3"/>
        <v>3.183333333333334E-3</v>
      </c>
      <c r="F30" s="240">
        <f t="shared" si="1"/>
        <v>3</v>
      </c>
      <c r="G30" s="237">
        <f t="shared" si="0"/>
        <v>-832.28700362083305</v>
      </c>
      <c r="H30" s="237"/>
      <c r="I30" s="237">
        <f t="shared" si="2"/>
        <v>-87982.758586954122</v>
      </c>
      <c r="J30" s="24"/>
      <c r="K30" s="24"/>
      <c r="L30" s="24"/>
      <c r="M30" s="647">
        <v>44105</v>
      </c>
      <c r="N30" s="720">
        <v>2.7000000000000001E-3</v>
      </c>
    </row>
    <row r="31" spans="2:14" ht="20.100000000000001" customHeight="1">
      <c r="B31" s="222" t="s">
        <v>69</v>
      </c>
      <c r="C31" s="222" t="str">
        <f t="shared" si="4"/>
        <v>Year 2020</v>
      </c>
      <c r="D31" s="237">
        <f t="shared" si="3"/>
        <v>87150.471583333288</v>
      </c>
      <c r="E31" s="238">
        <f t="shared" si="3"/>
        <v>3.183333333333334E-3</v>
      </c>
      <c r="F31" s="240">
        <f t="shared" si="1"/>
        <v>2</v>
      </c>
      <c r="G31" s="237">
        <f t="shared" si="0"/>
        <v>-554.8580024138887</v>
      </c>
      <c r="H31" s="237"/>
      <c r="I31" s="237">
        <f t="shared" si="2"/>
        <v>-87705.329585747182</v>
      </c>
      <c r="J31" s="24"/>
      <c r="K31" s="24"/>
      <c r="L31" s="24"/>
      <c r="M31" s="647">
        <v>44136</v>
      </c>
      <c r="N31" s="720">
        <v>2.7000000000000001E-3</v>
      </c>
    </row>
    <row r="32" spans="2:14" ht="20.100000000000001" customHeight="1">
      <c r="B32" s="222" t="s">
        <v>58</v>
      </c>
      <c r="C32" s="222" t="str">
        <f>C31</f>
        <v>Year 2020</v>
      </c>
      <c r="D32" s="237">
        <f t="shared" si="3"/>
        <v>87150.471583333288</v>
      </c>
      <c r="E32" s="238">
        <f t="shared" si="3"/>
        <v>3.183333333333334E-3</v>
      </c>
      <c r="F32" s="240">
        <f t="shared" si="1"/>
        <v>1</v>
      </c>
      <c r="G32" s="241">
        <f t="shared" si="0"/>
        <v>-277.42900120694435</v>
      </c>
      <c r="H32" s="237"/>
      <c r="I32" s="237">
        <f t="shared" si="2"/>
        <v>-87427.900584540228</v>
      </c>
      <c r="J32" s="24"/>
      <c r="K32" s="24"/>
      <c r="L32" s="24"/>
      <c r="M32" s="647">
        <v>44166</v>
      </c>
      <c r="N32" s="720">
        <v>2.7000000000000001E-3</v>
      </c>
    </row>
    <row r="33" spans="2:15" ht="20.100000000000001" customHeight="1">
      <c r="B33" s="222"/>
      <c r="C33" s="222"/>
      <c r="D33" s="237"/>
      <c r="E33" s="238"/>
      <c r="F33" s="240"/>
      <c r="G33" s="237">
        <f>SUM(G21:G32)</f>
        <v>-21639.462094141658</v>
      </c>
      <c r="H33" s="237"/>
      <c r="I33" s="242">
        <f>SUM(I21:I32)</f>
        <v>-1067445.1210941412</v>
      </c>
      <c r="J33" s="24"/>
      <c r="K33" s="24"/>
      <c r="L33" s="24"/>
      <c r="M33" s="647">
        <v>44197</v>
      </c>
      <c r="N33" s="720">
        <v>2.7000000000000001E-3</v>
      </c>
    </row>
    <row r="34" spans="2:15" ht="20.100000000000001" customHeight="1">
      <c r="B34" s="222"/>
      <c r="C34" s="222"/>
      <c r="D34" s="237"/>
      <c r="E34" s="238"/>
      <c r="F34" s="239"/>
      <c r="G34" s="237"/>
      <c r="H34" s="237" t="s">
        <v>0</v>
      </c>
      <c r="I34" s="243"/>
      <c r="J34" s="24"/>
      <c r="K34" s="24"/>
      <c r="L34" s="24"/>
      <c r="M34" s="647">
        <v>44228</v>
      </c>
      <c r="N34" s="720">
        <v>2.7000000000000001E-3</v>
      </c>
    </row>
    <row r="35" spans="2:15" ht="20.100000000000001" customHeight="1">
      <c r="B35" s="222"/>
      <c r="C35" s="222"/>
      <c r="D35" s="230"/>
      <c r="E35" s="238"/>
      <c r="F35" s="239"/>
      <c r="G35" s="244" t="s">
        <v>151</v>
      </c>
      <c r="H35" s="237"/>
      <c r="I35" s="237"/>
      <c r="J35" s="24"/>
      <c r="K35" s="24"/>
      <c r="L35" s="24"/>
      <c r="M35" s="647">
        <v>44256</v>
      </c>
      <c r="N35" s="720">
        <v>2.7000000000000001E-3</v>
      </c>
    </row>
    <row r="36" spans="2:15" ht="20.100000000000001" customHeight="1">
      <c r="B36" s="222" t="s">
        <v>152</v>
      </c>
      <c r="C36" s="346" t="s">
        <v>160</v>
      </c>
      <c r="D36" s="230">
        <f>I33</f>
        <v>-1067445.1210941412</v>
      </c>
      <c r="E36" s="238">
        <f>+E32</f>
        <v>3.183333333333334E-3</v>
      </c>
      <c r="F36" s="239">
        <v>12</v>
      </c>
      <c r="G36" s="237">
        <f>+F36*E36*D36</f>
        <v>-40776.403625796207</v>
      </c>
      <c r="H36" s="237"/>
      <c r="I36" s="242">
        <f>+D36+G36</f>
        <v>-1108221.5247199375</v>
      </c>
      <c r="J36" s="24"/>
      <c r="K36" s="24"/>
      <c r="L36" s="24"/>
      <c r="M36" s="647">
        <v>44287</v>
      </c>
      <c r="N36" s="720">
        <v>2.7000000000000001E-3</v>
      </c>
    </row>
    <row r="37" spans="2:15" ht="20.100000000000001" customHeight="1">
      <c r="B37" s="222"/>
      <c r="C37" s="222"/>
      <c r="D37" s="230"/>
      <c r="E37" s="238"/>
      <c r="F37" s="222"/>
      <c r="G37" s="237"/>
      <c r="H37" s="237"/>
      <c r="I37" s="237"/>
      <c r="J37" s="24"/>
      <c r="K37" s="24"/>
      <c r="L37" s="24"/>
      <c r="M37" s="647">
        <v>44317</v>
      </c>
      <c r="N37" s="720">
        <v>2.7000000000000001E-3</v>
      </c>
    </row>
    <row r="38" spans="2:15" ht="20.100000000000001" customHeight="1">
      <c r="B38" s="245" t="s">
        <v>153</v>
      </c>
      <c r="C38" s="222"/>
      <c r="D38" s="237"/>
      <c r="E38" s="238"/>
      <c r="F38" s="222"/>
      <c r="G38" s="244" t="s">
        <v>150</v>
      </c>
      <c r="H38" s="237"/>
      <c r="I38" s="237"/>
      <c r="J38" s="24"/>
      <c r="K38" s="24"/>
      <c r="L38" s="24"/>
      <c r="M38" s="647">
        <v>44348</v>
      </c>
      <c r="N38" s="720">
        <v>2.7000000000000001E-3</v>
      </c>
      <c r="O38" s="700"/>
    </row>
    <row r="39" spans="2:15" ht="20.100000000000001" customHeight="1">
      <c r="B39" s="222" t="s">
        <v>59</v>
      </c>
      <c r="C39" s="346" t="s">
        <v>604</v>
      </c>
      <c r="D39" s="246">
        <f>-I36</f>
        <v>1108221.5247199375</v>
      </c>
      <c r="E39" s="238">
        <f>+E32</f>
        <v>3.183333333333334E-3</v>
      </c>
      <c r="F39" s="222"/>
      <c r="G39" s="237">
        <f t="shared" ref="G39:G50" si="5" xml:space="preserve"> -E39*D39</f>
        <v>-3527.8385203584685</v>
      </c>
      <c r="H39" s="237">
        <f>PMT(E39,12,I$36)</f>
        <v>94273.840571416236</v>
      </c>
      <c r="I39" s="237">
        <f t="shared" ref="I39:I50" si="6">(+D39+D39*E39-H39)*-1</f>
        <v>-1017475.5226688798</v>
      </c>
      <c r="J39" s="24"/>
      <c r="K39" s="24"/>
      <c r="L39" s="24"/>
      <c r="M39" s="647">
        <v>44378</v>
      </c>
      <c r="N39" s="720"/>
    </row>
    <row r="40" spans="2:15" ht="20.100000000000001" customHeight="1">
      <c r="B40" s="222" t="s">
        <v>60</v>
      </c>
      <c r="C40" s="222" t="str">
        <f>+C39</f>
        <v>Year 2022</v>
      </c>
      <c r="D40" s="230">
        <f>-I39</f>
        <v>1017475.5226688798</v>
      </c>
      <c r="E40" s="238">
        <f>+E39</f>
        <v>3.183333333333334E-3</v>
      </c>
      <c r="F40" s="222"/>
      <c r="G40" s="237">
        <f t="shared" si="5"/>
        <v>-3238.9637471626015</v>
      </c>
      <c r="H40" s="237">
        <f>H39</f>
        <v>94273.840571416236</v>
      </c>
      <c r="I40" s="237">
        <f t="shared" si="6"/>
        <v>-926440.64584462624</v>
      </c>
      <c r="J40" s="24"/>
      <c r="K40" s="24"/>
      <c r="L40" s="24"/>
      <c r="M40" s="647">
        <v>44409</v>
      </c>
      <c r="N40" s="720"/>
    </row>
    <row r="41" spans="2:15" ht="20.100000000000001" customHeight="1" thickBot="1">
      <c r="B41" s="222" t="s">
        <v>61</v>
      </c>
      <c r="C41" s="222" t="str">
        <f>+C40</f>
        <v>Year 2022</v>
      </c>
      <c r="D41" s="230">
        <f t="shared" ref="D41:D50" si="7">-I40</f>
        <v>926440.64584462624</v>
      </c>
      <c r="E41" s="238">
        <f t="shared" ref="E41:E50" si="8">+E40</f>
        <v>3.183333333333334E-3</v>
      </c>
      <c r="F41" s="222"/>
      <c r="G41" s="237">
        <f t="shared" si="5"/>
        <v>-2949.1693892720609</v>
      </c>
      <c r="H41" s="237">
        <f t="shared" ref="H41:H50" si="9">H40</f>
        <v>94273.840571416236</v>
      </c>
      <c r="I41" s="237">
        <f t="shared" si="6"/>
        <v>-835115.97466248216</v>
      </c>
      <c r="J41" s="24"/>
      <c r="K41" s="24"/>
      <c r="L41" s="24"/>
      <c r="M41" s="648" t="s">
        <v>528</v>
      </c>
      <c r="N41" s="721">
        <f>AVERAGE(N21:N40)</f>
        <v>3.183333333333334E-3</v>
      </c>
    </row>
    <row r="42" spans="2:15" ht="20.100000000000001" customHeight="1" thickTop="1">
      <c r="B42" s="222" t="s">
        <v>62</v>
      </c>
      <c r="C42" s="222" t="str">
        <f>+C41</f>
        <v>Year 2022</v>
      </c>
      <c r="D42" s="230">
        <f t="shared" si="7"/>
        <v>835115.97466248216</v>
      </c>
      <c r="E42" s="238">
        <f t="shared" si="8"/>
        <v>3.183333333333334E-3</v>
      </c>
      <c r="F42" s="222"/>
      <c r="G42" s="237">
        <f t="shared" si="5"/>
        <v>-2658.4525193422355</v>
      </c>
      <c r="H42" s="237">
        <f t="shared" si="9"/>
        <v>94273.840571416236</v>
      </c>
      <c r="I42" s="237">
        <f t="shared" si="6"/>
        <v>-743500.58661040815</v>
      </c>
      <c r="J42" s="24"/>
      <c r="K42" s="24"/>
      <c r="L42" s="24"/>
    </row>
    <row r="43" spans="2:15" ht="20.100000000000001" customHeight="1">
      <c r="B43" s="222" t="s">
        <v>63</v>
      </c>
      <c r="C43" s="222" t="str">
        <f>+C42</f>
        <v>Year 2022</v>
      </c>
      <c r="D43" s="230">
        <f t="shared" si="7"/>
        <v>743500.58661040815</v>
      </c>
      <c r="E43" s="238">
        <f t="shared" si="8"/>
        <v>3.183333333333334E-3</v>
      </c>
      <c r="F43" s="222"/>
      <c r="G43" s="237">
        <f t="shared" si="5"/>
        <v>-2366.8102007097996</v>
      </c>
      <c r="H43" s="237">
        <f t="shared" si="9"/>
        <v>94273.840571416236</v>
      </c>
      <c r="I43" s="237">
        <f t="shared" si="6"/>
        <v>-651593.55623970181</v>
      </c>
      <c r="J43" s="24"/>
      <c r="K43" s="24"/>
      <c r="L43" s="24"/>
    </row>
    <row r="44" spans="2:15" ht="20.100000000000001" customHeight="1">
      <c r="B44" s="222" t="s">
        <v>64</v>
      </c>
      <c r="C44" s="222" t="str">
        <f>C43</f>
        <v>Year 2022</v>
      </c>
      <c r="D44" s="230">
        <f t="shared" si="7"/>
        <v>651593.55623970181</v>
      </c>
      <c r="E44" s="238">
        <f t="shared" si="8"/>
        <v>3.183333333333334E-3</v>
      </c>
      <c r="F44" s="222"/>
      <c r="G44" s="237">
        <f t="shared" si="5"/>
        <v>-2074.239487363051</v>
      </c>
      <c r="H44" s="237">
        <f t="shared" si="9"/>
        <v>94273.840571416236</v>
      </c>
      <c r="I44" s="237">
        <f t="shared" si="6"/>
        <v>-559393.95515564864</v>
      </c>
      <c r="J44" s="24"/>
      <c r="K44" s="24"/>
      <c r="L44" s="24"/>
    </row>
    <row r="45" spans="2:15" ht="20.100000000000001" customHeight="1">
      <c r="B45" s="222" t="s">
        <v>65</v>
      </c>
      <c r="C45" s="222" t="str">
        <f t="shared" ref="C45:C50" si="10">+C44</f>
        <v>Year 2022</v>
      </c>
      <c r="D45" s="230">
        <f t="shared" si="7"/>
        <v>559393.95515564864</v>
      </c>
      <c r="E45" s="238">
        <f t="shared" si="8"/>
        <v>3.183333333333334E-3</v>
      </c>
      <c r="F45" s="222"/>
      <c r="G45" s="237">
        <f t="shared" si="5"/>
        <v>-1780.7374239121486</v>
      </c>
      <c r="H45" s="237">
        <f t="shared" si="9"/>
        <v>94273.840571416236</v>
      </c>
      <c r="I45" s="237">
        <f t="shared" si="6"/>
        <v>-466900.85200814455</v>
      </c>
      <c r="J45" s="24"/>
      <c r="K45" s="24"/>
      <c r="L45" s="24"/>
    </row>
    <row r="46" spans="2:15" ht="20.100000000000001" customHeight="1">
      <c r="B46" s="222" t="s">
        <v>66</v>
      </c>
      <c r="C46" s="222" t="str">
        <f t="shared" si="10"/>
        <v>Year 2022</v>
      </c>
      <c r="D46" s="230">
        <f t="shared" si="7"/>
        <v>466900.85200814455</v>
      </c>
      <c r="E46" s="238">
        <f t="shared" si="8"/>
        <v>3.183333333333334E-3</v>
      </c>
      <c r="F46" s="222"/>
      <c r="G46" s="237">
        <f t="shared" si="5"/>
        <v>-1486.3010455592605</v>
      </c>
      <c r="H46" s="237">
        <f t="shared" si="9"/>
        <v>94273.840571416236</v>
      </c>
      <c r="I46" s="237">
        <f t="shared" si="6"/>
        <v>-374113.31248228758</v>
      </c>
      <c r="J46" s="24"/>
      <c r="K46" s="24"/>
      <c r="L46" s="24"/>
    </row>
    <row r="47" spans="2:15" ht="20.100000000000001" customHeight="1">
      <c r="B47" s="222" t="s">
        <v>67</v>
      </c>
      <c r="C47" s="222" t="str">
        <f t="shared" si="10"/>
        <v>Year 2022</v>
      </c>
      <c r="D47" s="230">
        <f t="shared" si="7"/>
        <v>374113.31248228758</v>
      </c>
      <c r="E47" s="238">
        <f t="shared" si="8"/>
        <v>3.183333333333334E-3</v>
      </c>
      <c r="F47" s="222"/>
      <c r="G47" s="237">
        <f t="shared" si="5"/>
        <v>-1190.9273780686158</v>
      </c>
      <c r="H47" s="237">
        <f t="shared" si="9"/>
        <v>94273.840571416236</v>
      </c>
      <c r="I47" s="237">
        <f t="shared" si="6"/>
        <v>-281030.39928893995</v>
      </c>
      <c r="J47" s="24"/>
      <c r="K47" s="24"/>
      <c r="L47" s="24"/>
    </row>
    <row r="48" spans="2:15" ht="20.100000000000001" customHeight="1">
      <c r="B48" s="222" t="s">
        <v>68</v>
      </c>
      <c r="C48" s="222" t="str">
        <f t="shared" si="10"/>
        <v>Year 2022</v>
      </c>
      <c r="D48" s="230">
        <f t="shared" si="7"/>
        <v>281030.39928893995</v>
      </c>
      <c r="E48" s="238">
        <f t="shared" si="8"/>
        <v>3.183333333333334E-3</v>
      </c>
      <c r="F48" s="222"/>
      <c r="G48" s="237">
        <f t="shared" si="5"/>
        <v>-894.61343773645899</v>
      </c>
      <c r="H48" s="237">
        <f t="shared" si="9"/>
        <v>94273.840571416236</v>
      </c>
      <c r="I48" s="237">
        <f t="shared" si="6"/>
        <v>-187651.17215526017</v>
      </c>
      <c r="J48" s="24"/>
      <c r="K48" s="24"/>
      <c r="L48" s="24"/>
    </row>
    <row r="49" spans="2:12" ht="20.100000000000001" customHeight="1">
      <c r="B49" s="222" t="s">
        <v>69</v>
      </c>
      <c r="C49" s="222" t="str">
        <f t="shared" si="10"/>
        <v>Year 2022</v>
      </c>
      <c r="D49" s="230">
        <f t="shared" si="7"/>
        <v>187651.17215526017</v>
      </c>
      <c r="E49" s="238">
        <f t="shared" si="8"/>
        <v>3.183333333333334E-3</v>
      </c>
      <c r="F49" s="222"/>
      <c r="G49" s="237">
        <f t="shared" si="5"/>
        <v>-597.35623136091169</v>
      </c>
      <c r="H49" s="237">
        <f t="shared" si="9"/>
        <v>94273.840571416236</v>
      </c>
      <c r="I49" s="237">
        <f t="shared" si="6"/>
        <v>-93974.68781520483</v>
      </c>
      <c r="J49" s="24"/>
      <c r="K49" s="24"/>
      <c r="L49" s="24"/>
    </row>
    <row r="50" spans="2:12" ht="20.100000000000001" customHeight="1">
      <c r="B50" s="222" t="s">
        <v>58</v>
      </c>
      <c r="C50" s="222" t="str">
        <f t="shared" si="10"/>
        <v>Year 2022</v>
      </c>
      <c r="D50" s="230">
        <f t="shared" si="7"/>
        <v>93974.68781520483</v>
      </c>
      <c r="E50" s="238">
        <f t="shared" si="8"/>
        <v>3.183333333333334E-3</v>
      </c>
      <c r="F50" s="222"/>
      <c r="G50" s="241">
        <f t="shared" si="5"/>
        <v>-299.15275621173544</v>
      </c>
      <c r="H50" s="237">
        <f t="shared" si="9"/>
        <v>94273.840571416236</v>
      </c>
      <c r="I50" s="237">
        <f t="shared" si="6"/>
        <v>-3.3469405025243759E-10</v>
      </c>
      <c r="J50" s="24"/>
      <c r="K50" s="24"/>
      <c r="L50" s="24"/>
    </row>
    <row r="51" spans="2:12" ht="20.100000000000001" customHeight="1">
      <c r="B51" s="222"/>
      <c r="C51" s="222"/>
      <c r="D51" s="230"/>
      <c r="E51" s="238"/>
      <c r="F51" s="222"/>
      <c r="G51" s="237">
        <f>SUM(G39:G50)</f>
        <v>-23064.56213705735</v>
      </c>
      <c r="H51" s="237"/>
      <c r="I51" s="237"/>
      <c r="J51" s="24"/>
      <c r="K51" s="24"/>
      <c r="L51" s="24"/>
    </row>
    <row r="52" spans="2:12" ht="20.100000000000001" customHeight="1">
      <c r="B52" s="243"/>
      <c r="C52" s="243"/>
      <c r="D52" s="243"/>
      <c r="E52" s="243"/>
      <c r="F52" s="243"/>
      <c r="G52" s="243"/>
      <c r="H52" s="243"/>
      <c r="I52" s="243"/>
      <c r="J52" s="24"/>
      <c r="K52" s="24"/>
      <c r="L52" s="24"/>
    </row>
    <row r="53" spans="2:12" ht="20.100000000000001" customHeight="1">
      <c r="B53" s="222" t="s">
        <v>154</v>
      </c>
      <c r="C53" s="243"/>
      <c r="D53" s="243"/>
      <c r="E53" s="243"/>
      <c r="F53" s="243"/>
      <c r="G53" s="243"/>
      <c r="H53" s="247">
        <f>SUM(H39:H50)</f>
        <v>1131286.0868569945</v>
      </c>
      <c r="I53" s="243"/>
      <c r="J53" s="24"/>
      <c r="K53" s="24"/>
      <c r="L53" s="24"/>
    </row>
    <row r="54" spans="2:12" ht="20.100000000000001" customHeight="1">
      <c r="B54" s="222" t="s">
        <v>155</v>
      </c>
      <c r="C54" s="243"/>
      <c r="D54" s="243"/>
      <c r="E54" s="243"/>
      <c r="F54" s="243"/>
      <c r="G54" s="243"/>
      <c r="H54" s="248">
        <f>-+F12</f>
        <v>-1045805.6589999995</v>
      </c>
      <c r="I54" s="243"/>
      <c r="J54" s="24"/>
      <c r="K54" s="24"/>
      <c r="L54" s="24"/>
    </row>
    <row r="55" spans="2:12" ht="20.100000000000001" customHeight="1">
      <c r="B55" s="222" t="s">
        <v>156</v>
      </c>
      <c r="C55" s="243"/>
      <c r="D55" s="243"/>
      <c r="E55" s="243"/>
      <c r="F55" s="243"/>
      <c r="G55" s="243"/>
      <c r="H55" s="247">
        <f>H54+H53</f>
        <v>85480.427856995026</v>
      </c>
      <c r="I55" s="243"/>
      <c r="J55" s="24"/>
      <c r="K55" s="24"/>
      <c r="L55" s="24"/>
    </row>
    <row r="56" spans="2:12">
      <c r="B56" s="25"/>
      <c r="C56" s="25"/>
      <c r="D56" s="24"/>
      <c r="E56" s="24"/>
      <c r="F56" s="24"/>
      <c r="G56" s="24"/>
      <c r="H56" s="24"/>
      <c r="I56" s="24"/>
      <c r="J56" s="24"/>
      <c r="K56" s="24"/>
      <c r="L56" s="24"/>
    </row>
    <row r="57" spans="2:12">
      <c r="B57" s="538" t="s">
        <v>396</v>
      </c>
      <c r="C57" s="25"/>
      <c r="D57" s="24"/>
      <c r="E57" s="24"/>
      <c r="F57" s="24"/>
      <c r="G57" s="24"/>
      <c r="H57" s="24"/>
      <c r="I57" s="24"/>
      <c r="J57" s="24"/>
      <c r="K57" s="24"/>
      <c r="L57" s="24"/>
    </row>
    <row r="58" spans="2:12">
      <c r="B58" s="539" t="s">
        <v>339</v>
      </c>
      <c r="C58" s="539"/>
      <c r="D58" s="539"/>
      <c r="E58" s="539"/>
      <c r="F58" s="539"/>
      <c r="G58" s="539"/>
      <c r="H58" s="539"/>
      <c r="I58" s="539"/>
      <c r="J58" s="539"/>
    </row>
    <row r="59" spans="2:12">
      <c r="B59" s="566" t="s">
        <v>417</v>
      </c>
    </row>
    <row r="60" spans="2:12">
      <c r="B60" s="566" t="s">
        <v>418</v>
      </c>
    </row>
  </sheetData>
  <mergeCells count="4">
    <mergeCell ref="B7:I7"/>
    <mergeCell ref="B8:I8"/>
    <mergeCell ref="B15:C15"/>
    <mergeCell ref="B16:D16"/>
  </mergeCells>
  <printOptions horizontalCentered="1"/>
  <pageMargins left="0.45" right="0.45" top="0.5" bottom="0.5" header="0.3" footer="0.3"/>
  <pageSetup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882"/>
  <sheetViews>
    <sheetView zoomScale="90" zoomScaleNormal="90" workbookViewId="0"/>
  </sheetViews>
  <sheetFormatPr defaultRowHeight="15"/>
  <cols>
    <col min="2" max="2" width="41.140625" customWidth="1"/>
    <col min="3" max="3" width="15.7109375" customWidth="1"/>
    <col min="4" max="4" width="17.7109375" customWidth="1"/>
    <col min="5" max="5" width="17.5703125" customWidth="1"/>
    <col min="6" max="6" width="17.140625" customWidth="1"/>
    <col min="7" max="7" width="17.5703125" customWidth="1"/>
    <col min="8" max="8" width="17.7109375" customWidth="1"/>
    <col min="9" max="13" width="15.7109375" customWidth="1"/>
    <col min="15" max="15" width="37.28515625" style="459" customWidth="1"/>
    <col min="16" max="26" width="15.7109375" customWidth="1"/>
    <col min="29" max="29" width="27.7109375" customWidth="1"/>
    <col min="30" max="30" width="16.5703125" bestFit="1" customWidth="1"/>
    <col min="31" max="31" width="17.5703125" bestFit="1" customWidth="1"/>
    <col min="32" max="32" width="17.7109375" customWidth="1"/>
    <col min="33" max="33" width="15.28515625" bestFit="1" customWidth="1"/>
    <col min="34" max="34" width="17" bestFit="1" customWidth="1"/>
    <col min="35" max="35" width="16.7109375" bestFit="1" customWidth="1"/>
    <col min="36" max="36" width="15.140625" bestFit="1" customWidth="1"/>
    <col min="37" max="37" width="12.85546875" customWidth="1"/>
    <col min="38" max="38" width="14.42578125" customWidth="1"/>
  </cols>
  <sheetData>
    <row r="1" spans="1:38" ht="15.75">
      <c r="A1" s="23"/>
    </row>
    <row r="2" spans="1:38" s="459" customFormat="1" ht="15.75">
      <c r="A2" s="23"/>
      <c r="AC2"/>
      <c r="AD2"/>
      <c r="AE2"/>
      <c r="AF2"/>
      <c r="AG2"/>
      <c r="AH2"/>
      <c r="AI2"/>
      <c r="AJ2"/>
      <c r="AK2"/>
      <c r="AL2"/>
    </row>
    <row r="3" spans="1:38" s="459" customFormat="1" ht="15.75">
      <c r="A3" s="23"/>
      <c r="M3" s="529" t="s">
        <v>425</v>
      </c>
      <c r="Z3" s="529" t="s">
        <v>425</v>
      </c>
      <c r="AC3"/>
      <c r="AD3"/>
      <c r="AE3"/>
      <c r="AF3"/>
      <c r="AG3"/>
      <c r="AH3"/>
      <c r="AI3"/>
      <c r="AJ3"/>
      <c r="AK3"/>
      <c r="AL3"/>
    </row>
    <row r="4" spans="1:38" s="459" customFormat="1" ht="26.25">
      <c r="A4" s="23"/>
      <c r="B4" s="63" t="s">
        <v>50</v>
      </c>
      <c r="C4" s="443"/>
      <c r="D4" s="443"/>
      <c r="E4" s="443"/>
      <c r="F4" s="443"/>
      <c r="G4" s="443"/>
      <c r="H4" s="443"/>
      <c r="I4" s="443"/>
      <c r="J4" s="443"/>
      <c r="K4" s="443"/>
      <c r="L4" s="443"/>
      <c r="M4" s="443"/>
      <c r="O4" s="63" t="s">
        <v>50</v>
      </c>
      <c r="P4" s="443"/>
      <c r="Q4" s="443"/>
      <c r="R4" s="443"/>
      <c r="S4" s="443"/>
      <c r="T4" s="443"/>
      <c r="U4" s="443"/>
      <c r="V4" s="443"/>
      <c r="W4" s="443"/>
      <c r="X4" s="443"/>
      <c r="Y4" s="443"/>
      <c r="Z4" s="443"/>
      <c r="AC4"/>
      <c r="AD4"/>
      <c r="AE4"/>
      <c r="AF4"/>
      <c r="AG4"/>
      <c r="AH4"/>
      <c r="AI4"/>
      <c r="AJ4"/>
      <c r="AK4"/>
      <c r="AL4"/>
    </row>
    <row r="5" spans="1:38" s="459" customFormat="1" ht="18.75">
      <c r="A5" s="23"/>
      <c r="B5" s="530" t="s">
        <v>398</v>
      </c>
      <c r="C5" s="443"/>
      <c r="D5" s="443"/>
      <c r="E5" s="443"/>
      <c r="F5" s="443"/>
      <c r="G5" s="443"/>
      <c r="H5" s="443"/>
      <c r="I5" s="443"/>
      <c r="J5" s="443"/>
      <c r="K5" s="443"/>
      <c r="L5" s="443"/>
      <c r="M5" s="443"/>
      <c r="O5" s="530" t="s">
        <v>398</v>
      </c>
      <c r="P5" s="443"/>
      <c r="Q5" s="443"/>
      <c r="R5" s="443"/>
      <c r="S5" s="443"/>
      <c r="T5" s="443"/>
      <c r="U5" s="443"/>
      <c r="V5" s="443"/>
      <c r="W5" s="443"/>
      <c r="X5" s="443"/>
      <c r="Y5" s="443"/>
      <c r="Z5" s="443"/>
      <c r="AC5"/>
      <c r="AD5"/>
      <c r="AE5"/>
      <c r="AF5"/>
      <c r="AG5"/>
      <c r="AH5"/>
      <c r="AI5"/>
      <c r="AJ5"/>
      <c r="AK5"/>
      <c r="AL5"/>
    </row>
    <row r="6" spans="1:38" s="459" customFormat="1" ht="15.75">
      <c r="A6" s="23"/>
      <c r="C6" s="542" t="s">
        <v>606</v>
      </c>
      <c r="M6" s="459" t="s">
        <v>480</v>
      </c>
      <c r="Z6" s="459" t="s">
        <v>566</v>
      </c>
      <c r="AC6"/>
      <c r="AD6"/>
      <c r="AE6"/>
      <c r="AF6"/>
      <c r="AG6"/>
      <c r="AH6"/>
      <c r="AI6"/>
      <c r="AJ6"/>
      <c r="AK6"/>
      <c r="AL6"/>
    </row>
    <row r="8" spans="1:38" ht="23.25">
      <c r="A8" s="748" t="s">
        <v>573</v>
      </c>
      <c r="B8" s="748"/>
      <c r="C8" s="748"/>
      <c r="D8" s="748"/>
      <c r="E8" s="748"/>
      <c r="F8" s="748"/>
      <c r="G8" s="748"/>
      <c r="H8" s="748"/>
      <c r="I8" s="748"/>
      <c r="J8" s="748"/>
      <c r="K8" s="748"/>
      <c r="L8" s="748"/>
      <c r="M8" s="748"/>
      <c r="O8" s="748" t="s">
        <v>496</v>
      </c>
      <c r="P8" s="748"/>
      <c r="Q8" s="748"/>
      <c r="R8" s="748"/>
      <c r="S8" s="748"/>
      <c r="T8" s="748"/>
      <c r="U8" s="748"/>
      <c r="V8" s="748"/>
      <c r="W8" s="748"/>
      <c r="X8" s="748"/>
      <c r="Y8" s="748"/>
      <c r="Z8" s="748"/>
      <c r="AA8" s="748"/>
    </row>
    <row r="9" spans="1:38" s="459" customFormat="1" ht="23.25">
      <c r="A9" s="541"/>
      <c r="B9" s="541"/>
      <c r="C9" s="541"/>
      <c r="D9" s="541"/>
      <c r="E9" s="541"/>
      <c r="F9" s="541"/>
      <c r="G9" s="541"/>
      <c r="H9" s="541"/>
      <c r="I9" s="541"/>
      <c r="J9" s="541"/>
      <c r="K9" s="541"/>
      <c r="L9" s="541"/>
      <c r="M9" s="541"/>
      <c r="N9" s="342"/>
      <c r="O9" s="541"/>
      <c r="P9" s="541"/>
      <c r="Q9" s="541"/>
      <c r="R9" s="541"/>
      <c r="S9" s="541"/>
      <c r="T9" s="541"/>
      <c r="U9" s="541"/>
      <c r="V9" s="541"/>
      <c r="W9" s="541"/>
      <c r="X9" s="541"/>
      <c r="Y9" s="541"/>
      <c r="Z9" s="541"/>
      <c r="AA9" s="541"/>
      <c r="AC9"/>
      <c r="AD9"/>
      <c r="AE9"/>
      <c r="AF9"/>
      <c r="AG9"/>
      <c r="AH9"/>
      <c r="AI9"/>
      <c r="AJ9"/>
      <c r="AK9"/>
      <c r="AL9"/>
    </row>
    <row r="10" spans="1:38">
      <c r="J10" s="351" t="s">
        <v>457</v>
      </c>
    </row>
    <row r="11" spans="1:38" s="351" customFormat="1">
      <c r="B11" s="356" t="s">
        <v>273</v>
      </c>
      <c r="C11" s="420" t="s">
        <v>4</v>
      </c>
      <c r="D11" s="356" t="s">
        <v>306</v>
      </c>
      <c r="J11" s="351" t="s">
        <v>399</v>
      </c>
      <c r="O11" s="459"/>
      <c r="AC11"/>
      <c r="AD11"/>
      <c r="AE11"/>
      <c r="AF11"/>
      <c r="AG11"/>
      <c r="AH11"/>
      <c r="AI11"/>
      <c r="AJ11"/>
      <c r="AK11"/>
      <c r="AL11"/>
    </row>
    <row r="12" spans="1:38" s="351" customFormat="1">
      <c r="B12" s="426"/>
      <c r="C12" s="423" t="s">
        <v>308</v>
      </c>
      <c r="D12" s="427" t="s">
        <v>307</v>
      </c>
      <c r="O12" s="459" t="s">
        <v>498</v>
      </c>
      <c r="AC12"/>
      <c r="AD12"/>
      <c r="AE12"/>
      <c r="AF12"/>
      <c r="AG12"/>
      <c r="AH12"/>
      <c r="AI12"/>
      <c r="AJ12"/>
      <c r="AK12"/>
      <c r="AL12"/>
    </row>
    <row r="13" spans="1:38" s="351" customFormat="1">
      <c r="B13" s="355">
        <v>2020</v>
      </c>
      <c r="C13" s="643"/>
      <c r="D13" s="644">
        <f>IFERROR(INDEX(Z31:Z100,MATCH(B13,O31:O100,0)),"-")+IFERROR(INDEX(M31:M100,MATCH(B13,O31:O100,0)),"-")-85838</f>
        <v>990753.00999999978</v>
      </c>
      <c r="E13" s="351" t="s">
        <v>597</v>
      </c>
      <c r="K13" s="351" t="s">
        <v>348</v>
      </c>
      <c r="O13" s="459"/>
      <c r="X13" s="459" t="s">
        <v>349</v>
      </c>
      <c r="AC13"/>
      <c r="AD13"/>
      <c r="AE13"/>
      <c r="AF13"/>
      <c r="AG13"/>
      <c r="AH13"/>
      <c r="AI13"/>
      <c r="AJ13"/>
      <c r="AK13"/>
      <c r="AL13"/>
    </row>
    <row r="14" spans="1:38" s="351" customFormat="1">
      <c r="B14"/>
      <c r="C14"/>
      <c r="O14" s="459"/>
      <c r="AC14"/>
      <c r="AD14"/>
      <c r="AE14"/>
      <c r="AF14"/>
      <c r="AG14"/>
      <c r="AH14"/>
      <c r="AI14"/>
      <c r="AJ14"/>
      <c r="AK14"/>
      <c r="AL14"/>
    </row>
    <row r="15" spans="1:38" ht="21">
      <c r="B15" s="475" t="s">
        <v>347</v>
      </c>
      <c r="C15" s="473"/>
      <c r="D15" s="473"/>
      <c r="E15" s="473"/>
      <c r="F15" s="473"/>
      <c r="G15" s="473"/>
      <c r="H15" s="473"/>
      <c r="I15" s="473"/>
      <c r="J15" s="628"/>
      <c r="K15" s="628"/>
      <c r="L15" s="473"/>
      <c r="M15" s="474"/>
      <c r="O15" s="605" t="s">
        <v>346</v>
      </c>
      <c r="P15" s="606"/>
      <c r="Q15" s="606"/>
      <c r="R15" s="606"/>
      <c r="S15" s="606"/>
      <c r="T15" s="606"/>
      <c r="U15" s="606"/>
      <c r="V15" s="606"/>
      <c r="W15" s="628"/>
      <c r="X15" s="628"/>
      <c r="Y15" s="629"/>
      <c r="Z15" s="607"/>
    </row>
    <row r="16" spans="1:38">
      <c r="B16" s="357"/>
      <c r="C16" s="418" t="s">
        <v>296</v>
      </c>
      <c r="D16" s="425" t="s">
        <v>298</v>
      </c>
      <c r="E16" s="419" t="s">
        <v>298</v>
      </c>
      <c r="F16" s="425" t="s">
        <v>298</v>
      </c>
      <c r="G16" s="419" t="s">
        <v>266</v>
      </c>
      <c r="H16" s="425" t="s">
        <v>268</v>
      </c>
      <c r="I16" s="419" t="s">
        <v>269</v>
      </c>
      <c r="J16" s="425"/>
      <c r="K16" s="419"/>
      <c r="L16" s="425" t="s">
        <v>267</v>
      </c>
      <c r="M16" s="420" t="s">
        <v>4</v>
      </c>
      <c r="O16" s="476"/>
      <c r="P16" s="418" t="s">
        <v>296</v>
      </c>
      <c r="Q16" s="425" t="s">
        <v>298</v>
      </c>
      <c r="R16" s="419" t="s">
        <v>298</v>
      </c>
      <c r="S16" s="425" t="s">
        <v>298</v>
      </c>
      <c r="T16" s="419" t="s">
        <v>266</v>
      </c>
      <c r="U16" s="425" t="s">
        <v>268</v>
      </c>
      <c r="V16" s="419" t="s">
        <v>269</v>
      </c>
      <c r="W16" s="356"/>
      <c r="X16" s="630"/>
      <c r="Y16" s="356"/>
      <c r="Z16" s="420" t="s">
        <v>4</v>
      </c>
    </row>
    <row r="17" spans="2:38" s="351" customFormat="1">
      <c r="B17" s="354"/>
      <c r="C17" s="424" t="s">
        <v>297</v>
      </c>
      <c r="D17" s="421" t="s">
        <v>299</v>
      </c>
      <c r="E17" s="422" t="s">
        <v>300</v>
      </c>
      <c r="F17" s="421" t="s">
        <v>301</v>
      </c>
      <c r="G17" s="422" t="s">
        <v>302</v>
      </c>
      <c r="H17" s="421" t="s">
        <v>303</v>
      </c>
      <c r="I17" s="422" t="s">
        <v>304</v>
      </c>
      <c r="J17" s="421"/>
      <c r="K17" s="422"/>
      <c r="L17" s="421" t="s">
        <v>305</v>
      </c>
      <c r="M17" s="423" t="s">
        <v>308</v>
      </c>
      <c r="O17" s="359"/>
      <c r="P17" s="424" t="s">
        <v>297</v>
      </c>
      <c r="Q17" s="421" t="s">
        <v>299</v>
      </c>
      <c r="R17" s="422" t="s">
        <v>300</v>
      </c>
      <c r="S17" s="421" t="s">
        <v>301</v>
      </c>
      <c r="T17" s="422" t="s">
        <v>302</v>
      </c>
      <c r="U17" s="421" t="s">
        <v>303</v>
      </c>
      <c r="V17" s="422" t="s">
        <v>304</v>
      </c>
      <c r="W17" s="427"/>
      <c r="X17" s="631"/>
      <c r="Y17" s="427"/>
      <c r="Z17" s="423" t="s">
        <v>308</v>
      </c>
      <c r="AC17"/>
      <c r="AD17"/>
      <c r="AE17"/>
      <c r="AF17"/>
      <c r="AG17"/>
      <c r="AH17"/>
      <c r="AI17"/>
      <c r="AJ17"/>
      <c r="AK17"/>
      <c r="AL17"/>
    </row>
    <row r="18" spans="2:38">
      <c r="B18" s="359"/>
      <c r="C18" s="587" t="s">
        <v>500</v>
      </c>
      <c r="D18" s="587" t="s">
        <v>500</v>
      </c>
      <c r="E18" s="587" t="s">
        <v>500</v>
      </c>
      <c r="F18" s="587" t="s">
        <v>500</v>
      </c>
      <c r="G18" s="587"/>
      <c r="H18" s="587"/>
      <c r="I18" s="587"/>
      <c r="J18" s="587"/>
      <c r="K18" s="587"/>
      <c r="L18" s="358"/>
      <c r="M18" s="359"/>
      <c r="O18" s="359"/>
      <c r="P18" s="587" t="s">
        <v>500</v>
      </c>
      <c r="Q18" s="587"/>
      <c r="R18" s="587"/>
      <c r="S18" s="587"/>
      <c r="T18" s="587"/>
      <c r="U18" s="587"/>
      <c r="V18" s="587"/>
      <c r="W18" s="612"/>
      <c r="X18" s="612"/>
      <c r="Y18" s="632"/>
      <c r="Z18" s="359"/>
    </row>
    <row r="19" spans="2:38" ht="15.75">
      <c r="B19" s="369" t="s">
        <v>255</v>
      </c>
      <c r="C19" s="365" t="s">
        <v>256</v>
      </c>
      <c r="D19" s="587" t="s">
        <v>497</v>
      </c>
      <c r="E19" s="17" t="s">
        <v>512</v>
      </c>
      <c r="F19" s="715" t="s">
        <v>596</v>
      </c>
      <c r="G19" s="587"/>
      <c r="H19" s="591"/>
      <c r="I19" s="591"/>
      <c r="J19" s="587"/>
      <c r="K19" s="587"/>
      <c r="L19" s="358"/>
      <c r="M19" s="359"/>
      <c r="O19" s="369" t="s">
        <v>255</v>
      </c>
      <c r="P19" s="365" t="s">
        <v>256</v>
      </c>
      <c r="Q19" s="627"/>
      <c r="R19" s="626"/>
      <c r="S19" s="587"/>
      <c r="T19" s="587"/>
      <c r="U19" s="591"/>
      <c r="V19" s="591"/>
      <c r="W19" s="612"/>
      <c r="X19" s="612"/>
      <c r="Y19" s="632"/>
      <c r="Z19" s="359"/>
    </row>
    <row r="20" spans="2:38">
      <c r="B20" s="369" t="s">
        <v>259</v>
      </c>
      <c r="C20" s="586">
        <v>1014272</v>
      </c>
      <c r="D20" s="586">
        <v>537583.67999999993</v>
      </c>
      <c r="E20" s="586">
        <v>560229.5</v>
      </c>
      <c r="F20" s="586">
        <v>2522377</v>
      </c>
      <c r="G20" s="599"/>
      <c r="H20" s="599"/>
      <c r="I20" s="599"/>
      <c r="J20" s="599"/>
      <c r="K20" s="599"/>
      <c r="L20" s="588"/>
      <c r="M20" s="586">
        <f>SUM(C20:L20)</f>
        <v>4634462.18</v>
      </c>
      <c r="O20" s="369" t="s">
        <v>259</v>
      </c>
      <c r="P20" s="599">
        <v>124902</v>
      </c>
      <c r="Q20" s="638"/>
      <c r="R20" s="638"/>
      <c r="S20" s="599"/>
      <c r="T20" s="599"/>
      <c r="U20" s="599"/>
      <c r="V20" s="599"/>
      <c r="W20" s="599"/>
      <c r="X20" s="599"/>
      <c r="Y20" s="633"/>
      <c r="Z20" s="586">
        <f>SUM(P20:Y20)</f>
        <v>124902</v>
      </c>
    </row>
    <row r="21" spans="2:38" s="459" customFormat="1">
      <c r="B21" s="369" t="s">
        <v>459</v>
      </c>
      <c r="C21" s="586">
        <v>0</v>
      </c>
      <c r="D21" s="586">
        <v>0</v>
      </c>
      <c r="E21" s="586">
        <v>0</v>
      </c>
      <c r="F21" s="586">
        <v>0</v>
      </c>
      <c r="G21" s="586"/>
      <c r="H21" s="586"/>
      <c r="I21" s="586"/>
      <c r="J21" s="586"/>
      <c r="K21" s="586"/>
      <c r="L21" s="588"/>
      <c r="M21" s="586">
        <f t="shared" ref="M21:M22" si="0">SUM(C21:L21)</f>
        <v>0</v>
      </c>
      <c r="O21" s="369" t="s">
        <v>459</v>
      </c>
      <c r="P21" s="586">
        <v>0</v>
      </c>
      <c r="Q21" s="586"/>
      <c r="R21" s="586"/>
      <c r="S21" s="599"/>
      <c r="T21" s="586"/>
      <c r="U21" s="599"/>
      <c r="V21" s="599"/>
      <c r="W21" s="599"/>
      <c r="X21" s="599"/>
      <c r="Y21" s="633"/>
      <c r="Z21" s="586">
        <f>SUM(P21:Y21)</f>
        <v>0</v>
      </c>
      <c r="AC21"/>
      <c r="AD21"/>
      <c r="AE21"/>
      <c r="AF21"/>
      <c r="AG21"/>
      <c r="AH21"/>
      <c r="AI21"/>
      <c r="AJ21"/>
      <c r="AK21"/>
      <c r="AL21"/>
    </row>
    <row r="22" spans="2:38" s="459" customFormat="1">
      <c r="B22" s="369" t="s">
        <v>458</v>
      </c>
      <c r="C22" s="586">
        <f>C20-C21</f>
        <v>1014272</v>
      </c>
      <c r="D22" s="586">
        <f t="shared" ref="D22:F22" si="1">D20-D21</f>
        <v>537583.67999999993</v>
      </c>
      <c r="E22" s="586">
        <f t="shared" si="1"/>
        <v>560229.5</v>
      </c>
      <c r="F22" s="586">
        <f t="shared" si="1"/>
        <v>2522377</v>
      </c>
      <c r="G22" s="586"/>
      <c r="H22" s="586"/>
      <c r="I22" s="586"/>
      <c r="J22" s="586"/>
      <c r="K22" s="586"/>
      <c r="L22" s="588"/>
      <c r="M22" s="586">
        <f t="shared" si="0"/>
        <v>4634462.18</v>
      </c>
      <c r="O22" s="369" t="s">
        <v>458</v>
      </c>
      <c r="P22" s="586">
        <f>P20-P21</f>
        <v>124902</v>
      </c>
      <c r="Q22" s="586"/>
      <c r="R22" s="586"/>
      <c r="S22" s="599"/>
      <c r="T22" s="586"/>
      <c r="U22" s="599"/>
      <c r="V22" s="599"/>
      <c r="W22" s="599"/>
      <c r="X22" s="599"/>
      <c r="Y22" s="633"/>
      <c r="Z22" s="586">
        <f>SUM(P22:Y22)</f>
        <v>124902</v>
      </c>
      <c r="AC22"/>
      <c r="AD22"/>
      <c r="AE22"/>
      <c r="AF22"/>
      <c r="AG22"/>
      <c r="AH22"/>
      <c r="AI22"/>
      <c r="AJ22"/>
      <c r="AK22"/>
      <c r="AL22"/>
    </row>
    <row r="23" spans="2:38">
      <c r="B23" s="369" t="s">
        <v>260</v>
      </c>
      <c r="C23" s="636" t="s">
        <v>524</v>
      </c>
      <c r="D23" s="636" t="s">
        <v>524</v>
      </c>
      <c r="E23" s="636" t="s">
        <v>524</v>
      </c>
      <c r="F23" s="359"/>
      <c r="G23" s="359"/>
      <c r="H23" s="359"/>
      <c r="I23" s="359"/>
      <c r="J23" s="359"/>
      <c r="K23" s="359"/>
      <c r="L23" s="361"/>
      <c r="M23" s="359"/>
      <c r="O23" s="369" t="s">
        <v>260</v>
      </c>
      <c r="P23" s="636" t="s">
        <v>524</v>
      </c>
      <c r="Q23" s="636"/>
      <c r="R23" s="636"/>
      <c r="S23" s="598"/>
      <c r="T23" s="598"/>
      <c r="U23" s="598"/>
      <c r="V23" s="598"/>
      <c r="W23" s="598"/>
      <c r="X23" s="598"/>
      <c r="Y23" s="634"/>
      <c r="Z23" s="359"/>
    </row>
    <row r="24" spans="2:38" s="351" customFormat="1">
      <c r="B24" s="369" t="s">
        <v>263</v>
      </c>
      <c r="C24" s="666">
        <v>43373</v>
      </c>
      <c r="D24" s="666">
        <v>43708</v>
      </c>
      <c r="E24" s="666">
        <v>43799</v>
      </c>
      <c r="F24" s="722">
        <v>44044</v>
      </c>
      <c r="G24" s="722"/>
      <c r="H24" s="368"/>
      <c r="I24" s="368"/>
      <c r="J24" s="368"/>
      <c r="K24" s="368"/>
      <c r="L24" s="358"/>
      <c r="M24" s="359"/>
      <c r="O24" s="369" t="s">
        <v>263</v>
      </c>
      <c r="P24" s="666">
        <v>43616</v>
      </c>
      <c r="Q24" s="637"/>
      <c r="R24" s="637"/>
      <c r="S24" s="600"/>
      <c r="T24" s="367"/>
      <c r="U24" s="598"/>
      <c r="V24" s="598"/>
      <c r="W24" s="368"/>
      <c r="X24" s="598"/>
      <c r="Y24" s="632"/>
      <c r="Z24" s="359"/>
      <c r="AC24"/>
      <c r="AD24"/>
      <c r="AE24"/>
      <c r="AF24"/>
      <c r="AG24"/>
      <c r="AH24"/>
      <c r="AI24"/>
      <c r="AJ24"/>
      <c r="AK24"/>
      <c r="AL24"/>
    </row>
    <row r="25" spans="2:38" s="351" customFormat="1">
      <c r="B25" s="369" t="s">
        <v>264</v>
      </c>
      <c r="C25" s="367" t="str">
        <f>IFERROR((DATE(YEAR(C24)+C23,MONTH(C24),DAY(C24))-1),"-")</f>
        <v>-</v>
      </c>
      <c r="D25" s="367" t="str">
        <f>IFERROR((DATE(YEAR(D24)+D23,MONTH(D24),DAY(D24))-1),"-")</f>
        <v>-</v>
      </c>
      <c r="E25" s="367" t="str">
        <f>IFERROR((DATE(YEAR(E24)+E23,MONTH(E24),DAY(E24))-1),"-")</f>
        <v>-</v>
      </c>
      <c r="F25" s="368"/>
      <c r="G25" s="368"/>
      <c r="H25" s="368"/>
      <c r="I25" s="368"/>
      <c r="J25" s="368"/>
      <c r="K25" s="368"/>
      <c r="L25" s="358"/>
      <c r="M25" s="359"/>
      <c r="O25" s="369" t="s">
        <v>264</v>
      </c>
      <c r="P25" s="367" t="str">
        <f>IFERROR((DATE(YEAR(P24)+P23,MONTH(P24),DAY(P24))-1),"-")</f>
        <v>-</v>
      </c>
      <c r="Q25" s="368"/>
      <c r="R25" s="368"/>
      <c r="S25" s="368"/>
      <c r="T25" s="368"/>
      <c r="U25" s="598"/>
      <c r="V25" s="598"/>
      <c r="W25" s="368"/>
      <c r="X25" s="598"/>
      <c r="Y25" s="632"/>
      <c r="Z25" s="359"/>
      <c r="AC25"/>
      <c r="AD25"/>
      <c r="AE25"/>
      <c r="AF25"/>
      <c r="AG25"/>
      <c r="AH25"/>
      <c r="AI25"/>
      <c r="AJ25"/>
      <c r="AK25"/>
      <c r="AL25"/>
    </row>
    <row r="26" spans="2:38">
      <c r="B26" s="369" t="s">
        <v>261</v>
      </c>
      <c r="C26" s="663" t="s">
        <v>525</v>
      </c>
      <c r="D26" s="663" t="s">
        <v>525</v>
      </c>
      <c r="E26" s="663" t="s">
        <v>525</v>
      </c>
      <c r="F26" s="663" t="s">
        <v>525</v>
      </c>
      <c r="G26" s="663"/>
      <c r="H26" s="528"/>
      <c r="I26" s="528"/>
      <c r="J26" s="528"/>
      <c r="K26" s="528"/>
      <c r="L26" s="358"/>
      <c r="M26" s="359"/>
      <c r="O26" s="369" t="s">
        <v>261</v>
      </c>
      <c r="P26" s="663" t="s">
        <v>525</v>
      </c>
      <c r="Q26" s="635"/>
      <c r="R26" s="635"/>
      <c r="S26" s="602"/>
      <c r="T26" s="528"/>
      <c r="U26" s="528"/>
      <c r="V26" s="598"/>
      <c r="W26" s="601"/>
      <c r="X26" s="598"/>
      <c r="Y26" s="632"/>
      <c r="Z26" s="359"/>
    </row>
    <row r="27" spans="2:38">
      <c r="B27" s="369" t="s">
        <v>272</v>
      </c>
      <c r="C27" s="586" t="str">
        <f>IFERROR((-PMT(C26,C23,C22,0)),"-")</f>
        <v>-</v>
      </c>
      <c r="D27" s="586" t="str">
        <f>IFERROR((-PMT(D26,D23,D22,0)),"-")</f>
        <v>-</v>
      </c>
      <c r="E27" s="586" t="str">
        <f>IFERROR((-PMT(E26,E23,E22,0)),"-")</f>
        <v>-</v>
      </c>
      <c r="F27" s="586"/>
      <c r="G27" s="586"/>
      <c r="H27" s="586"/>
      <c r="I27" s="586"/>
      <c r="J27" s="586"/>
      <c r="K27" s="586"/>
      <c r="L27" s="588"/>
      <c r="M27" s="586"/>
      <c r="O27" s="369" t="s">
        <v>272</v>
      </c>
      <c r="P27" s="586" t="str">
        <f>IFERROR((-PMT(P26,P23,P22,0)),"-")</f>
        <v>-</v>
      </c>
      <c r="Q27" s="586"/>
      <c r="R27" s="586"/>
      <c r="S27" s="586"/>
      <c r="T27" s="586"/>
      <c r="U27" s="586"/>
      <c r="V27" s="586"/>
      <c r="W27" s="599"/>
      <c r="X27" s="599"/>
      <c r="Y27" s="633"/>
      <c r="Z27" s="586"/>
    </row>
    <row r="28" spans="2:38">
      <c r="B28" s="359"/>
      <c r="C28" s="359"/>
      <c r="D28" s="359"/>
      <c r="E28" s="359"/>
      <c r="F28" s="359"/>
      <c r="G28" s="359"/>
      <c r="H28" s="359"/>
      <c r="I28" s="359"/>
      <c r="J28" s="359"/>
      <c r="K28" s="359"/>
      <c r="L28" s="358"/>
      <c r="M28" s="359"/>
      <c r="O28" s="359"/>
      <c r="P28" s="359"/>
      <c r="Q28" s="359"/>
      <c r="R28" s="359"/>
      <c r="S28" s="359"/>
      <c r="T28" s="359"/>
      <c r="U28" s="359"/>
      <c r="V28" s="359"/>
      <c r="W28" s="598"/>
      <c r="X28" s="598"/>
      <c r="Y28" s="632"/>
      <c r="Z28" s="359"/>
    </row>
    <row r="29" spans="2:38" s="351" customFormat="1">
      <c r="B29" s="372" t="s">
        <v>274</v>
      </c>
      <c r="C29" s="359"/>
      <c r="D29" s="359"/>
      <c r="E29" s="359"/>
      <c r="F29" s="359"/>
      <c r="G29" s="359"/>
      <c r="H29" s="359"/>
      <c r="I29" s="359"/>
      <c r="J29" s="359"/>
      <c r="K29" s="359"/>
      <c r="L29" s="358"/>
      <c r="M29" s="359"/>
      <c r="O29" s="372" t="s">
        <v>274</v>
      </c>
      <c r="P29" s="359"/>
      <c r="Q29" s="359"/>
      <c r="R29" s="359"/>
      <c r="S29" s="359"/>
      <c r="T29" s="359"/>
      <c r="U29" s="359"/>
      <c r="V29" s="359"/>
      <c r="W29" s="359"/>
      <c r="X29" s="359"/>
      <c r="Y29" s="358"/>
      <c r="Z29" s="359"/>
      <c r="AC29"/>
      <c r="AD29"/>
      <c r="AE29"/>
      <c r="AF29"/>
      <c r="AG29"/>
      <c r="AH29"/>
      <c r="AI29"/>
      <c r="AJ29"/>
      <c r="AK29"/>
      <c r="AL29"/>
    </row>
    <row r="30" spans="2:38">
      <c r="B30" s="362" t="s">
        <v>93</v>
      </c>
      <c r="C30" s="359"/>
      <c r="D30" s="359"/>
      <c r="E30" s="359"/>
      <c r="F30" s="359"/>
      <c r="G30" s="359"/>
      <c r="H30" s="359"/>
      <c r="I30" s="359"/>
      <c r="J30" s="359"/>
      <c r="K30" s="359"/>
      <c r="L30" s="358"/>
      <c r="M30" s="359"/>
      <c r="O30" s="362" t="s">
        <v>93</v>
      </c>
      <c r="P30" s="359"/>
      <c r="Q30" s="359"/>
      <c r="R30" s="359"/>
      <c r="S30" s="359"/>
      <c r="T30" s="359"/>
      <c r="U30" s="359"/>
      <c r="V30" s="359"/>
      <c r="W30" s="359"/>
      <c r="X30" s="359"/>
      <c r="Y30" s="358"/>
      <c r="Z30" s="359"/>
    </row>
    <row r="31" spans="2:38">
      <c r="B31" s="363">
        <v>2019</v>
      </c>
      <c r="C31" s="586">
        <f>SUMIFS('H-32A-WP06a - Debt Serv Monthly'!D$20:D$871,'H-32A-WP06a - Debt Serv Monthly'!$B$20:$B$871,'H-32A-WP06 - Debt Service'!$B31)</f>
        <v>0</v>
      </c>
      <c r="D31" s="586">
        <f>SUMIFS('H-32A-WP06a - Debt Serv Monthly'!E$20:E$871,'H-32A-WP06a - Debt Serv Monthly'!$B$20:$B$871,'H-32A-WP06 - Debt Service'!$B31)</f>
        <v>0</v>
      </c>
      <c r="E31" s="586">
        <f>SUMIFS('H-32A-WP06a - Debt Serv Monthly'!F$20:F$871,'H-32A-WP06a - Debt Serv Monthly'!$B$20:$B$871,'H-32A-WP06 - Debt Service'!$B31)</f>
        <v>0</v>
      </c>
      <c r="F31" s="586">
        <f>SUMIFS('H-32A-WP06a - Debt Serv Monthly'!G$20:G$871,'H-32A-WP06a - Debt Serv Monthly'!$B$20:$B$871,'H-32A-WP06 - Debt Service'!$B31)</f>
        <v>0</v>
      </c>
      <c r="G31" s="586">
        <f>SUMIFS('H-32A-WP06a - Debt Serv Monthly'!H$20:H$871,'H-32A-WP06a - Debt Serv Monthly'!$B$20:$B$871,'H-32A-WP06 - Debt Service'!$B31)</f>
        <v>0</v>
      </c>
      <c r="H31" s="586">
        <f>SUMIFS('H-32A-WP06a - Debt Serv Monthly'!I$20:I$871,'H-32A-WP06a - Debt Serv Monthly'!$B$20:$B$871,'H-32A-WP06 - Debt Service'!$B31)</f>
        <v>0</v>
      </c>
      <c r="I31" s="586">
        <f>SUMIFS('H-32A-WP06a - Debt Serv Monthly'!J$20:J$871,'H-32A-WP06a - Debt Serv Monthly'!$B$20:$B$871,'H-32A-WP06 - Debt Service'!$B31)</f>
        <v>0</v>
      </c>
      <c r="J31" s="586">
        <f>SUMIFS('H-32A-WP06a - Debt Serv Monthly'!K$20:K$871,'H-32A-WP06a - Debt Serv Monthly'!$B$20:$B$871,'H-32A-WP06 - Debt Service'!$B31)</f>
        <v>0</v>
      </c>
      <c r="K31" s="586">
        <f>SUMIFS('H-32A-WP06a - Debt Serv Monthly'!L$20:L$871,'H-32A-WP06a - Debt Serv Monthly'!$B$20:$B$871,'H-32A-WP06 - Debt Service'!$B31)</f>
        <v>0</v>
      </c>
      <c r="L31" s="588">
        <f>SUMIFS('H-32A-WP06a - Debt Serv Monthly'!M$20:M$871,'H-32A-WP06a - Debt Serv Monthly'!$B$20:$B$871,'H-32A-WP06 - Debt Service'!$B31)</f>
        <v>0</v>
      </c>
      <c r="M31" s="586">
        <f>SUM(C31:L31)</f>
        <v>0</v>
      </c>
      <c r="O31" s="363">
        <v>2019</v>
      </c>
      <c r="P31" s="366">
        <f>SUMIFS('H-32A-WP06a - Debt Serv Monthly'!Q$20:Q$871,'H-32A-WP06a - Debt Serv Monthly'!$B$20:$B$871,'H-32A-WP06 - Debt Service'!$B31)</f>
        <v>0</v>
      </c>
      <c r="Q31" s="366">
        <f>SUMIFS('H-32A-WP06a - Debt Serv Monthly'!R$20:R$871,'H-32A-WP06a - Debt Serv Monthly'!$B$20:$B$871,'H-32A-WP06 - Debt Service'!$B31)</f>
        <v>0</v>
      </c>
      <c r="R31" s="366">
        <f>SUMIFS('H-32A-WP06a - Debt Serv Monthly'!S$20:S$871,'H-32A-WP06a - Debt Serv Monthly'!$B$20:$B$871,'H-32A-WP06 - Debt Service'!$B31)</f>
        <v>0</v>
      </c>
      <c r="S31" s="366">
        <f>SUMIFS('H-32A-WP06a - Debt Serv Monthly'!T$20:T$871,'H-32A-WP06a - Debt Serv Monthly'!$B$20:$B$871,'H-32A-WP06 - Debt Service'!$B31)</f>
        <v>0</v>
      </c>
      <c r="T31" s="366">
        <f>SUMIFS('H-32A-WP06a - Debt Serv Monthly'!U$20:U$871,'H-32A-WP06a - Debt Serv Monthly'!$B$20:$B$871,'H-32A-WP06 - Debt Service'!$B31)</f>
        <v>0</v>
      </c>
      <c r="U31" s="366">
        <f>SUMIFS('H-32A-WP06a - Debt Serv Monthly'!V$20:V$871,'H-32A-WP06a - Debt Serv Monthly'!$B$20:$B$871,'H-32A-WP06 - Debt Service'!$B31)</f>
        <v>0</v>
      </c>
      <c r="V31" s="366">
        <f>SUMIFS('H-32A-WP06a - Debt Serv Monthly'!W$20:W$871,'H-32A-WP06a - Debt Serv Monthly'!$B$20:$B$871,'H-32A-WP06 - Debt Service'!$B31)</f>
        <v>0</v>
      </c>
      <c r="W31" s="366">
        <f>SUMIFS('H-32A-WP06a - Debt Serv Monthly'!X$20:X$871,'H-32A-WP06a - Debt Serv Monthly'!$B$20:$B$871,'H-32A-WP06 - Debt Service'!$B31)</f>
        <v>0</v>
      </c>
      <c r="X31" s="366">
        <f>SUMIFS('H-32A-WP06a - Debt Serv Monthly'!Y$20:Y$871,'H-32A-WP06a - Debt Serv Monthly'!$B$20:$B$871,'H-32A-WP06 - Debt Service'!$B31)</f>
        <v>0</v>
      </c>
      <c r="Y31" s="360">
        <f>SUMIFS('H-32A-WP06a - Debt Serv Monthly'!Z$20:Z$871,'H-32A-WP06a - Debt Serv Monthly'!$B$20:$B$871,'H-32A-WP06 - Debt Service'!$B31)</f>
        <v>0</v>
      </c>
      <c r="Z31" s="366">
        <f>SUM(P31:Y31)</f>
        <v>0</v>
      </c>
    </row>
    <row r="32" spans="2:38">
      <c r="B32" s="363">
        <f>B31+1</f>
        <v>2020</v>
      </c>
      <c r="C32" s="586">
        <v>320614.07999999996</v>
      </c>
      <c r="D32" s="586">
        <v>161587.35999999999</v>
      </c>
      <c r="E32" s="586">
        <v>166280.45000000001</v>
      </c>
      <c r="F32" s="586">
        <v>390056.2</v>
      </c>
      <c r="G32" s="586">
        <f>SUMIFS('H-32A-WP06a - Debt Serv Monthly'!H$20:H$871,'H-32A-WP06a - Debt Serv Monthly'!$B$20:$B$871,'H-32A-WP06 - Debt Service'!$B32)</f>
        <v>0</v>
      </c>
      <c r="H32" s="586">
        <f>SUMIFS('H-32A-WP06a - Debt Serv Monthly'!I$20:I$871,'H-32A-WP06a - Debt Serv Monthly'!$B$20:$B$871,'H-32A-WP06 - Debt Service'!$B32)</f>
        <v>0</v>
      </c>
      <c r="I32" s="586">
        <f>SUMIFS('H-32A-WP06a - Debt Serv Monthly'!J$20:J$871,'H-32A-WP06a - Debt Serv Monthly'!$B$20:$B$871,'H-32A-WP06 - Debt Service'!$B32)</f>
        <v>0</v>
      </c>
      <c r="J32" s="586">
        <f>SUMIFS('H-32A-WP06a - Debt Serv Monthly'!K$20:K$871,'H-32A-WP06a - Debt Serv Monthly'!$B$20:$B$871,'H-32A-WP06 - Debt Service'!$B32)</f>
        <v>0</v>
      </c>
      <c r="K32" s="586">
        <f>SUMIFS('H-32A-WP06a - Debt Serv Monthly'!L$20:L$871,'H-32A-WP06a - Debt Serv Monthly'!$B$20:$B$871,'H-32A-WP06 - Debt Service'!$B32)</f>
        <v>0</v>
      </c>
      <c r="L32" s="588">
        <f>SUMIFS('H-32A-WP06a - Debt Serv Monthly'!M$20:M$871,'H-32A-WP06a - Debt Serv Monthly'!$B$20:$B$871,'H-32A-WP06 - Debt Service'!$B32)</f>
        <v>0</v>
      </c>
      <c r="M32" s="586">
        <f t="shared" ref="M32:M95" si="2">SUM(C32:L32)</f>
        <v>1038538.0899999999</v>
      </c>
      <c r="O32" s="363">
        <f>O31+1</f>
        <v>2020</v>
      </c>
      <c r="P32" s="366">
        <v>38052.92</v>
      </c>
      <c r="Q32" s="366">
        <f>SUMIFS('H-32A-WP06a - Debt Serv Monthly'!R$20:R$871,'H-32A-WP06a - Debt Serv Monthly'!$B$20:$B$871,'H-32A-WP06 - Debt Service'!$B32)</f>
        <v>0</v>
      </c>
      <c r="R32" s="366">
        <f>SUMIFS('H-32A-WP06a - Debt Serv Monthly'!S$20:S$871,'H-32A-WP06a - Debt Serv Monthly'!$B$20:$B$871,'H-32A-WP06 - Debt Service'!$B32)</f>
        <v>0</v>
      </c>
      <c r="S32" s="366">
        <f>SUMIFS('H-32A-WP06a - Debt Serv Monthly'!T$20:T$871,'H-32A-WP06a - Debt Serv Monthly'!$B$20:$B$871,'H-32A-WP06 - Debt Service'!$B32)</f>
        <v>0</v>
      </c>
      <c r="T32" s="366">
        <f>SUMIFS('H-32A-WP06a - Debt Serv Monthly'!U$20:U$871,'H-32A-WP06a - Debt Serv Monthly'!$B$20:$B$871,'H-32A-WP06 - Debt Service'!$B32)</f>
        <v>0</v>
      </c>
      <c r="U32" s="366">
        <f>SUMIFS('H-32A-WP06a - Debt Serv Monthly'!V$20:V$871,'H-32A-WP06a - Debt Serv Monthly'!$B$20:$B$871,'H-32A-WP06 - Debt Service'!$B32)</f>
        <v>0</v>
      </c>
      <c r="V32" s="366">
        <f>SUMIFS('H-32A-WP06a - Debt Serv Monthly'!W$20:W$871,'H-32A-WP06a - Debt Serv Monthly'!$B$20:$B$871,'H-32A-WP06 - Debt Service'!$B32)</f>
        <v>0</v>
      </c>
      <c r="W32" s="366">
        <f>SUMIFS('H-32A-WP06a - Debt Serv Monthly'!X$20:X$871,'H-32A-WP06a - Debt Serv Monthly'!$B$20:$B$871,'H-32A-WP06 - Debt Service'!$B32)</f>
        <v>0</v>
      </c>
      <c r="X32" s="366">
        <f>SUMIFS('H-32A-WP06a - Debt Serv Monthly'!Y$20:Y$871,'H-32A-WP06a - Debt Serv Monthly'!$B$20:$B$871,'H-32A-WP06 - Debt Service'!$B32)</f>
        <v>0</v>
      </c>
      <c r="Y32" s="360">
        <f>SUMIFS('H-32A-WP06a - Debt Serv Monthly'!Z$20:Z$871,'H-32A-WP06a - Debt Serv Monthly'!$B$20:$B$871,'H-32A-WP06 - Debt Service'!$B32)</f>
        <v>0</v>
      </c>
      <c r="Z32" s="366">
        <f t="shared" ref="Z32:Z95" si="3">SUM(P32:Y32)</f>
        <v>38052.92</v>
      </c>
    </row>
    <row r="33" spans="2:26">
      <c r="B33" s="363">
        <f t="shared" ref="B33:B96" si="4">B32+1</f>
        <v>2021</v>
      </c>
      <c r="C33" s="586">
        <f>SUMIFS('H-32A-WP06a - Debt Serv Monthly'!$D$20:$D$871,'H-32A-WP06a - Debt Serv Monthly'!$B$20:$B$871,'H-32A-WP06 - Debt Service'!B33)</f>
        <v>0</v>
      </c>
      <c r="D33" s="586">
        <f>SUMIFS('H-32A-WP06a - Debt Serv Monthly'!E$20:E$871,'H-32A-WP06a - Debt Serv Monthly'!$B$20:$B$871,'H-32A-WP06 - Debt Service'!$B33)</f>
        <v>0</v>
      </c>
      <c r="E33" s="586">
        <f>SUMIFS('H-32A-WP06a - Debt Serv Monthly'!F$20:F$871,'H-32A-WP06a - Debt Serv Monthly'!$B$20:$B$871,'H-32A-WP06 - Debt Service'!$B33)</f>
        <v>0</v>
      </c>
      <c r="F33" s="586">
        <f>SUMIFS('H-32A-WP06a - Debt Serv Monthly'!G$20:G$871,'H-32A-WP06a - Debt Serv Monthly'!$B$20:$B$871,'H-32A-WP06 - Debt Service'!$B33)</f>
        <v>0</v>
      </c>
      <c r="G33" s="586">
        <f>SUMIFS('H-32A-WP06a - Debt Serv Monthly'!H$20:H$871,'H-32A-WP06a - Debt Serv Monthly'!$B$20:$B$871,'H-32A-WP06 - Debt Service'!$B33)</f>
        <v>0</v>
      </c>
      <c r="H33" s="586">
        <f>SUMIFS('H-32A-WP06a - Debt Serv Monthly'!I$20:I$871,'H-32A-WP06a - Debt Serv Monthly'!$B$20:$B$871,'H-32A-WP06 - Debt Service'!$B33)</f>
        <v>0</v>
      </c>
      <c r="I33" s="586">
        <f>SUMIFS('H-32A-WP06a - Debt Serv Monthly'!J$20:J$871,'H-32A-WP06a - Debt Serv Monthly'!$B$20:$B$871,'H-32A-WP06 - Debt Service'!$B33)</f>
        <v>0</v>
      </c>
      <c r="J33" s="586">
        <f>SUMIFS('H-32A-WP06a - Debt Serv Monthly'!K$20:K$871,'H-32A-WP06a - Debt Serv Monthly'!$B$20:$B$871,'H-32A-WP06 - Debt Service'!$B33)</f>
        <v>0</v>
      </c>
      <c r="K33" s="586">
        <f>SUMIFS('H-32A-WP06a - Debt Serv Monthly'!L$20:L$871,'H-32A-WP06a - Debt Serv Monthly'!$B$20:$B$871,'H-32A-WP06 - Debt Service'!$B33)</f>
        <v>0</v>
      </c>
      <c r="L33" s="588">
        <f>SUMIFS('H-32A-WP06a - Debt Serv Monthly'!M$20:M$871,'H-32A-WP06a - Debt Serv Monthly'!$B$20:$B$871,'H-32A-WP06 - Debt Service'!$B33)</f>
        <v>0</v>
      </c>
      <c r="M33" s="586">
        <f t="shared" si="2"/>
        <v>0</v>
      </c>
      <c r="O33" s="363">
        <f t="shared" ref="O33:O96" si="5">O32+1</f>
        <v>2021</v>
      </c>
      <c r="P33" s="366">
        <f>SUMIFS('H-32A-WP06a - Debt Serv Monthly'!Q$20:Q$871,'H-32A-WP06a - Debt Serv Monthly'!$B$20:$B$871,'H-32A-WP06 - Debt Service'!$B33)</f>
        <v>0</v>
      </c>
      <c r="Q33" s="366">
        <f>SUMIFS('H-32A-WP06a - Debt Serv Monthly'!R$20:R$871,'H-32A-WP06a - Debt Serv Monthly'!$B$20:$B$871,'H-32A-WP06 - Debt Service'!$B33)</f>
        <v>0</v>
      </c>
      <c r="R33" s="366">
        <f>SUMIFS('H-32A-WP06a - Debt Serv Monthly'!S$20:S$871,'H-32A-WP06a - Debt Serv Monthly'!$B$20:$B$871,'H-32A-WP06 - Debt Service'!$B33)</f>
        <v>0</v>
      </c>
      <c r="S33" s="366">
        <f>SUMIFS('H-32A-WP06a - Debt Serv Monthly'!T$20:T$871,'H-32A-WP06a - Debt Serv Monthly'!$B$20:$B$871,'H-32A-WP06 - Debt Service'!$B33)</f>
        <v>0</v>
      </c>
      <c r="T33" s="366">
        <f>SUMIFS('H-32A-WP06a - Debt Serv Monthly'!U$20:U$871,'H-32A-WP06a - Debt Serv Monthly'!$B$20:$B$871,'H-32A-WP06 - Debt Service'!$B33)</f>
        <v>0</v>
      </c>
      <c r="U33" s="366">
        <f>SUMIFS('H-32A-WP06a - Debt Serv Monthly'!V$20:V$871,'H-32A-WP06a - Debt Serv Monthly'!$B$20:$B$871,'H-32A-WP06 - Debt Service'!$B33)</f>
        <v>0</v>
      </c>
      <c r="V33" s="366">
        <f>SUMIFS('H-32A-WP06a - Debt Serv Monthly'!W$20:W$871,'H-32A-WP06a - Debt Serv Monthly'!$B$20:$B$871,'H-32A-WP06 - Debt Service'!$B33)</f>
        <v>0</v>
      </c>
      <c r="W33" s="366">
        <f>SUMIFS('H-32A-WP06a - Debt Serv Monthly'!X$20:X$871,'H-32A-WP06a - Debt Serv Monthly'!$B$20:$B$871,'H-32A-WP06 - Debt Service'!$B33)</f>
        <v>0</v>
      </c>
      <c r="X33" s="366">
        <f>SUMIFS('H-32A-WP06a - Debt Serv Monthly'!Y$20:Y$871,'H-32A-WP06a - Debt Serv Monthly'!$B$20:$B$871,'H-32A-WP06 - Debt Service'!$B33)</f>
        <v>0</v>
      </c>
      <c r="Y33" s="360">
        <f>SUMIFS('H-32A-WP06a - Debt Serv Monthly'!Z$20:Z$871,'H-32A-WP06a - Debt Serv Monthly'!$B$20:$B$871,'H-32A-WP06 - Debt Service'!$B33)</f>
        <v>0</v>
      </c>
      <c r="Z33" s="366">
        <f t="shared" si="3"/>
        <v>0</v>
      </c>
    </row>
    <row r="34" spans="2:26">
      <c r="B34" s="363">
        <f t="shared" si="4"/>
        <v>2022</v>
      </c>
      <c r="C34" s="586">
        <f>SUMIFS('H-32A-WP06a - Debt Serv Monthly'!$D$20:$D$871,'H-32A-WP06a - Debt Serv Monthly'!$B$20:$B$871,'H-32A-WP06 - Debt Service'!B34)</f>
        <v>0</v>
      </c>
      <c r="D34" s="586">
        <f>SUMIFS('H-32A-WP06a - Debt Serv Monthly'!E$20:E$871,'H-32A-WP06a - Debt Serv Monthly'!$B$20:$B$871,'H-32A-WP06 - Debt Service'!$B34)</f>
        <v>0</v>
      </c>
      <c r="E34" s="586">
        <f>SUMIFS('H-32A-WP06a - Debt Serv Monthly'!F$20:F$871,'H-32A-WP06a - Debt Serv Monthly'!$B$20:$B$871,'H-32A-WP06 - Debt Service'!$B34)</f>
        <v>0</v>
      </c>
      <c r="F34" s="586">
        <f>SUMIFS('H-32A-WP06a - Debt Serv Monthly'!G$20:G$871,'H-32A-WP06a - Debt Serv Monthly'!$B$20:$B$871,'H-32A-WP06 - Debt Service'!$B34)</f>
        <v>0</v>
      </c>
      <c r="G34" s="586">
        <f>SUMIFS('H-32A-WP06a - Debt Serv Monthly'!H$20:H$871,'H-32A-WP06a - Debt Serv Monthly'!$B$20:$B$871,'H-32A-WP06 - Debt Service'!$B34)</f>
        <v>0</v>
      </c>
      <c r="H34" s="586">
        <f>SUMIFS('H-32A-WP06a - Debt Serv Monthly'!I$20:I$871,'H-32A-WP06a - Debt Serv Monthly'!$B$20:$B$871,'H-32A-WP06 - Debt Service'!$B34)</f>
        <v>0</v>
      </c>
      <c r="I34" s="586">
        <f>SUMIFS('H-32A-WP06a - Debt Serv Monthly'!J$20:J$871,'H-32A-WP06a - Debt Serv Monthly'!$B$20:$B$871,'H-32A-WP06 - Debt Service'!$B34)</f>
        <v>0</v>
      </c>
      <c r="J34" s="586">
        <f>SUMIFS('H-32A-WP06a - Debt Serv Monthly'!K$20:K$871,'H-32A-WP06a - Debt Serv Monthly'!$B$20:$B$871,'H-32A-WP06 - Debt Service'!$B34)</f>
        <v>0</v>
      </c>
      <c r="K34" s="586">
        <f>SUMIFS('H-32A-WP06a - Debt Serv Monthly'!L$20:L$871,'H-32A-WP06a - Debt Serv Monthly'!$B$20:$B$871,'H-32A-WP06 - Debt Service'!$B34)</f>
        <v>0</v>
      </c>
      <c r="L34" s="588">
        <f>SUMIFS('H-32A-WP06a - Debt Serv Monthly'!M$20:M$871,'H-32A-WP06a - Debt Serv Monthly'!$B$20:$B$871,'H-32A-WP06 - Debt Service'!$B34)</f>
        <v>0</v>
      </c>
      <c r="M34" s="586">
        <f t="shared" si="2"/>
        <v>0</v>
      </c>
      <c r="O34" s="363">
        <f t="shared" si="5"/>
        <v>2022</v>
      </c>
      <c r="P34" s="366">
        <f>SUMIFS('H-32A-WP06a - Debt Serv Monthly'!Q$20:Q$871,'H-32A-WP06a - Debt Serv Monthly'!$B$20:$B$871,'H-32A-WP06 - Debt Service'!$B34)</f>
        <v>0</v>
      </c>
      <c r="Q34" s="366">
        <f>SUMIFS('H-32A-WP06a - Debt Serv Monthly'!R$20:R$871,'H-32A-WP06a - Debt Serv Monthly'!$B$20:$B$871,'H-32A-WP06 - Debt Service'!$B34)</f>
        <v>0</v>
      </c>
      <c r="R34" s="366">
        <f>SUMIFS('H-32A-WP06a - Debt Serv Monthly'!S$20:S$871,'H-32A-WP06a - Debt Serv Monthly'!$B$20:$B$871,'H-32A-WP06 - Debt Service'!$B34)</f>
        <v>0</v>
      </c>
      <c r="S34" s="366">
        <f>SUMIFS('H-32A-WP06a - Debt Serv Monthly'!T$20:T$871,'H-32A-WP06a - Debt Serv Monthly'!$B$20:$B$871,'H-32A-WP06 - Debt Service'!$B34)</f>
        <v>0</v>
      </c>
      <c r="T34" s="366">
        <f>SUMIFS('H-32A-WP06a - Debt Serv Monthly'!U$20:U$871,'H-32A-WP06a - Debt Serv Monthly'!$B$20:$B$871,'H-32A-WP06 - Debt Service'!$B34)</f>
        <v>0</v>
      </c>
      <c r="U34" s="366">
        <f>SUMIFS('H-32A-WP06a - Debt Serv Monthly'!V$20:V$871,'H-32A-WP06a - Debt Serv Monthly'!$B$20:$B$871,'H-32A-WP06 - Debt Service'!$B34)</f>
        <v>0</v>
      </c>
      <c r="V34" s="366">
        <f>SUMIFS('H-32A-WP06a - Debt Serv Monthly'!W$20:W$871,'H-32A-WP06a - Debt Serv Monthly'!$B$20:$B$871,'H-32A-WP06 - Debt Service'!$B34)</f>
        <v>0</v>
      </c>
      <c r="W34" s="366">
        <f>SUMIFS('H-32A-WP06a - Debt Serv Monthly'!X$20:X$871,'H-32A-WP06a - Debt Serv Monthly'!$B$20:$B$871,'H-32A-WP06 - Debt Service'!$B34)</f>
        <v>0</v>
      </c>
      <c r="X34" s="366">
        <f>SUMIFS('H-32A-WP06a - Debt Serv Monthly'!Y$20:Y$871,'H-32A-WP06a - Debt Serv Monthly'!$B$20:$B$871,'H-32A-WP06 - Debt Service'!$B34)</f>
        <v>0</v>
      </c>
      <c r="Y34" s="360">
        <f>SUMIFS('H-32A-WP06a - Debt Serv Monthly'!Z$20:Z$871,'H-32A-WP06a - Debt Serv Monthly'!$B$20:$B$871,'H-32A-WP06 - Debt Service'!$B34)</f>
        <v>0</v>
      </c>
      <c r="Z34" s="366">
        <f t="shared" si="3"/>
        <v>0</v>
      </c>
    </row>
    <row r="35" spans="2:26">
      <c r="B35" s="363">
        <f t="shared" si="4"/>
        <v>2023</v>
      </c>
      <c r="C35" s="586">
        <f>SUMIFS('H-32A-WP06a - Debt Serv Monthly'!$D$20:$D$871,'H-32A-WP06a - Debt Serv Monthly'!$B$20:$B$871,'H-32A-WP06 - Debt Service'!B35)</f>
        <v>0</v>
      </c>
      <c r="D35" s="586">
        <f>SUMIFS('H-32A-WP06a - Debt Serv Monthly'!E$20:E$871,'H-32A-WP06a - Debt Serv Monthly'!$B$20:$B$871,'H-32A-WP06 - Debt Service'!$B35)</f>
        <v>0</v>
      </c>
      <c r="E35" s="586">
        <f>SUMIFS('H-32A-WP06a - Debt Serv Monthly'!F$20:F$871,'H-32A-WP06a - Debt Serv Monthly'!$B$20:$B$871,'H-32A-WP06 - Debt Service'!$B35)</f>
        <v>0</v>
      </c>
      <c r="F35" s="586">
        <f>SUMIFS('H-32A-WP06a - Debt Serv Monthly'!G$20:G$871,'H-32A-WP06a - Debt Serv Monthly'!$B$20:$B$871,'H-32A-WP06 - Debt Service'!$B35)</f>
        <v>0</v>
      </c>
      <c r="G35" s="586">
        <f>SUMIFS('H-32A-WP06a - Debt Serv Monthly'!H$20:H$871,'H-32A-WP06a - Debt Serv Monthly'!$B$20:$B$871,'H-32A-WP06 - Debt Service'!$B35)</f>
        <v>0</v>
      </c>
      <c r="H35" s="586">
        <f>SUMIFS('H-32A-WP06a - Debt Serv Monthly'!I$20:I$871,'H-32A-WP06a - Debt Serv Monthly'!$B$20:$B$871,'H-32A-WP06 - Debt Service'!$B35)</f>
        <v>0</v>
      </c>
      <c r="I35" s="586">
        <f>SUMIFS('H-32A-WP06a - Debt Serv Monthly'!J$20:J$871,'H-32A-WP06a - Debt Serv Monthly'!$B$20:$B$871,'H-32A-WP06 - Debt Service'!$B35)</f>
        <v>0</v>
      </c>
      <c r="J35" s="586">
        <f>SUMIFS('H-32A-WP06a - Debt Serv Monthly'!K$20:K$871,'H-32A-WP06a - Debt Serv Monthly'!$B$20:$B$871,'H-32A-WP06 - Debt Service'!$B35)</f>
        <v>0</v>
      </c>
      <c r="K35" s="586">
        <f>SUMIFS('H-32A-WP06a - Debt Serv Monthly'!L$20:L$871,'H-32A-WP06a - Debt Serv Monthly'!$B$20:$B$871,'H-32A-WP06 - Debt Service'!$B35)</f>
        <v>0</v>
      </c>
      <c r="L35" s="588">
        <f>SUMIFS('H-32A-WP06a - Debt Serv Monthly'!M$20:M$871,'H-32A-WP06a - Debt Serv Monthly'!$B$20:$B$871,'H-32A-WP06 - Debt Service'!$B35)</f>
        <v>0</v>
      </c>
      <c r="M35" s="586">
        <f t="shared" si="2"/>
        <v>0</v>
      </c>
      <c r="O35" s="363">
        <f t="shared" si="5"/>
        <v>2023</v>
      </c>
      <c r="P35" s="366">
        <f>SUMIFS('H-32A-WP06a - Debt Serv Monthly'!Q$20:Q$871,'H-32A-WP06a - Debt Serv Monthly'!$B$20:$B$871,'H-32A-WP06 - Debt Service'!$B35)</f>
        <v>0</v>
      </c>
      <c r="Q35" s="366">
        <f>SUMIFS('H-32A-WP06a - Debt Serv Monthly'!R$20:R$871,'H-32A-WP06a - Debt Serv Monthly'!$B$20:$B$871,'H-32A-WP06 - Debt Service'!$B35)</f>
        <v>0</v>
      </c>
      <c r="R35" s="366">
        <f>SUMIFS('H-32A-WP06a - Debt Serv Monthly'!S$20:S$871,'H-32A-WP06a - Debt Serv Monthly'!$B$20:$B$871,'H-32A-WP06 - Debt Service'!$B35)</f>
        <v>0</v>
      </c>
      <c r="S35" s="366">
        <f>SUMIFS('H-32A-WP06a - Debt Serv Monthly'!T$20:T$871,'H-32A-WP06a - Debt Serv Monthly'!$B$20:$B$871,'H-32A-WP06 - Debt Service'!$B35)</f>
        <v>0</v>
      </c>
      <c r="T35" s="366">
        <f>SUMIFS('H-32A-WP06a - Debt Serv Monthly'!U$20:U$871,'H-32A-WP06a - Debt Serv Monthly'!$B$20:$B$871,'H-32A-WP06 - Debt Service'!$B35)</f>
        <v>0</v>
      </c>
      <c r="U35" s="366">
        <f>SUMIFS('H-32A-WP06a - Debt Serv Monthly'!V$20:V$871,'H-32A-WP06a - Debt Serv Monthly'!$B$20:$B$871,'H-32A-WP06 - Debt Service'!$B35)</f>
        <v>0</v>
      </c>
      <c r="V35" s="366">
        <f>SUMIFS('H-32A-WP06a - Debt Serv Monthly'!W$20:W$871,'H-32A-WP06a - Debt Serv Monthly'!$B$20:$B$871,'H-32A-WP06 - Debt Service'!$B35)</f>
        <v>0</v>
      </c>
      <c r="W35" s="366">
        <f>SUMIFS('H-32A-WP06a - Debt Serv Monthly'!X$20:X$871,'H-32A-WP06a - Debt Serv Monthly'!$B$20:$B$871,'H-32A-WP06 - Debt Service'!$B35)</f>
        <v>0</v>
      </c>
      <c r="X35" s="366">
        <f>SUMIFS('H-32A-WP06a - Debt Serv Monthly'!Y$20:Y$871,'H-32A-WP06a - Debt Serv Monthly'!$B$20:$B$871,'H-32A-WP06 - Debt Service'!$B35)</f>
        <v>0</v>
      </c>
      <c r="Y35" s="360">
        <f>SUMIFS('H-32A-WP06a - Debt Serv Monthly'!Z$20:Z$871,'H-32A-WP06a - Debt Serv Monthly'!$B$20:$B$871,'H-32A-WP06 - Debt Service'!$B35)</f>
        <v>0</v>
      </c>
      <c r="Z35" s="366">
        <f t="shared" si="3"/>
        <v>0</v>
      </c>
    </row>
    <row r="36" spans="2:26">
      <c r="B36" s="363">
        <f t="shared" si="4"/>
        <v>2024</v>
      </c>
      <c r="C36" s="586">
        <f>SUMIFS('H-32A-WP06a - Debt Serv Monthly'!$D$20:$D$871,'H-32A-WP06a - Debt Serv Monthly'!$B$20:$B$871,'H-32A-WP06 - Debt Service'!B36)</f>
        <v>0</v>
      </c>
      <c r="D36" s="586">
        <f>SUMIFS('H-32A-WP06a - Debt Serv Monthly'!E$20:E$871,'H-32A-WP06a - Debt Serv Monthly'!$B$20:$B$871,'H-32A-WP06 - Debt Service'!$B36)</f>
        <v>0</v>
      </c>
      <c r="E36" s="586">
        <f>SUMIFS('H-32A-WP06a - Debt Serv Monthly'!F$20:F$871,'H-32A-WP06a - Debt Serv Monthly'!$B$20:$B$871,'H-32A-WP06 - Debt Service'!$B36)</f>
        <v>0</v>
      </c>
      <c r="F36" s="586">
        <f>SUMIFS('H-32A-WP06a - Debt Serv Monthly'!G$20:G$871,'H-32A-WP06a - Debt Serv Monthly'!$B$20:$B$871,'H-32A-WP06 - Debt Service'!$B36)</f>
        <v>0</v>
      </c>
      <c r="G36" s="586">
        <f>SUMIFS('H-32A-WP06a - Debt Serv Monthly'!H$20:H$871,'H-32A-WP06a - Debt Serv Monthly'!$B$20:$B$871,'H-32A-WP06 - Debt Service'!$B36)</f>
        <v>0</v>
      </c>
      <c r="H36" s="586">
        <f>SUMIFS('H-32A-WP06a - Debt Serv Monthly'!I$20:I$871,'H-32A-WP06a - Debt Serv Monthly'!$B$20:$B$871,'H-32A-WP06 - Debt Service'!$B36)</f>
        <v>0</v>
      </c>
      <c r="I36" s="586">
        <f>SUMIFS('H-32A-WP06a - Debt Serv Monthly'!J$20:J$871,'H-32A-WP06a - Debt Serv Monthly'!$B$20:$B$871,'H-32A-WP06 - Debt Service'!$B36)</f>
        <v>0</v>
      </c>
      <c r="J36" s="586">
        <f>SUMIFS('H-32A-WP06a - Debt Serv Monthly'!K$20:K$871,'H-32A-WP06a - Debt Serv Monthly'!$B$20:$B$871,'H-32A-WP06 - Debt Service'!$B36)</f>
        <v>0</v>
      </c>
      <c r="K36" s="586">
        <f>SUMIFS('H-32A-WP06a - Debt Serv Monthly'!L$20:L$871,'H-32A-WP06a - Debt Serv Monthly'!$B$20:$B$871,'H-32A-WP06 - Debt Service'!$B36)</f>
        <v>0</v>
      </c>
      <c r="L36" s="588">
        <f>SUMIFS('H-32A-WP06a - Debt Serv Monthly'!M$20:M$871,'H-32A-WP06a - Debt Serv Monthly'!$B$20:$B$871,'H-32A-WP06 - Debt Service'!$B36)</f>
        <v>0</v>
      </c>
      <c r="M36" s="586">
        <f t="shared" si="2"/>
        <v>0</v>
      </c>
      <c r="O36" s="363">
        <f t="shared" si="5"/>
        <v>2024</v>
      </c>
      <c r="P36" s="366">
        <f>SUMIFS('H-32A-WP06a - Debt Serv Monthly'!Q$20:Q$871,'H-32A-WP06a - Debt Serv Monthly'!$B$20:$B$871,'H-32A-WP06 - Debt Service'!$B36)</f>
        <v>0</v>
      </c>
      <c r="Q36" s="366">
        <f>SUMIFS('H-32A-WP06a - Debt Serv Monthly'!R$20:R$871,'H-32A-WP06a - Debt Serv Monthly'!$B$20:$B$871,'H-32A-WP06 - Debt Service'!$B36)</f>
        <v>0</v>
      </c>
      <c r="R36" s="366">
        <f>SUMIFS('H-32A-WP06a - Debt Serv Monthly'!S$20:S$871,'H-32A-WP06a - Debt Serv Monthly'!$B$20:$B$871,'H-32A-WP06 - Debt Service'!$B36)</f>
        <v>0</v>
      </c>
      <c r="S36" s="366">
        <f>SUMIFS('H-32A-WP06a - Debt Serv Monthly'!T$20:T$871,'H-32A-WP06a - Debt Serv Monthly'!$B$20:$B$871,'H-32A-WP06 - Debt Service'!$B36)</f>
        <v>0</v>
      </c>
      <c r="T36" s="366">
        <f>SUMIFS('H-32A-WP06a - Debt Serv Monthly'!U$20:U$871,'H-32A-WP06a - Debt Serv Monthly'!$B$20:$B$871,'H-32A-WP06 - Debt Service'!$B36)</f>
        <v>0</v>
      </c>
      <c r="U36" s="366">
        <f>SUMIFS('H-32A-WP06a - Debt Serv Monthly'!V$20:V$871,'H-32A-WP06a - Debt Serv Monthly'!$B$20:$B$871,'H-32A-WP06 - Debt Service'!$B36)</f>
        <v>0</v>
      </c>
      <c r="V36" s="366">
        <f>SUMIFS('H-32A-WP06a - Debt Serv Monthly'!W$20:W$871,'H-32A-WP06a - Debt Serv Monthly'!$B$20:$B$871,'H-32A-WP06 - Debt Service'!$B36)</f>
        <v>0</v>
      </c>
      <c r="W36" s="366">
        <f>SUMIFS('H-32A-WP06a - Debt Serv Monthly'!X$20:X$871,'H-32A-WP06a - Debt Serv Monthly'!$B$20:$B$871,'H-32A-WP06 - Debt Service'!$B36)</f>
        <v>0</v>
      </c>
      <c r="X36" s="366">
        <f>SUMIFS('H-32A-WP06a - Debt Serv Monthly'!Y$20:Y$871,'H-32A-WP06a - Debt Serv Monthly'!$B$20:$B$871,'H-32A-WP06 - Debt Service'!$B36)</f>
        <v>0</v>
      </c>
      <c r="Y36" s="360">
        <f>SUMIFS('H-32A-WP06a - Debt Serv Monthly'!Z$20:Z$871,'H-32A-WP06a - Debt Serv Monthly'!$B$20:$B$871,'H-32A-WP06 - Debt Service'!$B36)</f>
        <v>0</v>
      </c>
      <c r="Z36" s="366">
        <f t="shared" si="3"/>
        <v>0</v>
      </c>
    </row>
    <row r="37" spans="2:26">
      <c r="B37" s="363">
        <f t="shared" si="4"/>
        <v>2025</v>
      </c>
      <c r="C37" s="586">
        <f>SUMIFS('H-32A-WP06a - Debt Serv Monthly'!$D$20:$D$871,'H-32A-WP06a - Debt Serv Monthly'!$B$20:$B$871,'H-32A-WP06 - Debt Service'!B37)</f>
        <v>0</v>
      </c>
      <c r="D37" s="586">
        <f>SUMIFS('H-32A-WP06a - Debt Serv Monthly'!E$20:E$871,'H-32A-WP06a - Debt Serv Monthly'!$B$20:$B$871,'H-32A-WP06 - Debt Service'!$B37)</f>
        <v>0</v>
      </c>
      <c r="E37" s="586">
        <f>SUMIFS('H-32A-WP06a - Debt Serv Monthly'!F$20:F$871,'H-32A-WP06a - Debt Serv Monthly'!$B$20:$B$871,'H-32A-WP06 - Debt Service'!$B37)</f>
        <v>0</v>
      </c>
      <c r="F37" s="586">
        <f>SUMIFS('H-32A-WP06a - Debt Serv Monthly'!G$20:G$871,'H-32A-WP06a - Debt Serv Monthly'!$B$20:$B$871,'H-32A-WP06 - Debt Service'!$B37)</f>
        <v>0</v>
      </c>
      <c r="G37" s="586">
        <f>SUMIFS('H-32A-WP06a - Debt Serv Monthly'!H$20:H$871,'H-32A-WP06a - Debt Serv Monthly'!$B$20:$B$871,'H-32A-WP06 - Debt Service'!$B37)</f>
        <v>0</v>
      </c>
      <c r="H37" s="586">
        <f>SUMIFS('H-32A-WP06a - Debt Serv Monthly'!I$20:I$871,'H-32A-WP06a - Debt Serv Monthly'!$B$20:$B$871,'H-32A-WP06 - Debt Service'!$B37)</f>
        <v>0</v>
      </c>
      <c r="I37" s="586">
        <f>SUMIFS('H-32A-WP06a - Debt Serv Monthly'!J$20:J$871,'H-32A-WP06a - Debt Serv Monthly'!$B$20:$B$871,'H-32A-WP06 - Debt Service'!$B37)</f>
        <v>0</v>
      </c>
      <c r="J37" s="586">
        <f>SUMIFS('H-32A-WP06a - Debt Serv Monthly'!K$20:K$871,'H-32A-WP06a - Debt Serv Monthly'!$B$20:$B$871,'H-32A-WP06 - Debt Service'!$B37)</f>
        <v>0</v>
      </c>
      <c r="K37" s="586">
        <f>SUMIFS('H-32A-WP06a - Debt Serv Monthly'!L$20:L$871,'H-32A-WP06a - Debt Serv Monthly'!$B$20:$B$871,'H-32A-WP06 - Debt Service'!$B37)</f>
        <v>0</v>
      </c>
      <c r="L37" s="588">
        <f>SUMIFS('H-32A-WP06a - Debt Serv Monthly'!M$20:M$871,'H-32A-WP06a - Debt Serv Monthly'!$B$20:$B$871,'H-32A-WP06 - Debt Service'!$B37)</f>
        <v>0</v>
      </c>
      <c r="M37" s="586">
        <f t="shared" si="2"/>
        <v>0</v>
      </c>
      <c r="O37" s="363">
        <f t="shared" si="5"/>
        <v>2025</v>
      </c>
      <c r="P37" s="366">
        <f>SUMIFS('H-32A-WP06a - Debt Serv Monthly'!Q$20:Q$871,'H-32A-WP06a - Debt Serv Monthly'!$B$20:$B$871,'H-32A-WP06 - Debt Service'!$B37)</f>
        <v>0</v>
      </c>
      <c r="Q37" s="366">
        <f>SUMIFS('H-32A-WP06a - Debt Serv Monthly'!R$20:R$871,'H-32A-WP06a - Debt Serv Monthly'!$B$20:$B$871,'H-32A-WP06 - Debt Service'!$B37)</f>
        <v>0</v>
      </c>
      <c r="R37" s="366">
        <f>SUMIFS('H-32A-WP06a - Debt Serv Monthly'!S$20:S$871,'H-32A-WP06a - Debt Serv Monthly'!$B$20:$B$871,'H-32A-WP06 - Debt Service'!$B37)</f>
        <v>0</v>
      </c>
      <c r="S37" s="366">
        <f>SUMIFS('H-32A-WP06a - Debt Serv Monthly'!T$20:T$871,'H-32A-WP06a - Debt Serv Monthly'!$B$20:$B$871,'H-32A-WP06 - Debt Service'!$B37)</f>
        <v>0</v>
      </c>
      <c r="T37" s="366">
        <f>SUMIFS('H-32A-WP06a - Debt Serv Monthly'!U$20:U$871,'H-32A-WP06a - Debt Serv Monthly'!$B$20:$B$871,'H-32A-WP06 - Debt Service'!$B37)</f>
        <v>0</v>
      </c>
      <c r="U37" s="366">
        <f>SUMIFS('H-32A-WP06a - Debt Serv Monthly'!V$20:V$871,'H-32A-WP06a - Debt Serv Monthly'!$B$20:$B$871,'H-32A-WP06 - Debt Service'!$B37)</f>
        <v>0</v>
      </c>
      <c r="V37" s="366">
        <f>SUMIFS('H-32A-WP06a - Debt Serv Monthly'!W$20:W$871,'H-32A-WP06a - Debt Serv Monthly'!$B$20:$B$871,'H-32A-WP06 - Debt Service'!$B37)</f>
        <v>0</v>
      </c>
      <c r="W37" s="366">
        <f>SUMIFS('H-32A-WP06a - Debt Serv Monthly'!X$20:X$871,'H-32A-WP06a - Debt Serv Monthly'!$B$20:$B$871,'H-32A-WP06 - Debt Service'!$B37)</f>
        <v>0</v>
      </c>
      <c r="X37" s="366">
        <f>SUMIFS('H-32A-WP06a - Debt Serv Monthly'!Y$20:Y$871,'H-32A-WP06a - Debt Serv Monthly'!$B$20:$B$871,'H-32A-WP06 - Debt Service'!$B37)</f>
        <v>0</v>
      </c>
      <c r="Y37" s="360">
        <f>SUMIFS('H-32A-WP06a - Debt Serv Monthly'!Z$20:Z$871,'H-32A-WP06a - Debt Serv Monthly'!$B$20:$B$871,'H-32A-WP06 - Debt Service'!$B37)</f>
        <v>0</v>
      </c>
      <c r="Z37" s="366">
        <f t="shared" si="3"/>
        <v>0</v>
      </c>
    </row>
    <row r="38" spans="2:26">
      <c r="B38" s="363">
        <f t="shared" si="4"/>
        <v>2026</v>
      </c>
      <c r="C38" s="586">
        <f>SUMIFS('H-32A-WP06a - Debt Serv Monthly'!$D$20:$D$871,'H-32A-WP06a - Debt Serv Monthly'!$B$20:$B$871,'H-32A-WP06 - Debt Service'!B38)</f>
        <v>0</v>
      </c>
      <c r="D38" s="586">
        <f>SUMIFS('H-32A-WP06a - Debt Serv Monthly'!E$20:E$871,'H-32A-WP06a - Debt Serv Monthly'!$B$20:$B$871,'H-32A-WP06 - Debt Service'!$B38)</f>
        <v>0</v>
      </c>
      <c r="E38" s="586">
        <f>SUMIFS('H-32A-WP06a - Debt Serv Monthly'!F$20:F$871,'H-32A-WP06a - Debt Serv Monthly'!$B$20:$B$871,'H-32A-WP06 - Debt Service'!$B38)</f>
        <v>0</v>
      </c>
      <c r="F38" s="586">
        <f>SUMIFS('H-32A-WP06a - Debt Serv Monthly'!G$20:G$871,'H-32A-WP06a - Debt Serv Monthly'!$B$20:$B$871,'H-32A-WP06 - Debt Service'!$B38)</f>
        <v>0</v>
      </c>
      <c r="G38" s="586">
        <f>SUMIFS('H-32A-WP06a - Debt Serv Monthly'!H$20:H$871,'H-32A-WP06a - Debt Serv Monthly'!$B$20:$B$871,'H-32A-WP06 - Debt Service'!$B38)</f>
        <v>0</v>
      </c>
      <c r="H38" s="586">
        <f>SUMIFS('H-32A-WP06a - Debt Serv Monthly'!I$20:I$871,'H-32A-WP06a - Debt Serv Monthly'!$B$20:$B$871,'H-32A-WP06 - Debt Service'!$B38)</f>
        <v>0</v>
      </c>
      <c r="I38" s="586">
        <f>SUMIFS('H-32A-WP06a - Debt Serv Monthly'!J$20:J$871,'H-32A-WP06a - Debt Serv Monthly'!$B$20:$B$871,'H-32A-WP06 - Debt Service'!$B38)</f>
        <v>0</v>
      </c>
      <c r="J38" s="586">
        <f>SUMIFS('H-32A-WP06a - Debt Serv Monthly'!K$20:K$871,'H-32A-WP06a - Debt Serv Monthly'!$B$20:$B$871,'H-32A-WP06 - Debt Service'!$B38)</f>
        <v>0</v>
      </c>
      <c r="K38" s="586">
        <f>SUMIFS('H-32A-WP06a - Debt Serv Monthly'!L$20:L$871,'H-32A-WP06a - Debt Serv Monthly'!$B$20:$B$871,'H-32A-WP06 - Debt Service'!$B38)</f>
        <v>0</v>
      </c>
      <c r="L38" s="588">
        <f>SUMIFS('H-32A-WP06a - Debt Serv Monthly'!M$20:M$871,'H-32A-WP06a - Debt Serv Monthly'!$B$20:$B$871,'H-32A-WP06 - Debt Service'!$B38)</f>
        <v>0</v>
      </c>
      <c r="M38" s="586">
        <f t="shared" si="2"/>
        <v>0</v>
      </c>
      <c r="O38" s="363">
        <f t="shared" si="5"/>
        <v>2026</v>
      </c>
      <c r="P38" s="366">
        <f>SUMIFS('H-32A-WP06a - Debt Serv Monthly'!Q$20:Q$871,'H-32A-WP06a - Debt Serv Monthly'!$B$20:$B$871,'H-32A-WP06 - Debt Service'!$B38)</f>
        <v>0</v>
      </c>
      <c r="Q38" s="366">
        <f>SUMIFS('H-32A-WP06a - Debt Serv Monthly'!R$20:R$871,'H-32A-WP06a - Debt Serv Monthly'!$B$20:$B$871,'H-32A-WP06 - Debt Service'!$B38)</f>
        <v>0</v>
      </c>
      <c r="R38" s="366">
        <f>SUMIFS('H-32A-WP06a - Debt Serv Monthly'!S$20:S$871,'H-32A-WP06a - Debt Serv Monthly'!$B$20:$B$871,'H-32A-WP06 - Debt Service'!$B38)</f>
        <v>0</v>
      </c>
      <c r="S38" s="366">
        <f>SUMIFS('H-32A-WP06a - Debt Serv Monthly'!T$20:T$871,'H-32A-WP06a - Debt Serv Monthly'!$B$20:$B$871,'H-32A-WP06 - Debt Service'!$B38)</f>
        <v>0</v>
      </c>
      <c r="T38" s="366">
        <f>SUMIFS('H-32A-WP06a - Debt Serv Monthly'!U$20:U$871,'H-32A-WP06a - Debt Serv Monthly'!$B$20:$B$871,'H-32A-WP06 - Debt Service'!$B38)</f>
        <v>0</v>
      </c>
      <c r="U38" s="366">
        <f>SUMIFS('H-32A-WP06a - Debt Serv Monthly'!V$20:V$871,'H-32A-WP06a - Debt Serv Monthly'!$B$20:$B$871,'H-32A-WP06 - Debt Service'!$B38)</f>
        <v>0</v>
      </c>
      <c r="V38" s="366">
        <f>SUMIFS('H-32A-WP06a - Debt Serv Monthly'!W$20:W$871,'H-32A-WP06a - Debt Serv Monthly'!$B$20:$B$871,'H-32A-WP06 - Debt Service'!$B38)</f>
        <v>0</v>
      </c>
      <c r="W38" s="366">
        <f>SUMIFS('H-32A-WP06a - Debt Serv Monthly'!X$20:X$871,'H-32A-WP06a - Debt Serv Monthly'!$B$20:$B$871,'H-32A-WP06 - Debt Service'!$B38)</f>
        <v>0</v>
      </c>
      <c r="X38" s="366">
        <f>SUMIFS('H-32A-WP06a - Debt Serv Monthly'!Y$20:Y$871,'H-32A-WP06a - Debt Serv Monthly'!$B$20:$B$871,'H-32A-WP06 - Debt Service'!$B38)</f>
        <v>0</v>
      </c>
      <c r="Y38" s="360">
        <f>SUMIFS('H-32A-WP06a - Debt Serv Monthly'!Z$20:Z$871,'H-32A-WP06a - Debt Serv Monthly'!$B$20:$B$871,'H-32A-WP06 - Debt Service'!$B38)</f>
        <v>0</v>
      </c>
      <c r="Z38" s="366">
        <f t="shared" si="3"/>
        <v>0</v>
      </c>
    </row>
    <row r="39" spans="2:26">
      <c r="B39" s="363">
        <f t="shared" si="4"/>
        <v>2027</v>
      </c>
      <c r="C39" s="586">
        <f>SUMIFS('H-32A-WP06a - Debt Serv Monthly'!$D$20:$D$871,'H-32A-WP06a - Debt Serv Monthly'!$B$20:$B$871,'H-32A-WP06 - Debt Service'!B39)</f>
        <v>0</v>
      </c>
      <c r="D39" s="586">
        <f>SUMIFS('H-32A-WP06a - Debt Serv Monthly'!E$20:E$871,'H-32A-WP06a - Debt Serv Monthly'!$B$20:$B$871,'H-32A-WP06 - Debt Service'!$B39)</f>
        <v>0</v>
      </c>
      <c r="E39" s="586">
        <f>SUMIFS('H-32A-WP06a - Debt Serv Monthly'!F$20:F$871,'H-32A-WP06a - Debt Serv Monthly'!$B$20:$B$871,'H-32A-WP06 - Debt Service'!$B39)</f>
        <v>0</v>
      </c>
      <c r="F39" s="586">
        <f>SUMIFS('H-32A-WP06a - Debt Serv Monthly'!G$20:G$871,'H-32A-WP06a - Debt Serv Monthly'!$B$20:$B$871,'H-32A-WP06 - Debt Service'!$B39)</f>
        <v>0</v>
      </c>
      <c r="G39" s="586">
        <f>SUMIFS('H-32A-WP06a - Debt Serv Monthly'!H$20:H$871,'H-32A-WP06a - Debt Serv Monthly'!$B$20:$B$871,'H-32A-WP06 - Debt Service'!$B39)</f>
        <v>0</v>
      </c>
      <c r="H39" s="586">
        <f>SUMIFS('H-32A-WP06a - Debt Serv Monthly'!I$20:I$871,'H-32A-WP06a - Debt Serv Monthly'!$B$20:$B$871,'H-32A-WP06 - Debt Service'!$B39)</f>
        <v>0</v>
      </c>
      <c r="I39" s="586">
        <f>SUMIFS('H-32A-WP06a - Debt Serv Monthly'!J$20:J$871,'H-32A-WP06a - Debt Serv Monthly'!$B$20:$B$871,'H-32A-WP06 - Debt Service'!$B39)</f>
        <v>0</v>
      </c>
      <c r="J39" s="586">
        <f>SUMIFS('H-32A-WP06a - Debt Serv Monthly'!K$20:K$871,'H-32A-WP06a - Debt Serv Monthly'!$B$20:$B$871,'H-32A-WP06 - Debt Service'!$B39)</f>
        <v>0</v>
      </c>
      <c r="K39" s="586">
        <f>SUMIFS('H-32A-WP06a - Debt Serv Monthly'!L$20:L$871,'H-32A-WP06a - Debt Serv Monthly'!$B$20:$B$871,'H-32A-WP06 - Debt Service'!$B39)</f>
        <v>0</v>
      </c>
      <c r="L39" s="588">
        <f>SUMIFS('H-32A-WP06a - Debt Serv Monthly'!M$20:M$871,'H-32A-WP06a - Debt Serv Monthly'!$B$20:$B$871,'H-32A-WP06 - Debt Service'!$B39)</f>
        <v>0</v>
      </c>
      <c r="M39" s="586">
        <f t="shared" si="2"/>
        <v>0</v>
      </c>
      <c r="O39" s="363">
        <f t="shared" si="5"/>
        <v>2027</v>
      </c>
      <c r="P39" s="366">
        <f>SUMIFS('H-32A-WP06a - Debt Serv Monthly'!Q$20:Q$871,'H-32A-WP06a - Debt Serv Monthly'!$B$20:$B$871,'H-32A-WP06 - Debt Service'!$B39)</f>
        <v>0</v>
      </c>
      <c r="Q39" s="366">
        <f>SUMIFS('H-32A-WP06a - Debt Serv Monthly'!R$20:R$871,'H-32A-WP06a - Debt Serv Monthly'!$B$20:$B$871,'H-32A-WP06 - Debt Service'!$B39)</f>
        <v>0</v>
      </c>
      <c r="R39" s="366">
        <f>SUMIFS('H-32A-WP06a - Debt Serv Monthly'!S$20:S$871,'H-32A-WP06a - Debt Serv Monthly'!$B$20:$B$871,'H-32A-WP06 - Debt Service'!$B39)</f>
        <v>0</v>
      </c>
      <c r="S39" s="366">
        <f>SUMIFS('H-32A-WP06a - Debt Serv Monthly'!T$20:T$871,'H-32A-WP06a - Debt Serv Monthly'!$B$20:$B$871,'H-32A-WP06 - Debt Service'!$B39)</f>
        <v>0</v>
      </c>
      <c r="T39" s="366">
        <f>SUMIFS('H-32A-WP06a - Debt Serv Monthly'!U$20:U$871,'H-32A-WP06a - Debt Serv Monthly'!$B$20:$B$871,'H-32A-WP06 - Debt Service'!$B39)</f>
        <v>0</v>
      </c>
      <c r="U39" s="366">
        <f>SUMIFS('H-32A-WP06a - Debt Serv Monthly'!V$20:V$871,'H-32A-WP06a - Debt Serv Monthly'!$B$20:$B$871,'H-32A-WP06 - Debt Service'!$B39)</f>
        <v>0</v>
      </c>
      <c r="V39" s="366">
        <f>SUMIFS('H-32A-WP06a - Debt Serv Monthly'!W$20:W$871,'H-32A-WP06a - Debt Serv Monthly'!$B$20:$B$871,'H-32A-WP06 - Debt Service'!$B39)</f>
        <v>0</v>
      </c>
      <c r="W39" s="366">
        <f>SUMIFS('H-32A-WP06a - Debt Serv Monthly'!X$20:X$871,'H-32A-WP06a - Debt Serv Monthly'!$B$20:$B$871,'H-32A-WP06 - Debt Service'!$B39)</f>
        <v>0</v>
      </c>
      <c r="X39" s="366">
        <f>SUMIFS('H-32A-WP06a - Debt Serv Monthly'!Y$20:Y$871,'H-32A-WP06a - Debt Serv Monthly'!$B$20:$B$871,'H-32A-WP06 - Debt Service'!$B39)</f>
        <v>0</v>
      </c>
      <c r="Y39" s="360">
        <f>SUMIFS('H-32A-WP06a - Debt Serv Monthly'!Z$20:Z$871,'H-32A-WP06a - Debt Serv Monthly'!$B$20:$B$871,'H-32A-WP06 - Debt Service'!$B39)</f>
        <v>0</v>
      </c>
      <c r="Z39" s="366">
        <f t="shared" si="3"/>
        <v>0</v>
      </c>
    </row>
    <row r="40" spans="2:26">
      <c r="B40" s="363">
        <f t="shared" si="4"/>
        <v>2028</v>
      </c>
      <c r="C40" s="586">
        <f>SUMIFS('H-32A-WP06a - Debt Serv Monthly'!$D$20:$D$871,'H-32A-WP06a - Debt Serv Monthly'!$B$20:$B$871,'H-32A-WP06 - Debt Service'!B40)</f>
        <v>0</v>
      </c>
      <c r="D40" s="586">
        <f>SUMIFS('H-32A-WP06a - Debt Serv Monthly'!E$20:E$871,'H-32A-WP06a - Debt Serv Monthly'!$B$20:$B$871,'H-32A-WP06 - Debt Service'!$B40)</f>
        <v>0</v>
      </c>
      <c r="E40" s="586">
        <f>SUMIFS('H-32A-WP06a - Debt Serv Monthly'!F$20:F$871,'H-32A-WP06a - Debt Serv Monthly'!$B$20:$B$871,'H-32A-WP06 - Debt Service'!$B40)</f>
        <v>0</v>
      </c>
      <c r="F40" s="586">
        <f>SUMIFS('H-32A-WP06a - Debt Serv Monthly'!G$20:G$871,'H-32A-WP06a - Debt Serv Monthly'!$B$20:$B$871,'H-32A-WP06 - Debt Service'!$B40)</f>
        <v>0</v>
      </c>
      <c r="G40" s="586">
        <f>SUMIFS('H-32A-WP06a - Debt Serv Monthly'!H$20:H$871,'H-32A-WP06a - Debt Serv Monthly'!$B$20:$B$871,'H-32A-WP06 - Debt Service'!$B40)</f>
        <v>0</v>
      </c>
      <c r="H40" s="586">
        <f>SUMIFS('H-32A-WP06a - Debt Serv Monthly'!I$20:I$871,'H-32A-WP06a - Debt Serv Monthly'!$B$20:$B$871,'H-32A-WP06 - Debt Service'!$B40)</f>
        <v>0</v>
      </c>
      <c r="I40" s="586">
        <f>SUMIFS('H-32A-WP06a - Debt Serv Monthly'!J$20:J$871,'H-32A-WP06a - Debt Serv Monthly'!$B$20:$B$871,'H-32A-WP06 - Debt Service'!$B40)</f>
        <v>0</v>
      </c>
      <c r="J40" s="586">
        <f>SUMIFS('H-32A-WP06a - Debt Serv Monthly'!K$20:K$871,'H-32A-WP06a - Debt Serv Monthly'!$B$20:$B$871,'H-32A-WP06 - Debt Service'!$B40)</f>
        <v>0</v>
      </c>
      <c r="K40" s="586">
        <f>SUMIFS('H-32A-WP06a - Debt Serv Monthly'!L$20:L$871,'H-32A-WP06a - Debt Serv Monthly'!$B$20:$B$871,'H-32A-WP06 - Debt Service'!$B40)</f>
        <v>0</v>
      </c>
      <c r="L40" s="588">
        <f>SUMIFS('H-32A-WP06a - Debt Serv Monthly'!M$20:M$871,'H-32A-WP06a - Debt Serv Monthly'!$B$20:$B$871,'H-32A-WP06 - Debt Service'!$B40)</f>
        <v>0</v>
      </c>
      <c r="M40" s="586">
        <f t="shared" si="2"/>
        <v>0</v>
      </c>
      <c r="O40" s="363">
        <f t="shared" si="5"/>
        <v>2028</v>
      </c>
      <c r="P40" s="366">
        <f>SUMIFS('H-32A-WP06a - Debt Serv Monthly'!Q$20:Q$871,'H-32A-WP06a - Debt Serv Monthly'!$B$20:$B$871,'H-32A-WP06 - Debt Service'!$B40)</f>
        <v>0</v>
      </c>
      <c r="Q40" s="366">
        <f>SUMIFS('H-32A-WP06a - Debt Serv Monthly'!R$20:R$871,'H-32A-WP06a - Debt Serv Monthly'!$B$20:$B$871,'H-32A-WP06 - Debt Service'!$B40)</f>
        <v>0</v>
      </c>
      <c r="R40" s="366">
        <f>SUMIFS('H-32A-WP06a - Debt Serv Monthly'!S$20:S$871,'H-32A-WP06a - Debt Serv Monthly'!$B$20:$B$871,'H-32A-WP06 - Debt Service'!$B40)</f>
        <v>0</v>
      </c>
      <c r="S40" s="366">
        <f>SUMIFS('H-32A-WP06a - Debt Serv Monthly'!T$20:T$871,'H-32A-WP06a - Debt Serv Monthly'!$B$20:$B$871,'H-32A-WP06 - Debt Service'!$B40)</f>
        <v>0</v>
      </c>
      <c r="T40" s="366">
        <f>SUMIFS('H-32A-WP06a - Debt Serv Monthly'!U$20:U$871,'H-32A-WP06a - Debt Serv Monthly'!$B$20:$B$871,'H-32A-WP06 - Debt Service'!$B40)</f>
        <v>0</v>
      </c>
      <c r="U40" s="366">
        <f>SUMIFS('H-32A-WP06a - Debt Serv Monthly'!V$20:V$871,'H-32A-WP06a - Debt Serv Monthly'!$B$20:$B$871,'H-32A-WP06 - Debt Service'!$B40)</f>
        <v>0</v>
      </c>
      <c r="V40" s="366">
        <f>SUMIFS('H-32A-WP06a - Debt Serv Monthly'!W$20:W$871,'H-32A-WP06a - Debt Serv Monthly'!$B$20:$B$871,'H-32A-WP06 - Debt Service'!$B40)</f>
        <v>0</v>
      </c>
      <c r="W40" s="366">
        <f>SUMIFS('H-32A-WP06a - Debt Serv Monthly'!X$20:X$871,'H-32A-WP06a - Debt Serv Monthly'!$B$20:$B$871,'H-32A-WP06 - Debt Service'!$B40)</f>
        <v>0</v>
      </c>
      <c r="X40" s="366">
        <f>SUMIFS('H-32A-WP06a - Debt Serv Monthly'!Y$20:Y$871,'H-32A-WP06a - Debt Serv Monthly'!$B$20:$B$871,'H-32A-WP06 - Debt Service'!$B40)</f>
        <v>0</v>
      </c>
      <c r="Y40" s="360">
        <f>SUMIFS('H-32A-WP06a - Debt Serv Monthly'!Z$20:Z$871,'H-32A-WP06a - Debt Serv Monthly'!$B$20:$B$871,'H-32A-WP06 - Debt Service'!$B40)</f>
        <v>0</v>
      </c>
      <c r="Z40" s="366">
        <f t="shared" si="3"/>
        <v>0</v>
      </c>
    </row>
    <row r="41" spans="2:26">
      <c r="B41" s="363">
        <f t="shared" si="4"/>
        <v>2029</v>
      </c>
      <c r="C41" s="586">
        <f>SUMIFS('H-32A-WP06a - Debt Serv Monthly'!$D$20:$D$871,'H-32A-WP06a - Debt Serv Monthly'!$B$20:$B$871,'H-32A-WP06 - Debt Service'!B41)</f>
        <v>0</v>
      </c>
      <c r="D41" s="586">
        <f>SUMIFS('H-32A-WP06a - Debt Serv Monthly'!E$20:E$871,'H-32A-WP06a - Debt Serv Monthly'!$B$20:$B$871,'H-32A-WP06 - Debt Service'!$B41)</f>
        <v>0</v>
      </c>
      <c r="E41" s="586">
        <f>SUMIFS('H-32A-WP06a - Debt Serv Monthly'!F$20:F$871,'H-32A-WP06a - Debt Serv Monthly'!$B$20:$B$871,'H-32A-WP06 - Debt Service'!$B41)</f>
        <v>0</v>
      </c>
      <c r="F41" s="586">
        <f>SUMIFS('H-32A-WP06a - Debt Serv Monthly'!G$20:G$871,'H-32A-WP06a - Debt Serv Monthly'!$B$20:$B$871,'H-32A-WP06 - Debt Service'!$B41)</f>
        <v>0</v>
      </c>
      <c r="G41" s="586">
        <f>SUMIFS('H-32A-WP06a - Debt Serv Monthly'!H$20:H$871,'H-32A-WP06a - Debt Serv Monthly'!$B$20:$B$871,'H-32A-WP06 - Debt Service'!$B41)</f>
        <v>0</v>
      </c>
      <c r="H41" s="586">
        <f>SUMIFS('H-32A-WP06a - Debt Serv Monthly'!I$20:I$871,'H-32A-WP06a - Debt Serv Monthly'!$B$20:$B$871,'H-32A-WP06 - Debt Service'!$B41)</f>
        <v>0</v>
      </c>
      <c r="I41" s="586">
        <f>SUMIFS('H-32A-WP06a - Debt Serv Monthly'!J$20:J$871,'H-32A-WP06a - Debt Serv Monthly'!$B$20:$B$871,'H-32A-WP06 - Debt Service'!$B41)</f>
        <v>0</v>
      </c>
      <c r="J41" s="586">
        <f>SUMIFS('H-32A-WP06a - Debt Serv Monthly'!K$20:K$871,'H-32A-WP06a - Debt Serv Monthly'!$B$20:$B$871,'H-32A-WP06 - Debt Service'!$B41)</f>
        <v>0</v>
      </c>
      <c r="K41" s="586">
        <f>SUMIFS('H-32A-WP06a - Debt Serv Monthly'!L$20:L$871,'H-32A-WP06a - Debt Serv Monthly'!$B$20:$B$871,'H-32A-WP06 - Debt Service'!$B41)</f>
        <v>0</v>
      </c>
      <c r="L41" s="588">
        <f>SUMIFS('H-32A-WP06a - Debt Serv Monthly'!M$20:M$871,'H-32A-WP06a - Debt Serv Monthly'!$B$20:$B$871,'H-32A-WP06 - Debt Service'!$B41)</f>
        <v>0</v>
      </c>
      <c r="M41" s="586">
        <f t="shared" si="2"/>
        <v>0</v>
      </c>
      <c r="O41" s="363">
        <f t="shared" si="5"/>
        <v>2029</v>
      </c>
      <c r="P41" s="366">
        <f>SUMIFS('H-32A-WP06a - Debt Serv Monthly'!Q$20:Q$871,'H-32A-WP06a - Debt Serv Monthly'!$B$20:$B$871,'H-32A-WP06 - Debt Service'!$B41)</f>
        <v>0</v>
      </c>
      <c r="Q41" s="366">
        <f>SUMIFS('H-32A-WP06a - Debt Serv Monthly'!R$20:R$871,'H-32A-WP06a - Debt Serv Monthly'!$B$20:$B$871,'H-32A-WP06 - Debt Service'!$B41)</f>
        <v>0</v>
      </c>
      <c r="R41" s="366">
        <f>SUMIFS('H-32A-WP06a - Debt Serv Monthly'!S$20:S$871,'H-32A-WP06a - Debt Serv Monthly'!$B$20:$B$871,'H-32A-WP06 - Debt Service'!$B41)</f>
        <v>0</v>
      </c>
      <c r="S41" s="366">
        <f>SUMIFS('H-32A-WP06a - Debt Serv Monthly'!T$20:T$871,'H-32A-WP06a - Debt Serv Monthly'!$B$20:$B$871,'H-32A-WP06 - Debt Service'!$B41)</f>
        <v>0</v>
      </c>
      <c r="T41" s="366">
        <f>SUMIFS('H-32A-WP06a - Debt Serv Monthly'!U$20:U$871,'H-32A-WP06a - Debt Serv Monthly'!$B$20:$B$871,'H-32A-WP06 - Debt Service'!$B41)</f>
        <v>0</v>
      </c>
      <c r="U41" s="366">
        <f>SUMIFS('H-32A-WP06a - Debt Serv Monthly'!V$20:V$871,'H-32A-WP06a - Debt Serv Monthly'!$B$20:$B$871,'H-32A-WP06 - Debt Service'!$B41)</f>
        <v>0</v>
      </c>
      <c r="V41" s="366">
        <f>SUMIFS('H-32A-WP06a - Debt Serv Monthly'!W$20:W$871,'H-32A-WP06a - Debt Serv Monthly'!$B$20:$B$871,'H-32A-WP06 - Debt Service'!$B41)</f>
        <v>0</v>
      </c>
      <c r="W41" s="366">
        <f>SUMIFS('H-32A-WP06a - Debt Serv Monthly'!X$20:X$871,'H-32A-WP06a - Debt Serv Monthly'!$B$20:$B$871,'H-32A-WP06 - Debt Service'!$B41)</f>
        <v>0</v>
      </c>
      <c r="X41" s="366">
        <f>SUMIFS('H-32A-WP06a - Debt Serv Monthly'!Y$20:Y$871,'H-32A-WP06a - Debt Serv Monthly'!$B$20:$B$871,'H-32A-WP06 - Debt Service'!$B41)</f>
        <v>0</v>
      </c>
      <c r="Y41" s="360">
        <f>SUMIFS('H-32A-WP06a - Debt Serv Monthly'!Z$20:Z$871,'H-32A-WP06a - Debt Serv Monthly'!$B$20:$B$871,'H-32A-WP06 - Debt Service'!$B41)</f>
        <v>0</v>
      </c>
      <c r="Z41" s="366">
        <f t="shared" si="3"/>
        <v>0</v>
      </c>
    </row>
    <row r="42" spans="2:26">
      <c r="B42" s="363">
        <f t="shared" si="4"/>
        <v>2030</v>
      </c>
      <c r="C42" s="586">
        <f>SUMIFS('H-32A-WP06a - Debt Serv Monthly'!$D$20:$D$871,'H-32A-WP06a - Debt Serv Monthly'!$B$20:$B$871,'H-32A-WP06 - Debt Service'!B42)</f>
        <v>0</v>
      </c>
      <c r="D42" s="586">
        <f>SUMIFS('H-32A-WP06a - Debt Serv Monthly'!E$20:E$871,'H-32A-WP06a - Debt Serv Monthly'!$B$20:$B$871,'H-32A-WP06 - Debt Service'!$B42)</f>
        <v>0</v>
      </c>
      <c r="E42" s="586">
        <f>SUMIFS('H-32A-WP06a - Debt Serv Monthly'!F$20:F$871,'H-32A-WP06a - Debt Serv Monthly'!$B$20:$B$871,'H-32A-WP06 - Debt Service'!$B42)</f>
        <v>0</v>
      </c>
      <c r="F42" s="586">
        <f>SUMIFS('H-32A-WP06a - Debt Serv Monthly'!G$20:G$871,'H-32A-WP06a - Debt Serv Monthly'!$B$20:$B$871,'H-32A-WP06 - Debt Service'!$B42)</f>
        <v>0</v>
      </c>
      <c r="G42" s="586">
        <f>SUMIFS('H-32A-WP06a - Debt Serv Monthly'!H$20:H$871,'H-32A-WP06a - Debt Serv Monthly'!$B$20:$B$871,'H-32A-WP06 - Debt Service'!$B42)</f>
        <v>0</v>
      </c>
      <c r="H42" s="586">
        <f>SUMIFS('H-32A-WP06a - Debt Serv Monthly'!I$20:I$871,'H-32A-WP06a - Debt Serv Monthly'!$B$20:$B$871,'H-32A-WP06 - Debt Service'!$B42)</f>
        <v>0</v>
      </c>
      <c r="I42" s="586">
        <f>SUMIFS('H-32A-WP06a - Debt Serv Monthly'!J$20:J$871,'H-32A-WP06a - Debt Serv Monthly'!$B$20:$B$871,'H-32A-WP06 - Debt Service'!$B42)</f>
        <v>0</v>
      </c>
      <c r="J42" s="586">
        <f>SUMIFS('H-32A-WP06a - Debt Serv Monthly'!K$20:K$871,'H-32A-WP06a - Debt Serv Monthly'!$B$20:$B$871,'H-32A-WP06 - Debt Service'!$B42)</f>
        <v>0</v>
      </c>
      <c r="K42" s="586">
        <f>SUMIFS('H-32A-WP06a - Debt Serv Monthly'!L$20:L$871,'H-32A-WP06a - Debt Serv Monthly'!$B$20:$B$871,'H-32A-WP06 - Debt Service'!$B42)</f>
        <v>0</v>
      </c>
      <c r="L42" s="588">
        <f>SUMIFS('H-32A-WP06a - Debt Serv Monthly'!M$20:M$871,'H-32A-WP06a - Debt Serv Monthly'!$B$20:$B$871,'H-32A-WP06 - Debt Service'!$B42)</f>
        <v>0</v>
      </c>
      <c r="M42" s="586">
        <f t="shared" si="2"/>
        <v>0</v>
      </c>
      <c r="O42" s="363">
        <f t="shared" si="5"/>
        <v>2030</v>
      </c>
      <c r="P42" s="366">
        <f>SUMIFS('H-32A-WP06a - Debt Serv Monthly'!Q$20:Q$871,'H-32A-WP06a - Debt Serv Monthly'!$B$20:$B$871,'H-32A-WP06 - Debt Service'!$B42)</f>
        <v>0</v>
      </c>
      <c r="Q42" s="366">
        <f>SUMIFS('H-32A-WP06a - Debt Serv Monthly'!R$20:R$871,'H-32A-WP06a - Debt Serv Monthly'!$B$20:$B$871,'H-32A-WP06 - Debt Service'!$B42)</f>
        <v>0</v>
      </c>
      <c r="R42" s="366">
        <f>SUMIFS('H-32A-WP06a - Debt Serv Monthly'!S$20:S$871,'H-32A-WP06a - Debt Serv Monthly'!$B$20:$B$871,'H-32A-WP06 - Debt Service'!$B42)</f>
        <v>0</v>
      </c>
      <c r="S42" s="366">
        <f>SUMIFS('H-32A-WP06a - Debt Serv Monthly'!T$20:T$871,'H-32A-WP06a - Debt Serv Monthly'!$B$20:$B$871,'H-32A-WP06 - Debt Service'!$B42)</f>
        <v>0</v>
      </c>
      <c r="T42" s="366">
        <f>SUMIFS('H-32A-WP06a - Debt Serv Monthly'!U$20:U$871,'H-32A-WP06a - Debt Serv Monthly'!$B$20:$B$871,'H-32A-WP06 - Debt Service'!$B42)</f>
        <v>0</v>
      </c>
      <c r="U42" s="366">
        <f>SUMIFS('H-32A-WP06a - Debt Serv Monthly'!V$20:V$871,'H-32A-WP06a - Debt Serv Monthly'!$B$20:$B$871,'H-32A-WP06 - Debt Service'!$B42)</f>
        <v>0</v>
      </c>
      <c r="V42" s="366">
        <f>SUMIFS('H-32A-WP06a - Debt Serv Monthly'!W$20:W$871,'H-32A-WP06a - Debt Serv Monthly'!$B$20:$B$871,'H-32A-WP06 - Debt Service'!$B42)</f>
        <v>0</v>
      </c>
      <c r="W42" s="366">
        <f>SUMIFS('H-32A-WP06a - Debt Serv Monthly'!X$20:X$871,'H-32A-WP06a - Debt Serv Monthly'!$B$20:$B$871,'H-32A-WP06 - Debt Service'!$B42)</f>
        <v>0</v>
      </c>
      <c r="X42" s="366">
        <f>SUMIFS('H-32A-WP06a - Debt Serv Monthly'!Y$20:Y$871,'H-32A-WP06a - Debt Serv Monthly'!$B$20:$B$871,'H-32A-WP06 - Debt Service'!$B42)</f>
        <v>0</v>
      </c>
      <c r="Y42" s="360">
        <f>SUMIFS('H-32A-WP06a - Debt Serv Monthly'!Z$20:Z$871,'H-32A-WP06a - Debt Serv Monthly'!$B$20:$B$871,'H-32A-WP06 - Debt Service'!$B42)</f>
        <v>0</v>
      </c>
      <c r="Z42" s="366">
        <f t="shared" si="3"/>
        <v>0</v>
      </c>
    </row>
    <row r="43" spans="2:26">
      <c r="B43" s="363">
        <f t="shared" si="4"/>
        <v>2031</v>
      </c>
      <c r="C43" s="586">
        <f>SUMIFS('H-32A-WP06a - Debt Serv Monthly'!$D$20:$D$871,'H-32A-WP06a - Debt Serv Monthly'!$B$20:$B$871,'H-32A-WP06 - Debt Service'!B43)</f>
        <v>0</v>
      </c>
      <c r="D43" s="586">
        <f>SUMIFS('H-32A-WP06a - Debt Serv Monthly'!E$20:E$871,'H-32A-WP06a - Debt Serv Monthly'!$B$20:$B$871,'H-32A-WP06 - Debt Service'!$B43)</f>
        <v>0</v>
      </c>
      <c r="E43" s="586">
        <f>SUMIFS('H-32A-WP06a - Debt Serv Monthly'!F$20:F$871,'H-32A-WP06a - Debt Serv Monthly'!$B$20:$B$871,'H-32A-WP06 - Debt Service'!$B43)</f>
        <v>0</v>
      </c>
      <c r="F43" s="586">
        <f>SUMIFS('H-32A-WP06a - Debt Serv Monthly'!G$20:G$871,'H-32A-WP06a - Debt Serv Monthly'!$B$20:$B$871,'H-32A-WP06 - Debt Service'!$B43)</f>
        <v>0</v>
      </c>
      <c r="G43" s="586">
        <f>SUMIFS('H-32A-WP06a - Debt Serv Monthly'!H$20:H$871,'H-32A-WP06a - Debt Serv Monthly'!$B$20:$B$871,'H-32A-WP06 - Debt Service'!$B43)</f>
        <v>0</v>
      </c>
      <c r="H43" s="586">
        <f>SUMIFS('H-32A-WP06a - Debt Serv Monthly'!I$20:I$871,'H-32A-WP06a - Debt Serv Monthly'!$B$20:$B$871,'H-32A-WP06 - Debt Service'!$B43)</f>
        <v>0</v>
      </c>
      <c r="I43" s="586">
        <f>SUMIFS('H-32A-WP06a - Debt Serv Monthly'!J$20:J$871,'H-32A-WP06a - Debt Serv Monthly'!$B$20:$B$871,'H-32A-WP06 - Debt Service'!$B43)</f>
        <v>0</v>
      </c>
      <c r="J43" s="586">
        <f>SUMIFS('H-32A-WP06a - Debt Serv Monthly'!K$20:K$871,'H-32A-WP06a - Debt Serv Monthly'!$B$20:$B$871,'H-32A-WP06 - Debt Service'!$B43)</f>
        <v>0</v>
      </c>
      <c r="K43" s="586">
        <f>SUMIFS('H-32A-WP06a - Debt Serv Monthly'!L$20:L$871,'H-32A-WP06a - Debt Serv Monthly'!$B$20:$B$871,'H-32A-WP06 - Debt Service'!$B43)</f>
        <v>0</v>
      </c>
      <c r="L43" s="588">
        <f>SUMIFS('H-32A-WP06a - Debt Serv Monthly'!M$20:M$871,'H-32A-WP06a - Debt Serv Monthly'!$B$20:$B$871,'H-32A-WP06 - Debt Service'!$B43)</f>
        <v>0</v>
      </c>
      <c r="M43" s="586">
        <f t="shared" si="2"/>
        <v>0</v>
      </c>
      <c r="O43" s="363">
        <f t="shared" si="5"/>
        <v>2031</v>
      </c>
      <c r="P43" s="366">
        <f>SUMIFS('H-32A-WP06a - Debt Serv Monthly'!Q$20:Q$871,'H-32A-WP06a - Debt Serv Monthly'!$B$20:$B$871,'H-32A-WP06 - Debt Service'!$B43)</f>
        <v>0</v>
      </c>
      <c r="Q43" s="366">
        <f>SUMIFS('H-32A-WP06a - Debt Serv Monthly'!R$20:R$871,'H-32A-WP06a - Debt Serv Monthly'!$B$20:$B$871,'H-32A-WP06 - Debt Service'!$B43)</f>
        <v>0</v>
      </c>
      <c r="R43" s="366">
        <f>SUMIFS('H-32A-WP06a - Debt Serv Monthly'!S$20:S$871,'H-32A-WP06a - Debt Serv Monthly'!$B$20:$B$871,'H-32A-WP06 - Debt Service'!$B43)</f>
        <v>0</v>
      </c>
      <c r="S43" s="366">
        <f>SUMIFS('H-32A-WP06a - Debt Serv Monthly'!T$20:T$871,'H-32A-WP06a - Debt Serv Monthly'!$B$20:$B$871,'H-32A-WP06 - Debt Service'!$B43)</f>
        <v>0</v>
      </c>
      <c r="T43" s="366">
        <f>SUMIFS('H-32A-WP06a - Debt Serv Monthly'!U$20:U$871,'H-32A-WP06a - Debt Serv Monthly'!$B$20:$B$871,'H-32A-WP06 - Debt Service'!$B43)</f>
        <v>0</v>
      </c>
      <c r="U43" s="366">
        <f>SUMIFS('H-32A-WP06a - Debt Serv Monthly'!V$20:V$871,'H-32A-WP06a - Debt Serv Monthly'!$B$20:$B$871,'H-32A-WP06 - Debt Service'!$B43)</f>
        <v>0</v>
      </c>
      <c r="V43" s="366">
        <f>SUMIFS('H-32A-WP06a - Debt Serv Monthly'!W$20:W$871,'H-32A-WP06a - Debt Serv Monthly'!$B$20:$B$871,'H-32A-WP06 - Debt Service'!$B43)</f>
        <v>0</v>
      </c>
      <c r="W43" s="366">
        <f>SUMIFS('H-32A-WP06a - Debt Serv Monthly'!X$20:X$871,'H-32A-WP06a - Debt Serv Monthly'!$B$20:$B$871,'H-32A-WP06 - Debt Service'!$B43)</f>
        <v>0</v>
      </c>
      <c r="X43" s="366">
        <f>SUMIFS('H-32A-WP06a - Debt Serv Monthly'!Y$20:Y$871,'H-32A-WP06a - Debt Serv Monthly'!$B$20:$B$871,'H-32A-WP06 - Debt Service'!$B43)</f>
        <v>0</v>
      </c>
      <c r="Y43" s="360">
        <f>SUMIFS('H-32A-WP06a - Debt Serv Monthly'!Z$20:Z$871,'H-32A-WP06a - Debt Serv Monthly'!$B$20:$B$871,'H-32A-WP06 - Debt Service'!$B43)</f>
        <v>0</v>
      </c>
      <c r="Z43" s="366">
        <f t="shared" si="3"/>
        <v>0</v>
      </c>
    </row>
    <row r="44" spans="2:26">
      <c r="B44" s="363">
        <f t="shared" si="4"/>
        <v>2032</v>
      </c>
      <c r="C44" s="586">
        <f>SUMIFS('H-32A-WP06a - Debt Serv Monthly'!$D$20:$D$871,'H-32A-WP06a - Debt Serv Monthly'!$B$20:$B$871,'H-32A-WP06 - Debt Service'!B44)</f>
        <v>0</v>
      </c>
      <c r="D44" s="586">
        <f>SUMIFS('H-32A-WP06a - Debt Serv Monthly'!E$20:E$871,'H-32A-WP06a - Debt Serv Monthly'!$B$20:$B$871,'H-32A-WP06 - Debt Service'!$B44)</f>
        <v>0</v>
      </c>
      <c r="E44" s="586">
        <f>SUMIFS('H-32A-WP06a - Debt Serv Monthly'!F$20:F$871,'H-32A-WP06a - Debt Serv Monthly'!$B$20:$B$871,'H-32A-WP06 - Debt Service'!$B44)</f>
        <v>0</v>
      </c>
      <c r="F44" s="586">
        <f>SUMIFS('H-32A-WP06a - Debt Serv Monthly'!G$20:G$871,'H-32A-WP06a - Debt Serv Monthly'!$B$20:$B$871,'H-32A-WP06 - Debt Service'!$B44)</f>
        <v>0</v>
      </c>
      <c r="G44" s="586">
        <f>SUMIFS('H-32A-WP06a - Debt Serv Monthly'!H$20:H$871,'H-32A-WP06a - Debt Serv Monthly'!$B$20:$B$871,'H-32A-WP06 - Debt Service'!$B44)</f>
        <v>0</v>
      </c>
      <c r="H44" s="586">
        <f>SUMIFS('H-32A-WP06a - Debt Serv Monthly'!I$20:I$871,'H-32A-WP06a - Debt Serv Monthly'!$B$20:$B$871,'H-32A-WP06 - Debt Service'!$B44)</f>
        <v>0</v>
      </c>
      <c r="I44" s="586">
        <f>SUMIFS('H-32A-WP06a - Debt Serv Monthly'!J$20:J$871,'H-32A-WP06a - Debt Serv Monthly'!$B$20:$B$871,'H-32A-WP06 - Debt Service'!$B44)</f>
        <v>0</v>
      </c>
      <c r="J44" s="586">
        <f>SUMIFS('H-32A-WP06a - Debt Serv Monthly'!K$20:K$871,'H-32A-WP06a - Debt Serv Monthly'!$B$20:$B$871,'H-32A-WP06 - Debt Service'!$B44)</f>
        <v>0</v>
      </c>
      <c r="K44" s="586">
        <f>SUMIFS('H-32A-WP06a - Debt Serv Monthly'!L$20:L$871,'H-32A-WP06a - Debt Serv Monthly'!$B$20:$B$871,'H-32A-WP06 - Debt Service'!$B44)</f>
        <v>0</v>
      </c>
      <c r="L44" s="588">
        <f>SUMIFS('H-32A-WP06a - Debt Serv Monthly'!M$20:M$871,'H-32A-WP06a - Debt Serv Monthly'!$B$20:$B$871,'H-32A-WP06 - Debt Service'!$B44)</f>
        <v>0</v>
      </c>
      <c r="M44" s="586">
        <f t="shared" si="2"/>
        <v>0</v>
      </c>
      <c r="O44" s="363">
        <f t="shared" si="5"/>
        <v>2032</v>
      </c>
      <c r="P44" s="366">
        <f>SUMIFS('H-32A-WP06a - Debt Serv Monthly'!Q$20:Q$871,'H-32A-WP06a - Debt Serv Monthly'!$B$20:$B$871,'H-32A-WP06 - Debt Service'!$B44)</f>
        <v>0</v>
      </c>
      <c r="Q44" s="366">
        <f>SUMIFS('H-32A-WP06a - Debt Serv Monthly'!R$20:R$871,'H-32A-WP06a - Debt Serv Monthly'!$B$20:$B$871,'H-32A-WP06 - Debt Service'!$B44)</f>
        <v>0</v>
      </c>
      <c r="R44" s="366">
        <f>SUMIFS('H-32A-WP06a - Debt Serv Monthly'!S$20:S$871,'H-32A-WP06a - Debt Serv Monthly'!$B$20:$B$871,'H-32A-WP06 - Debt Service'!$B44)</f>
        <v>0</v>
      </c>
      <c r="S44" s="366">
        <f>SUMIFS('H-32A-WP06a - Debt Serv Monthly'!T$20:T$871,'H-32A-WP06a - Debt Serv Monthly'!$B$20:$B$871,'H-32A-WP06 - Debt Service'!$B44)</f>
        <v>0</v>
      </c>
      <c r="T44" s="366">
        <f>SUMIFS('H-32A-WP06a - Debt Serv Monthly'!U$20:U$871,'H-32A-WP06a - Debt Serv Monthly'!$B$20:$B$871,'H-32A-WP06 - Debt Service'!$B44)</f>
        <v>0</v>
      </c>
      <c r="U44" s="366">
        <f>SUMIFS('H-32A-WP06a - Debt Serv Monthly'!V$20:V$871,'H-32A-WP06a - Debt Serv Monthly'!$B$20:$B$871,'H-32A-WP06 - Debt Service'!$B44)</f>
        <v>0</v>
      </c>
      <c r="V44" s="366">
        <f>SUMIFS('H-32A-WP06a - Debt Serv Monthly'!W$20:W$871,'H-32A-WP06a - Debt Serv Monthly'!$B$20:$B$871,'H-32A-WP06 - Debt Service'!$B44)</f>
        <v>0</v>
      </c>
      <c r="W44" s="366">
        <f>SUMIFS('H-32A-WP06a - Debt Serv Monthly'!X$20:X$871,'H-32A-WP06a - Debt Serv Monthly'!$B$20:$B$871,'H-32A-WP06 - Debt Service'!$B44)</f>
        <v>0</v>
      </c>
      <c r="X44" s="366">
        <f>SUMIFS('H-32A-WP06a - Debt Serv Monthly'!Y$20:Y$871,'H-32A-WP06a - Debt Serv Monthly'!$B$20:$B$871,'H-32A-WP06 - Debt Service'!$B44)</f>
        <v>0</v>
      </c>
      <c r="Y44" s="360">
        <f>SUMIFS('H-32A-WP06a - Debt Serv Monthly'!Z$20:Z$871,'H-32A-WP06a - Debt Serv Monthly'!$B$20:$B$871,'H-32A-WP06 - Debt Service'!$B44)</f>
        <v>0</v>
      </c>
      <c r="Z44" s="366">
        <f t="shared" si="3"/>
        <v>0</v>
      </c>
    </row>
    <row r="45" spans="2:26">
      <c r="B45" s="363">
        <f t="shared" si="4"/>
        <v>2033</v>
      </c>
      <c r="C45" s="586">
        <f>SUMIFS('H-32A-WP06a - Debt Serv Monthly'!$D$20:$D$871,'H-32A-WP06a - Debt Serv Monthly'!$B$20:$B$871,'H-32A-WP06 - Debt Service'!B45)</f>
        <v>0</v>
      </c>
      <c r="D45" s="586">
        <f>SUMIFS('H-32A-WP06a - Debt Serv Monthly'!E$20:E$871,'H-32A-WP06a - Debt Serv Monthly'!$B$20:$B$871,'H-32A-WP06 - Debt Service'!$B45)</f>
        <v>0</v>
      </c>
      <c r="E45" s="586">
        <f>SUMIFS('H-32A-WP06a - Debt Serv Monthly'!F$20:F$871,'H-32A-WP06a - Debt Serv Monthly'!$B$20:$B$871,'H-32A-WP06 - Debt Service'!$B45)</f>
        <v>0</v>
      </c>
      <c r="F45" s="586">
        <f>SUMIFS('H-32A-WP06a - Debt Serv Monthly'!G$20:G$871,'H-32A-WP06a - Debt Serv Monthly'!$B$20:$B$871,'H-32A-WP06 - Debt Service'!$B45)</f>
        <v>0</v>
      </c>
      <c r="G45" s="586">
        <f>SUMIFS('H-32A-WP06a - Debt Serv Monthly'!H$20:H$871,'H-32A-WP06a - Debt Serv Monthly'!$B$20:$B$871,'H-32A-WP06 - Debt Service'!$B45)</f>
        <v>0</v>
      </c>
      <c r="H45" s="586">
        <f>SUMIFS('H-32A-WP06a - Debt Serv Monthly'!I$20:I$871,'H-32A-WP06a - Debt Serv Monthly'!$B$20:$B$871,'H-32A-WP06 - Debt Service'!$B45)</f>
        <v>0</v>
      </c>
      <c r="I45" s="586">
        <f>SUMIFS('H-32A-WP06a - Debt Serv Monthly'!J$20:J$871,'H-32A-WP06a - Debt Serv Monthly'!$B$20:$B$871,'H-32A-WP06 - Debt Service'!$B45)</f>
        <v>0</v>
      </c>
      <c r="J45" s="586">
        <f>SUMIFS('H-32A-WP06a - Debt Serv Monthly'!K$20:K$871,'H-32A-WP06a - Debt Serv Monthly'!$B$20:$B$871,'H-32A-WP06 - Debt Service'!$B45)</f>
        <v>0</v>
      </c>
      <c r="K45" s="586">
        <f>SUMIFS('H-32A-WP06a - Debt Serv Monthly'!L$20:L$871,'H-32A-WP06a - Debt Serv Monthly'!$B$20:$B$871,'H-32A-WP06 - Debt Service'!$B45)</f>
        <v>0</v>
      </c>
      <c r="L45" s="588">
        <f>SUMIFS('H-32A-WP06a - Debt Serv Monthly'!M$20:M$871,'H-32A-WP06a - Debt Serv Monthly'!$B$20:$B$871,'H-32A-WP06 - Debt Service'!$B45)</f>
        <v>0</v>
      </c>
      <c r="M45" s="586">
        <f t="shared" si="2"/>
        <v>0</v>
      </c>
      <c r="O45" s="363">
        <f t="shared" si="5"/>
        <v>2033</v>
      </c>
      <c r="P45" s="366">
        <f>SUMIFS('H-32A-WP06a - Debt Serv Monthly'!Q$20:Q$871,'H-32A-WP06a - Debt Serv Monthly'!$B$20:$B$871,'H-32A-WP06 - Debt Service'!$B45)</f>
        <v>0</v>
      </c>
      <c r="Q45" s="366">
        <f>SUMIFS('H-32A-WP06a - Debt Serv Monthly'!R$20:R$871,'H-32A-WP06a - Debt Serv Monthly'!$B$20:$B$871,'H-32A-WP06 - Debt Service'!$B45)</f>
        <v>0</v>
      </c>
      <c r="R45" s="366">
        <f>SUMIFS('H-32A-WP06a - Debt Serv Monthly'!S$20:S$871,'H-32A-WP06a - Debt Serv Monthly'!$B$20:$B$871,'H-32A-WP06 - Debt Service'!$B45)</f>
        <v>0</v>
      </c>
      <c r="S45" s="366">
        <f>SUMIFS('H-32A-WP06a - Debt Serv Monthly'!T$20:T$871,'H-32A-WP06a - Debt Serv Monthly'!$B$20:$B$871,'H-32A-WP06 - Debt Service'!$B45)</f>
        <v>0</v>
      </c>
      <c r="T45" s="366">
        <f>SUMIFS('H-32A-WP06a - Debt Serv Monthly'!U$20:U$871,'H-32A-WP06a - Debt Serv Monthly'!$B$20:$B$871,'H-32A-WP06 - Debt Service'!$B45)</f>
        <v>0</v>
      </c>
      <c r="U45" s="366">
        <f>SUMIFS('H-32A-WP06a - Debt Serv Monthly'!V$20:V$871,'H-32A-WP06a - Debt Serv Monthly'!$B$20:$B$871,'H-32A-WP06 - Debt Service'!$B45)</f>
        <v>0</v>
      </c>
      <c r="V45" s="366">
        <f>SUMIFS('H-32A-WP06a - Debt Serv Monthly'!W$20:W$871,'H-32A-WP06a - Debt Serv Monthly'!$B$20:$B$871,'H-32A-WP06 - Debt Service'!$B45)</f>
        <v>0</v>
      </c>
      <c r="W45" s="366">
        <f>SUMIFS('H-32A-WP06a - Debt Serv Monthly'!X$20:X$871,'H-32A-WP06a - Debt Serv Monthly'!$B$20:$B$871,'H-32A-WP06 - Debt Service'!$B45)</f>
        <v>0</v>
      </c>
      <c r="X45" s="366">
        <f>SUMIFS('H-32A-WP06a - Debt Serv Monthly'!Y$20:Y$871,'H-32A-WP06a - Debt Serv Monthly'!$B$20:$B$871,'H-32A-WP06 - Debt Service'!$B45)</f>
        <v>0</v>
      </c>
      <c r="Y45" s="360">
        <f>SUMIFS('H-32A-WP06a - Debt Serv Monthly'!Z$20:Z$871,'H-32A-WP06a - Debt Serv Monthly'!$B$20:$B$871,'H-32A-WP06 - Debt Service'!$B45)</f>
        <v>0</v>
      </c>
      <c r="Z45" s="366">
        <f t="shared" si="3"/>
        <v>0</v>
      </c>
    </row>
    <row r="46" spans="2:26">
      <c r="B46" s="363">
        <f t="shared" si="4"/>
        <v>2034</v>
      </c>
      <c r="C46" s="586">
        <f>SUMIFS('H-32A-WP06a - Debt Serv Monthly'!$D$20:$D$871,'H-32A-WP06a - Debt Serv Monthly'!$B$20:$B$871,'H-32A-WP06 - Debt Service'!B46)</f>
        <v>0</v>
      </c>
      <c r="D46" s="586">
        <f>SUMIFS('H-32A-WP06a - Debt Serv Monthly'!E$20:E$871,'H-32A-WP06a - Debt Serv Monthly'!$B$20:$B$871,'H-32A-WP06 - Debt Service'!$B46)</f>
        <v>0</v>
      </c>
      <c r="E46" s="586">
        <f>SUMIFS('H-32A-WP06a - Debt Serv Monthly'!F$20:F$871,'H-32A-WP06a - Debt Serv Monthly'!$B$20:$B$871,'H-32A-WP06 - Debt Service'!$B46)</f>
        <v>0</v>
      </c>
      <c r="F46" s="586">
        <f>SUMIFS('H-32A-WP06a - Debt Serv Monthly'!G$20:G$871,'H-32A-WP06a - Debt Serv Monthly'!$B$20:$B$871,'H-32A-WP06 - Debt Service'!$B46)</f>
        <v>0</v>
      </c>
      <c r="G46" s="586">
        <f>SUMIFS('H-32A-WP06a - Debt Serv Monthly'!H$20:H$871,'H-32A-WP06a - Debt Serv Monthly'!$B$20:$B$871,'H-32A-WP06 - Debt Service'!$B46)</f>
        <v>0</v>
      </c>
      <c r="H46" s="586">
        <f>SUMIFS('H-32A-WP06a - Debt Serv Monthly'!I$20:I$871,'H-32A-WP06a - Debt Serv Monthly'!$B$20:$B$871,'H-32A-WP06 - Debt Service'!$B46)</f>
        <v>0</v>
      </c>
      <c r="I46" s="586">
        <f>SUMIFS('H-32A-WP06a - Debt Serv Monthly'!J$20:J$871,'H-32A-WP06a - Debt Serv Monthly'!$B$20:$B$871,'H-32A-WP06 - Debt Service'!$B46)</f>
        <v>0</v>
      </c>
      <c r="J46" s="586">
        <f>SUMIFS('H-32A-WP06a - Debt Serv Monthly'!K$20:K$871,'H-32A-WP06a - Debt Serv Monthly'!$B$20:$B$871,'H-32A-WP06 - Debt Service'!$B46)</f>
        <v>0</v>
      </c>
      <c r="K46" s="586">
        <f>SUMIFS('H-32A-WP06a - Debt Serv Monthly'!L$20:L$871,'H-32A-WP06a - Debt Serv Monthly'!$B$20:$B$871,'H-32A-WP06 - Debt Service'!$B46)</f>
        <v>0</v>
      </c>
      <c r="L46" s="588">
        <f>SUMIFS('H-32A-WP06a - Debt Serv Monthly'!M$20:M$871,'H-32A-WP06a - Debt Serv Monthly'!$B$20:$B$871,'H-32A-WP06 - Debt Service'!$B46)</f>
        <v>0</v>
      </c>
      <c r="M46" s="586">
        <f t="shared" si="2"/>
        <v>0</v>
      </c>
      <c r="O46" s="363">
        <f t="shared" si="5"/>
        <v>2034</v>
      </c>
      <c r="P46" s="366">
        <f>SUMIFS('H-32A-WP06a - Debt Serv Monthly'!Q$20:Q$871,'H-32A-WP06a - Debt Serv Monthly'!$B$20:$B$871,'H-32A-WP06 - Debt Service'!$B46)</f>
        <v>0</v>
      </c>
      <c r="Q46" s="366">
        <f>SUMIFS('H-32A-WP06a - Debt Serv Monthly'!R$20:R$871,'H-32A-WP06a - Debt Serv Monthly'!$B$20:$B$871,'H-32A-WP06 - Debt Service'!$B46)</f>
        <v>0</v>
      </c>
      <c r="R46" s="366">
        <f>SUMIFS('H-32A-WP06a - Debt Serv Monthly'!S$20:S$871,'H-32A-WP06a - Debt Serv Monthly'!$B$20:$B$871,'H-32A-WP06 - Debt Service'!$B46)</f>
        <v>0</v>
      </c>
      <c r="S46" s="366">
        <f>SUMIFS('H-32A-WP06a - Debt Serv Monthly'!T$20:T$871,'H-32A-WP06a - Debt Serv Monthly'!$B$20:$B$871,'H-32A-WP06 - Debt Service'!$B46)</f>
        <v>0</v>
      </c>
      <c r="T46" s="366">
        <f>SUMIFS('H-32A-WP06a - Debt Serv Monthly'!U$20:U$871,'H-32A-WP06a - Debt Serv Monthly'!$B$20:$B$871,'H-32A-WP06 - Debt Service'!$B46)</f>
        <v>0</v>
      </c>
      <c r="U46" s="366">
        <f>SUMIFS('H-32A-WP06a - Debt Serv Monthly'!V$20:V$871,'H-32A-WP06a - Debt Serv Monthly'!$B$20:$B$871,'H-32A-WP06 - Debt Service'!$B46)</f>
        <v>0</v>
      </c>
      <c r="V46" s="366">
        <f>SUMIFS('H-32A-WP06a - Debt Serv Monthly'!W$20:W$871,'H-32A-WP06a - Debt Serv Monthly'!$B$20:$B$871,'H-32A-WP06 - Debt Service'!$B46)</f>
        <v>0</v>
      </c>
      <c r="W46" s="366">
        <f>SUMIFS('H-32A-WP06a - Debt Serv Monthly'!X$20:X$871,'H-32A-WP06a - Debt Serv Monthly'!$B$20:$B$871,'H-32A-WP06 - Debt Service'!$B46)</f>
        <v>0</v>
      </c>
      <c r="X46" s="366">
        <f>SUMIFS('H-32A-WP06a - Debt Serv Monthly'!Y$20:Y$871,'H-32A-WP06a - Debt Serv Monthly'!$B$20:$B$871,'H-32A-WP06 - Debt Service'!$B46)</f>
        <v>0</v>
      </c>
      <c r="Y46" s="360">
        <f>SUMIFS('H-32A-WP06a - Debt Serv Monthly'!Z$20:Z$871,'H-32A-WP06a - Debt Serv Monthly'!$B$20:$B$871,'H-32A-WP06 - Debt Service'!$B46)</f>
        <v>0</v>
      </c>
      <c r="Z46" s="366">
        <f t="shared" si="3"/>
        <v>0</v>
      </c>
    </row>
    <row r="47" spans="2:26">
      <c r="B47" s="363">
        <f t="shared" si="4"/>
        <v>2035</v>
      </c>
      <c r="C47" s="586">
        <f>SUMIFS('H-32A-WP06a - Debt Serv Monthly'!$D$20:$D$871,'H-32A-WP06a - Debt Serv Monthly'!$B$20:$B$871,'H-32A-WP06 - Debt Service'!B47)</f>
        <v>0</v>
      </c>
      <c r="D47" s="586">
        <f>SUMIFS('H-32A-WP06a - Debt Serv Monthly'!E$20:E$871,'H-32A-WP06a - Debt Serv Monthly'!$B$20:$B$871,'H-32A-WP06 - Debt Service'!$B47)</f>
        <v>0</v>
      </c>
      <c r="E47" s="586">
        <f>SUMIFS('H-32A-WP06a - Debt Serv Monthly'!F$20:F$871,'H-32A-WP06a - Debt Serv Monthly'!$B$20:$B$871,'H-32A-WP06 - Debt Service'!$B47)</f>
        <v>0</v>
      </c>
      <c r="F47" s="586">
        <f>SUMIFS('H-32A-WP06a - Debt Serv Monthly'!G$20:G$871,'H-32A-WP06a - Debt Serv Monthly'!$B$20:$B$871,'H-32A-WP06 - Debt Service'!$B47)</f>
        <v>0</v>
      </c>
      <c r="G47" s="586">
        <f>SUMIFS('H-32A-WP06a - Debt Serv Monthly'!H$20:H$871,'H-32A-WP06a - Debt Serv Monthly'!$B$20:$B$871,'H-32A-WP06 - Debt Service'!$B47)</f>
        <v>0</v>
      </c>
      <c r="H47" s="586">
        <f>SUMIFS('H-32A-WP06a - Debt Serv Monthly'!I$20:I$871,'H-32A-WP06a - Debt Serv Monthly'!$B$20:$B$871,'H-32A-WP06 - Debt Service'!$B47)</f>
        <v>0</v>
      </c>
      <c r="I47" s="586">
        <f>SUMIFS('H-32A-WP06a - Debt Serv Monthly'!J$20:J$871,'H-32A-WP06a - Debt Serv Monthly'!$B$20:$B$871,'H-32A-WP06 - Debt Service'!$B47)</f>
        <v>0</v>
      </c>
      <c r="J47" s="586">
        <f>SUMIFS('H-32A-WP06a - Debt Serv Monthly'!K$20:K$871,'H-32A-WP06a - Debt Serv Monthly'!$B$20:$B$871,'H-32A-WP06 - Debt Service'!$B47)</f>
        <v>0</v>
      </c>
      <c r="K47" s="586">
        <f>SUMIFS('H-32A-WP06a - Debt Serv Monthly'!L$20:L$871,'H-32A-WP06a - Debt Serv Monthly'!$B$20:$B$871,'H-32A-WP06 - Debt Service'!$B47)</f>
        <v>0</v>
      </c>
      <c r="L47" s="588">
        <f>SUMIFS('H-32A-WP06a - Debt Serv Monthly'!M$20:M$871,'H-32A-WP06a - Debt Serv Monthly'!$B$20:$B$871,'H-32A-WP06 - Debt Service'!$B47)</f>
        <v>0</v>
      </c>
      <c r="M47" s="586">
        <f t="shared" si="2"/>
        <v>0</v>
      </c>
      <c r="O47" s="363">
        <f t="shared" si="5"/>
        <v>2035</v>
      </c>
      <c r="P47" s="366">
        <f>SUMIFS('H-32A-WP06a - Debt Serv Monthly'!Q$20:Q$871,'H-32A-WP06a - Debt Serv Monthly'!$B$20:$B$871,'H-32A-WP06 - Debt Service'!$B47)</f>
        <v>0</v>
      </c>
      <c r="Q47" s="366">
        <f>SUMIFS('H-32A-WP06a - Debt Serv Monthly'!R$20:R$871,'H-32A-WP06a - Debt Serv Monthly'!$B$20:$B$871,'H-32A-WP06 - Debt Service'!$B47)</f>
        <v>0</v>
      </c>
      <c r="R47" s="366">
        <f>SUMIFS('H-32A-WP06a - Debt Serv Monthly'!S$20:S$871,'H-32A-WP06a - Debt Serv Monthly'!$B$20:$B$871,'H-32A-WP06 - Debt Service'!$B47)</f>
        <v>0</v>
      </c>
      <c r="S47" s="366">
        <f>SUMIFS('H-32A-WP06a - Debt Serv Monthly'!T$20:T$871,'H-32A-WP06a - Debt Serv Monthly'!$B$20:$B$871,'H-32A-WP06 - Debt Service'!$B47)</f>
        <v>0</v>
      </c>
      <c r="T47" s="366">
        <f>SUMIFS('H-32A-WP06a - Debt Serv Monthly'!U$20:U$871,'H-32A-WP06a - Debt Serv Monthly'!$B$20:$B$871,'H-32A-WP06 - Debt Service'!$B47)</f>
        <v>0</v>
      </c>
      <c r="U47" s="366">
        <f>SUMIFS('H-32A-WP06a - Debt Serv Monthly'!V$20:V$871,'H-32A-WP06a - Debt Serv Monthly'!$B$20:$B$871,'H-32A-WP06 - Debt Service'!$B47)</f>
        <v>0</v>
      </c>
      <c r="V47" s="366">
        <f>SUMIFS('H-32A-WP06a - Debt Serv Monthly'!W$20:W$871,'H-32A-WP06a - Debt Serv Monthly'!$B$20:$B$871,'H-32A-WP06 - Debt Service'!$B47)</f>
        <v>0</v>
      </c>
      <c r="W47" s="366">
        <f>SUMIFS('H-32A-WP06a - Debt Serv Monthly'!X$20:X$871,'H-32A-WP06a - Debt Serv Monthly'!$B$20:$B$871,'H-32A-WP06 - Debt Service'!$B47)</f>
        <v>0</v>
      </c>
      <c r="X47" s="366">
        <f>SUMIFS('H-32A-WP06a - Debt Serv Monthly'!Y$20:Y$871,'H-32A-WP06a - Debt Serv Monthly'!$B$20:$B$871,'H-32A-WP06 - Debt Service'!$B47)</f>
        <v>0</v>
      </c>
      <c r="Y47" s="360">
        <f>SUMIFS('H-32A-WP06a - Debt Serv Monthly'!Z$20:Z$871,'H-32A-WP06a - Debt Serv Monthly'!$B$20:$B$871,'H-32A-WP06 - Debt Service'!$B47)</f>
        <v>0</v>
      </c>
      <c r="Z47" s="366">
        <f t="shared" si="3"/>
        <v>0</v>
      </c>
    </row>
    <row r="48" spans="2:26">
      <c r="B48" s="363">
        <f t="shared" si="4"/>
        <v>2036</v>
      </c>
      <c r="C48" s="586">
        <f>SUMIFS('H-32A-WP06a - Debt Serv Monthly'!$D$20:$D$871,'H-32A-WP06a - Debt Serv Monthly'!$B$20:$B$871,'H-32A-WP06 - Debt Service'!B48)</f>
        <v>0</v>
      </c>
      <c r="D48" s="586">
        <f>SUMIFS('H-32A-WP06a - Debt Serv Monthly'!E$20:E$871,'H-32A-WP06a - Debt Serv Monthly'!$B$20:$B$871,'H-32A-WP06 - Debt Service'!$B48)</f>
        <v>0</v>
      </c>
      <c r="E48" s="586">
        <f>SUMIFS('H-32A-WP06a - Debt Serv Monthly'!F$20:F$871,'H-32A-WP06a - Debt Serv Monthly'!$B$20:$B$871,'H-32A-WP06 - Debt Service'!$B48)</f>
        <v>0</v>
      </c>
      <c r="F48" s="586">
        <f>SUMIFS('H-32A-WP06a - Debt Serv Monthly'!G$20:G$871,'H-32A-WP06a - Debt Serv Monthly'!$B$20:$B$871,'H-32A-WP06 - Debt Service'!$B48)</f>
        <v>0</v>
      </c>
      <c r="G48" s="586">
        <f>SUMIFS('H-32A-WP06a - Debt Serv Monthly'!H$20:H$871,'H-32A-WP06a - Debt Serv Monthly'!$B$20:$B$871,'H-32A-WP06 - Debt Service'!$B48)</f>
        <v>0</v>
      </c>
      <c r="H48" s="586">
        <f>SUMIFS('H-32A-WP06a - Debt Serv Monthly'!I$20:I$871,'H-32A-WP06a - Debt Serv Monthly'!$B$20:$B$871,'H-32A-WP06 - Debt Service'!$B48)</f>
        <v>0</v>
      </c>
      <c r="I48" s="586">
        <f>SUMIFS('H-32A-WP06a - Debt Serv Monthly'!J$20:J$871,'H-32A-WP06a - Debt Serv Monthly'!$B$20:$B$871,'H-32A-WP06 - Debt Service'!$B48)</f>
        <v>0</v>
      </c>
      <c r="J48" s="586">
        <f>SUMIFS('H-32A-WP06a - Debt Serv Monthly'!K$20:K$871,'H-32A-WP06a - Debt Serv Monthly'!$B$20:$B$871,'H-32A-WP06 - Debt Service'!$B48)</f>
        <v>0</v>
      </c>
      <c r="K48" s="586">
        <f>SUMIFS('H-32A-WP06a - Debt Serv Monthly'!L$20:L$871,'H-32A-WP06a - Debt Serv Monthly'!$B$20:$B$871,'H-32A-WP06 - Debt Service'!$B48)</f>
        <v>0</v>
      </c>
      <c r="L48" s="588">
        <f>SUMIFS('H-32A-WP06a - Debt Serv Monthly'!M$20:M$871,'H-32A-WP06a - Debt Serv Monthly'!$B$20:$B$871,'H-32A-WP06 - Debt Service'!$B48)</f>
        <v>0</v>
      </c>
      <c r="M48" s="586">
        <f t="shared" si="2"/>
        <v>0</v>
      </c>
      <c r="O48" s="363">
        <f t="shared" si="5"/>
        <v>2036</v>
      </c>
      <c r="P48" s="366">
        <f>SUMIFS('H-32A-WP06a - Debt Serv Monthly'!Q$20:Q$871,'H-32A-WP06a - Debt Serv Monthly'!$B$20:$B$871,'H-32A-WP06 - Debt Service'!$B48)</f>
        <v>0</v>
      </c>
      <c r="Q48" s="366">
        <f>SUMIFS('H-32A-WP06a - Debt Serv Monthly'!R$20:R$871,'H-32A-WP06a - Debt Serv Monthly'!$B$20:$B$871,'H-32A-WP06 - Debt Service'!$B48)</f>
        <v>0</v>
      </c>
      <c r="R48" s="366">
        <f>SUMIFS('H-32A-WP06a - Debt Serv Monthly'!S$20:S$871,'H-32A-WP06a - Debt Serv Monthly'!$B$20:$B$871,'H-32A-WP06 - Debt Service'!$B48)</f>
        <v>0</v>
      </c>
      <c r="S48" s="366">
        <f>SUMIFS('H-32A-WP06a - Debt Serv Monthly'!T$20:T$871,'H-32A-WP06a - Debt Serv Monthly'!$B$20:$B$871,'H-32A-WP06 - Debt Service'!$B48)</f>
        <v>0</v>
      </c>
      <c r="T48" s="366">
        <f>SUMIFS('H-32A-WP06a - Debt Serv Monthly'!U$20:U$871,'H-32A-WP06a - Debt Serv Monthly'!$B$20:$B$871,'H-32A-WP06 - Debt Service'!$B48)</f>
        <v>0</v>
      </c>
      <c r="U48" s="366">
        <f>SUMIFS('H-32A-WP06a - Debt Serv Monthly'!V$20:V$871,'H-32A-WP06a - Debt Serv Monthly'!$B$20:$B$871,'H-32A-WP06 - Debt Service'!$B48)</f>
        <v>0</v>
      </c>
      <c r="V48" s="366">
        <f>SUMIFS('H-32A-WP06a - Debt Serv Monthly'!W$20:W$871,'H-32A-WP06a - Debt Serv Monthly'!$B$20:$B$871,'H-32A-WP06 - Debt Service'!$B48)</f>
        <v>0</v>
      </c>
      <c r="W48" s="366">
        <f>SUMIFS('H-32A-WP06a - Debt Serv Monthly'!X$20:X$871,'H-32A-WP06a - Debt Serv Monthly'!$B$20:$B$871,'H-32A-WP06 - Debt Service'!$B48)</f>
        <v>0</v>
      </c>
      <c r="X48" s="366">
        <f>SUMIFS('H-32A-WP06a - Debt Serv Monthly'!Y$20:Y$871,'H-32A-WP06a - Debt Serv Monthly'!$B$20:$B$871,'H-32A-WP06 - Debt Service'!$B48)</f>
        <v>0</v>
      </c>
      <c r="Y48" s="360">
        <f>SUMIFS('H-32A-WP06a - Debt Serv Monthly'!Z$20:Z$871,'H-32A-WP06a - Debt Serv Monthly'!$B$20:$B$871,'H-32A-WP06 - Debt Service'!$B48)</f>
        <v>0</v>
      </c>
      <c r="Z48" s="366">
        <f t="shared" si="3"/>
        <v>0</v>
      </c>
    </row>
    <row r="49" spans="2:26">
      <c r="B49" s="363">
        <f t="shared" si="4"/>
        <v>2037</v>
      </c>
      <c r="C49" s="586">
        <f>SUMIFS('H-32A-WP06a - Debt Serv Monthly'!$D$20:$D$871,'H-32A-WP06a - Debt Serv Monthly'!$B$20:$B$871,'H-32A-WP06 - Debt Service'!B49)</f>
        <v>0</v>
      </c>
      <c r="D49" s="586">
        <f>SUMIFS('H-32A-WP06a - Debt Serv Monthly'!E$20:E$871,'H-32A-WP06a - Debt Serv Monthly'!$B$20:$B$871,'H-32A-WP06 - Debt Service'!$B49)</f>
        <v>0</v>
      </c>
      <c r="E49" s="586">
        <f>SUMIFS('H-32A-WP06a - Debt Serv Monthly'!F$20:F$871,'H-32A-WP06a - Debt Serv Monthly'!$B$20:$B$871,'H-32A-WP06 - Debt Service'!$B49)</f>
        <v>0</v>
      </c>
      <c r="F49" s="586">
        <f>SUMIFS('H-32A-WP06a - Debt Serv Monthly'!G$20:G$871,'H-32A-WP06a - Debt Serv Monthly'!$B$20:$B$871,'H-32A-WP06 - Debt Service'!$B49)</f>
        <v>0</v>
      </c>
      <c r="G49" s="586">
        <f>SUMIFS('H-32A-WP06a - Debt Serv Monthly'!H$20:H$871,'H-32A-WP06a - Debt Serv Monthly'!$B$20:$B$871,'H-32A-WP06 - Debt Service'!$B49)</f>
        <v>0</v>
      </c>
      <c r="H49" s="586">
        <f>SUMIFS('H-32A-WP06a - Debt Serv Monthly'!I$20:I$871,'H-32A-WP06a - Debt Serv Monthly'!$B$20:$B$871,'H-32A-WP06 - Debt Service'!$B49)</f>
        <v>0</v>
      </c>
      <c r="I49" s="586">
        <f>SUMIFS('H-32A-WP06a - Debt Serv Monthly'!J$20:J$871,'H-32A-WP06a - Debt Serv Monthly'!$B$20:$B$871,'H-32A-WP06 - Debt Service'!$B49)</f>
        <v>0</v>
      </c>
      <c r="J49" s="586">
        <f>SUMIFS('H-32A-WP06a - Debt Serv Monthly'!K$20:K$871,'H-32A-WP06a - Debt Serv Monthly'!$B$20:$B$871,'H-32A-WP06 - Debt Service'!$B49)</f>
        <v>0</v>
      </c>
      <c r="K49" s="586">
        <f>SUMIFS('H-32A-WP06a - Debt Serv Monthly'!L$20:L$871,'H-32A-WP06a - Debt Serv Monthly'!$B$20:$B$871,'H-32A-WP06 - Debt Service'!$B49)</f>
        <v>0</v>
      </c>
      <c r="L49" s="588">
        <f>SUMIFS('H-32A-WP06a - Debt Serv Monthly'!M$20:M$871,'H-32A-WP06a - Debt Serv Monthly'!$B$20:$B$871,'H-32A-WP06 - Debt Service'!$B49)</f>
        <v>0</v>
      </c>
      <c r="M49" s="586">
        <f t="shared" si="2"/>
        <v>0</v>
      </c>
      <c r="O49" s="363">
        <f t="shared" si="5"/>
        <v>2037</v>
      </c>
      <c r="P49" s="366">
        <f>SUMIFS('H-32A-WP06a - Debt Serv Monthly'!Q$20:Q$871,'H-32A-WP06a - Debt Serv Monthly'!$B$20:$B$871,'H-32A-WP06 - Debt Service'!$B49)</f>
        <v>0</v>
      </c>
      <c r="Q49" s="366">
        <f>SUMIFS('H-32A-WP06a - Debt Serv Monthly'!R$20:R$871,'H-32A-WP06a - Debt Serv Monthly'!$B$20:$B$871,'H-32A-WP06 - Debt Service'!$B49)</f>
        <v>0</v>
      </c>
      <c r="R49" s="366">
        <f>SUMIFS('H-32A-WP06a - Debt Serv Monthly'!S$20:S$871,'H-32A-WP06a - Debt Serv Monthly'!$B$20:$B$871,'H-32A-WP06 - Debt Service'!$B49)</f>
        <v>0</v>
      </c>
      <c r="S49" s="366">
        <f>SUMIFS('H-32A-WP06a - Debt Serv Monthly'!T$20:T$871,'H-32A-WP06a - Debt Serv Monthly'!$B$20:$B$871,'H-32A-WP06 - Debt Service'!$B49)</f>
        <v>0</v>
      </c>
      <c r="T49" s="366">
        <f>SUMIFS('H-32A-WP06a - Debt Serv Monthly'!U$20:U$871,'H-32A-WP06a - Debt Serv Monthly'!$B$20:$B$871,'H-32A-WP06 - Debt Service'!$B49)</f>
        <v>0</v>
      </c>
      <c r="U49" s="366">
        <f>SUMIFS('H-32A-WP06a - Debt Serv Monthly'!V$20:V$871,'H-32A-WP06a - Debt Serv Monthly'!$B$20:$B$871,'H-32A-WP06 - Debt Service'!$B49)</f>
        <v>0</v>
      </c>
      <c r="V49" s="366">
        <f>SUMIFS('H-32A-WP06a - Debt Serv Monthly'!W$20:W$871,'H-32A-WP06a - Debt Serv Monthly'!$B$20:$B$871,'H-32A-WP06 - Debt Service'!$B49)</f>
        <v>0</v>
      </c>
      <c r="W49" s="366">
        <f>SUMIFS('H-32A-WP06a - Debt Serv Monthly'!X$20:X$871,'H-32A-WP06a - Debt Serv Monthly'!$B$20:$B$871,'H-32A-WP06 - Debt Service'!$B49)</f>
        <v>0</v>
      </c>
      <c r="X49" s="366">
        <f>SUMIFS('H-32A-WP06a - Debt Serv Monthly'!Y$20:Y$871,'H-32A-WP06a - Debt Serv Monthly'!$B$20:$B$871,'H-32A-WP06 - Debt Service'!$B49)</f>
        <v>0</v>
      </c>
      <c r="Y49" s="360">
        <f>SUMIFS('H-32A-WP06a - Debt Serv Monthly'!Z$20:Z$871,'H-32A-WP06a - Debt Serv Monthly'!$B$20:$B$871,'H-32A-WP06 - Debt Service'!$B49)</f>
        <v>0</v>
      </c>
      <c r="Z49" s="366">
        <f t="shared" si="3"/>
        <v>0</v>
      </c>
    </row>
    <row r="50" spans="2:26">
      <c r="B50" s="363">
        <f t="shared" si="4"/>
        <v>2038</v>
      </c>
      <c r="C50" s="586">
        <f>SUMIFS('H-32A-WP06a - Debt Serv Monthly'!D$20:D$871,'H-32A-WP06a - Debt Serv Monthly'!$B$20:$B$871,'H-32A-WP06 - Debt Service'!$B50)</f>
        <v>0</v>
      </c>
      <c r="D50" s="586">
        <f>SUMIFS('H-32A-WP06a - Debt Serv Monthly'!E$20:E$871,'H-32A-WP06a - Debt Serv Monthly'!$B$20:$B$871,'H-32A-WP06 - Debt Service'!$B50)</f>
        <v>0</v>
      </c>
      <c r="E50" s="586">
        <f>SUMIFS('H-32A-WP06a - Debt Serv Monthly'!F$20:F$871,'H-32A-WP06a - Debt Serv Monthly'!$B$20:$B$871,'H-32A-WP06 - Debt Service'!$B50)</f>
        <v>0</v>
      </c>
      <c r="F50" s="586">
        <f>SUMIFS('H-32A-WP06a - Debt Serv Monthly'!G$20:G$871,'H-32A-WP06a - Debt Serv Monthly'!$B$20:$B$871,'H-32A-WP06 - Debt Service'!$B50)</f>
        <v>0</v>
      </c>
      <c r="G50" s="586">
        <f>SUMIFS('H-32A-WP06a - Debt Serv Monthly'!H$20:H$871,'H-32A-WP06a - Debt Serv Monthly'!$B$20:$B$871,'H-32A-WP06 - Debt Service'!$B50)</f>
        <v>0</v>
      </c>
      <c r="H50" s="586">
        <f>SUMIFS('H-32A-WP06a - Debt Serv Monthly'!I$20:I$871,'H-32A-WP06a - Debt Serv Monthly'!$B$20:$B$871,'H-32A-WP06 - Debt Service'!$B50)</f>
        <v>0</v>
      </c>
      <c r="I50" s="586">
        <f>SUMIFS('H-32A-WP06a - Debt Serv Monthly'!J$20:J$871,'H-32A-WP06a - Debt Serv Monthly'!$B$20:$B$871,'H-32A-WP06 - Debt Service'!$B50)</f>
        <v>0</v>
      </c>
      <c r="J50" s="586">
        <f>SUMIFS('H-32A-WP06a - Debt Serv Monthly'!K$20:K$871,'H-32A-WP06a - Debt Serv Monthly'!$B$20:$B$871,'H-32A-WP06 - Debt Service'!$B50)</f>
        <v>0</v>
      </c>
      <c r="K50" s="586">
        <f>SUMIFS('H-32A-WP06a - Debt Serv Monthly'!L$20:L$871,'H-32A-WP06a - Debt Serv Monthly'!$B$20:$B$871,'H-32A-WP06 - Debt Service'!$B50)</f>
        <v>0</v>
      </c>
      <c r="L50" s="588">
        <f>SUMIFS('H-32A-WP06a - Debt Serv Monthly'!M$20:M$871,'H-32A-WP06a - Debt Serv Monthly'!$B$20:$B$871,'H-32A-WP06 - Debt Service'!$B50)</f>
        <v>0</v>
      </c>
      <c r="M50" s="586">
        <f t="shared" si="2"/>
        <v>0</v>
      </c>
      <c r="O50" s="363">
        <f t="shared" si="5"/>
        <v>2038</v>
      </c>
      <c r="P50" s="366">
        <f>SUMIFS('H-32A-WP06a - Debt Serv Monthly'!Q$20:Q$871,'H-32A-WP06a - Debt Serv Monthly'!$B$20:$B$871,'H-32A-WP06 - Debt Service'!$B50)</f>
        <v>0</v>
      </c>
      <c r="Q50" s="366">
        <f>SUMIFS('H-32A-WP06a - Debt Serv Monthly'!R$20:R$871,'H-32A-WP06a - Debt Serv Monthly'!$B$20:$B$871,'H-32A-WP06 - Debt Service'!$B50)</f>
        <v>0</v>
      </c>
      <c r="R50" s="366">
        <f>SUMIFS('H-32A-WP06a - Debt Serv Monthly'!S$20:S$871,'H-32A-WP06a - Debt Serv Monthly'!$B$20:$B$871,'H-32A-WP06 - Debt Service'!$B50)</f>
        <v>0</v>
      </c>
      <c r="S50" s="366">
        <f>SUMIFS('H-32A-WP06a - Debt Serv Monthly'!T$20:T$871,'H-32A-WP06a - Debt Serv Monthly'!$B$20:$B$871,'H-32A-WP06 - Debt Service'!$B50)</f>
        <v>0</v>
      </c>
      <c r="T50" s="366">
        <f>SUMIFS('H-32A-WP06a - Debt Serv Monthly'!U$20:U$871,'H-32A-WP06a - Debt Serv Monthly'!$B$20:$B$871,'H-32A-WP06 - Debt Service'!$B50)</f>
        <v>0</v>
      </c>
      <c r="U50" s="366">
        <f>SUMIFS('H-32A-WP06a - Debt Serv Monthly'!V$20:V$871,'H-32A-WP06a - Debt Serv Monthly'!$B$20:$B$871,'H-32A-WP06 - Debt Service'!$B50)</f>
        <v>0</v>
      </c>
      <c r="V50" s="366">
        <f>SUMIFS('H-32A-WP06a - Debt Serv Monthly'!W$20:W$871,'H-32A-WP06a - Debt Serv Monthly'!$B$20:$B$871,'H-32A-WP06 - Debt Service'!$B50)</f>
        <v>0</v>
      </c>
      <c r="W50" s="366">
        <f>SUMIFS('H-32A-WP06a - Debt Serv Monthly'!X$20:X$871,'H-32A-WP06a - Debt Serv Monthly'!$B$20:$B$871,'H-32A-WP06 - Debt Service'!$B50)</f>
        <v>0</v>
      </c>
      <c r="X50" s="366">
        <f>SUMIFS('H-32A-WP06a - Debt Serv Monthly'!Y$20:Y$871,'H-32A-WP06a - Debt Serv Monthly'!$B$20:$B$871,'H-32A-WP06 - Debt Service'!$B50)</f>
        <v>0</v>
      </c>
      <c r="Y50" s="360">
        <f>SUMIFS('H-32A-WP06a - Debt Serv Monthly'!Z$20:Z$871,'H-32A-WP06a - Debt Serv Monthly'!$B$20:$B$871,'H-32A-WP06 - Debt Service'!$B50)</f>
        <v>0</v>
      </c>
      <c r="Z50" s="366">
        <f t="shared" si="3"/>
        <v>0</v>
      </c>
    </row>
    <row r="51" spans="2:26">
      <c r="B51" s="363">
        <f t="shared" si="4"/>
        <v>2039</v>
      </c>
      <c r="C51" s="586">
        <f>SUMIFS('H-32A-WP06a - Debt Serv Monthly'!$D$20:$D$871,'H-32A-WP06a - Debt Serv Monthly'!$B$20:$B$871,'H-32A-WP06 - Debt Service'!B51)</f>
        <v>0</v>
      </c>
      <c r="D51" s="586">
        <f>SUMIFS('H-32A-WP06a - Debt Serv Monthly'!E$20:E$871,'H-32A-WP06a - Debt Serv Monthly'!$B$20:$B$871,'H-32A-WP06 - Debt Service'!$B51)</f>
        <v>0</v>
      </c>
      <c r="E51" s="586">
        <f>SUMIFS('H-32A-WP06a - Debt Serv Monthly'!F$20:F$871,'H-32A-WP06a - Debt Serv Monthly'!$B$20:$B$871,'H-32A-WP06 - Debt Service'!$B51)</f>
        <v>0</v>
      </c>
      <c r="F51" s="586">
        <f>SUMIFS('H-32A-WP06a - Debt Serv Monthly'!G$20:G$871,'H-32A-WP06a - Debt Serv Monthly'!$B$20:$B$871,'H-32A-WP06 - Debt Service'!$B51)</f>
        <v>0</v>
      </c>
      <c r="G51" s="586">
        <f>SUMIFS('H-32A-WP06a - Debt Serv Monthly'!H$20:H$871,'H-32A-WP06a - Debt Serv Monthly'!$B$20:$B$871,'H-32A-WP06 - Debt Service'!$B51)</f>
        <v>0</v>
      </c>
      <c r="H51" s="586">
        <f>SUMIFS('H-32A-WP06a - Debt Serv Monthly'!I$20:I$871,'H-32A-WP06a - Debt Serv Monthly'!$B$20:$B$871,'H-32A-WP06 - Debt Service'!$B51)</f>
        <v>0</v>
      </c>
      <c r="I51" s="586">
        <f>SUMIFS('H-32A-WP06a - Debt Serv Monthly'!J$20:J$871,'H-32A-WP06a - Debt Serv Monthly'!$B$20:$B$871,'H-32A-WP06 - Debt Service'!$B51)</f>
        <v>0</v>
      </c>
      <c r="J51" s="586">
        <f>SUMIFS('H-32A-WP06a - Debt Serv Monthly'!K$20:K$871,'H-32A-WP06a - Debt Serv Monthly'!$B$20:$B$871,'H-32A-WP06 - Debt Service'!$B51)</f>
        <v>0</v>
      </c>
      <c r="K51" s="586">
        <f>SUMIFS('H-32A-WP06a - Debt Serv Monthly'!L$20:L$871,'H-32A-WP06a - Debt Serv Monthly'!$B$20:$B$871,'H-32A-WP06 - Debt Service'!$B51)</f>
        <v>0</v>
      </c>
      <c r="L51" s="588">
        <f>SUMIFS('H-32A-WP06a - Debt Serv Monthly'!M$20:M$871,'H-32A-WP06a - Debt Serv Monthly'!$B$20:$B$871,'H-32A-WP06 - Debt Service'!$B51)</f>
        <v>0</v>
      </c>
      <c r="M51" s="586">
        <f t="shared" si="2"/>
        <v>0</v>
      </c>
      <c r="O51" s="363">
        <f t="shared" si="5"/>
        <v>2039</v>
      </c>
      <c r="P51" s="366">
        <f>SUMIFS('H-32A-WP06a - Debt Serv Monthly'!Q$20:Q$871,'H-32A-WP06a - Debt Serv Monthly'!$B$20:$B$871,'H-32A-WP06 - Debt Service'!$B51)</f>
        <v>0</v>
      </c>
      <c r="Q51" s="366">
        <f>SUMIFS('H-32A-WP06a - Debt Serv Monthly'!R$20:R$871,'H-32A-WP06a - Debt Serv Monthly'!$B$20:$B$871,'H-32A-WP06 - Debt Service'!$B51)</f>
        <v>0</v>
      </c>
      <c r="R51" s="366">
        <f>SUMIFS('H-32A-WP06a - Debt Serv Monthly'!S$20:S$871,'H-32A-WP06a - Debt Serv Monthly'!$B$20:$B$871,'H-32A-WP06 - Debt Service'!$B51)</f>
        <v>0</v>
      </c>
      <c r="S51" s="366">
        <f>SUMIFS('H-32A-WP06a - Debt Serv Monthly'!T$20:T$871,'H-32A-WP06a - Debt Serv Monthly'!$B$20:$B$871,'H-32A-WP06 - Debt Service'!$B51)</f>
        <v>0</v>
      </c>
      <c r="T51" s="366">
        <f>SUMIFS('H-32A-WP06a - Debt Serv Monthly'!U$20:U$871,'H-32A-WP06a - Debt Serv Monthly'!$B$20:$B$871,'H-32A-WP06 - Debt Service'!$B51)</f>
        <v>0</v>
      </c>
      <c r="U51" s="366">
        <f>SUMIFS('H-32A-WP06a - Debt Serv Monthly'!V$20:V$871,'H-32A-WP06a - Debt Serv Monthly'!$B$20:$B$871,'H-32A-WP06 - Debt Service'!$B51)</f>
        <v>0</v>
      </c>
      <c r="V51" s="366">
        <f>SUMIFS('H-32A-WP06a - Debt Serv Monthly'!W$20:W$871,'H-32A-WP06a - Debt Serv Monthly'!$B$20:$B$871,'H-32A-WP06 - Debt Service'!$B51)</f>
        <v>0</v>
      </c>
      <c r="W51" s="366">
        <f>SUMIFS('H-32A-WP06a - Debt Serv Monthly'!X$20:X$871,'H-32A-WP06a - Debt Serv Monthly'!$B$20:$B$871,'H-32A-WP06 - Debt Service'!$B51)</f>
        <v>0</v>
      </c>
      <c r="X51" s="366">
        <f>SUMIFS('H-32A-WP06a - Debt Serv Monthly'!Y$20:Y$871,'H-32A-WP06a - Debt Serv Monthly'!$B$20:$B$871,'H-32A-WP06 - Debt Service'!$B51)</f>
        <v>0</v>
      </c>
      <c r="Y51" s="360">
        <f>SUMIFS('H-32A-WP06a - Debt Serv Monthly'!Z$20:Z$871,'H-32A-WP06a - Debt Serv Monthly'!$B$20:$B$871,'H-32A-WP06 - Debt Service'!$B51)</f>
        <v>0</v>
      </c>
      <c r="Z51" s="366">
        <f t="shared" si="3"/>
        <v>0</v>
      </c>
    </row>
    <row r="52" spans="2:26">
      <c r="B52" s="363">
        <f t="shared" si="4"/>
        <v>2040</v>
      </c>
      <c r="C52" s="586">
        <f>SUMIFS('H-32A-WP06a - Debt Serv Monthly'!$D$20:$D$871,'H-32A-WP06a - Debt Serv Monthly'!$B$20:$B$871,'H-32A-WP06 - Debt Service'!B52)</f>
        <v>0</v>
      </c>
      <c r="D52" s="586">
        <f>SUMIFS('H-32A-WP06a - Debt Serv Monthly'!E$20:E$871,'H-32A-WP06a - Debt Serv Monthly'!$B$20:$B$871,'H-32A-WP06 - Debt Service'!$B52)</f>
        <v>0</v>
      </c>
      <c r="E52" s="586">
        <f>SUMIFS('H-32A-WP06a - Debt Serv Monthly'!F$20:F$871,'H-32A-WP06a - Debt Serv Monthly'!$B$20:$B$871,'H-32A-WP06 - Debt Service'!$B52)</f>
        <v>0</v>
      </c>
      <c r="F52" s="586">
        <f>SUMIFS('H-32A-WP06a - Debt Serv Monthly'!G$20:G$871,'H-32A-WP06a - Debt Serv Monthly'!$B$20:$B$871,'H-32A-WP06 - Debt Service'!$B52)</f>
        <v>0</v>
      </c>
      <c r="G52" s="586">
        <f>SUMIFS('H-32A-WP06a - Debt Serv Monthly'!H$20:H$871,'H-32A-WP06a - Debt Serv Monthly'!$B$20:$B$871,'H-32A-WP06 - Debt Service'!$B52)</f>
        <v>0</v>
      </c>
      <c r="H52" s="586">
        <f>SUMIFS('H-32A-WP06a - Debt Serv Monthly'!I$20:I$871,'H-32A-WP06a - Debt Serv Monthly'!$B$20:$B$871,'H-32A-WP06 - Debt Service'!$B52)</f>
        <v>0</v>
      </c>
      <c r="I52" s="586">
        <f>SUMIFS('H-32A-WP06a - Debt Serv Monthly'!J$20:J$871,'H-32A-WP06a - Debt Serv Monthly'!$B$20:$B$871,'H-32A-WP06 - Debt Service'!$B52)</f>
        <v>0</v>
      </c>
      <c r="J52" s="586">
        <f>SUMIFS('H-32A-WP06a - Debt Serv Monthly'!K$20:K$871,'H-32A-WP06a - Debt Serv Monthly'!$B$20:$B$871,'H-32A-WP06 - Debt Service'!$B52)</f>
        <v>0</v>
      </c>
      <c r="K52" s="586">
        <f>SUMIFS('H-32A-WP06a - Debt Serv Monthly'!L$20:L$871,'H-32A-WP06a - Debt Serv Monthly'!$B$20:$B$871,'H-32A-WP06 - Debt Service'!$B52)</f>
        <v>0</v>
      </c>
      <c r="L52" s="588">
        <f>SUMIFS('H-32A-WP06a - Debt Serv Monthly'!M$20:M$871,'H-32A-WP06a - Debt Serv Monthly'!$B$20:$B$871,'H-32A-WP06 - Debt Service'!$B52)</f>
        <v>0</v>
      </c>
      <c r="M52" s="586">
        <f t="shared" si="2"/>
        <v>0</v>
      </c>
      <c r="O52" s="363">
        <f t="shared" si="5"/>
        <v>2040</v>
      </c>
      <c r="P52" s="366">
        <f>SUMIFS('H-32A-WP06a - Debt Serv Monthly'!Q$20:Q$871,'H-32A-WP06a - Debt Serv Monthly'!$B$20:$B$871,'H-32A-WP06 - Debt Service'!$B52)</f>
        <v>0</v>
      </c>
      <c r="Q52" s="366">
        <f>SUMIFS('H-32A-WP06a - Debt Serv Monthly'!R$20:R$871,'H-32A-WP06a - Debt Serv Monthly'!$B$20:$B$871,'H-32A-WP06 - Debt Service'!$B52)</f>
        <v>0</v>
      </c>
      <c r="R52" s="366">
        <f>SUMIFS('H-32A-WP06a - Debt Serv Monthly'!S$20:S$871,'H-32A-WP06a - Debt Serv Monthly'!$B$20:$B$871,'H-32A-WP06 - Debt Service'!$B52)</f>
        <v>0</v>
      </c>
      <c r="S52" s="366">
        <f>SUMIFS('H-32A-WP06a - Debt Serv Monthly'!T$20:T$871,'H-32A-WP06a - Debt Serv Monthly'!$B$20:$B$871,'H-32A-WP06 - Debt Service'!$B52)</f>
        <v>0</v>
      </c>
      <c r="T52" s="366">
        <f>SUMIFS('H-32A-WP06a - Debt Serv Monthly'!U$20:U$871,'H-32A-WP06a - Debt Serv Monthly'!$B$20:$B$871,'H-32A-WP06 - Debt Service'!$B52)</f>
        <v>0</v>
      </c>
      <c r="U52" s="366">
        <f>SUMIFS('H-32A-WP06a - Debt Serv Monthly'!V$20:V$871,'H-32A-WP06a - Debt Serv Monthly'!$B$20:$B$871,'H-32A-WP06 - Debt Service'!$B52)</f>
        <v>0</v>
      </c>
      <c r="V52" s="366">
        <f>SUMIFS('H-32A-WP06a - Debt Serv Monthly'!W$20:W$871,'H-32A-WP06a - Debt Serv Monthly'!$B$20:$B$871,'H-32A-WP06 - Debt Service'!$B52)</f>
        <v>0</v>
      </c>
      <c r="W52" s="366">
        <f>SUMIFS('H-32A-WP06a - Debt Serv Monthly'!X$20:X$871,'H-32A-WP06a - Debt Serv Monthly'!$B$20:$B$871,'H-32A-WP06 - Debt Service'!$B52)</f>
        <v>0</v>
      </c>
      <c r="X52" s="366">
        <f>SUMIFS('H-32A-WP06a - Debt Serv Monthly'!Y$20:Y$871,'H-32A-WP06a - Debt Serv Monthly'!$B$20:$B$871,'H-32A-WP06 - Debt Service'!$B52)</f>
        <v>0</v>
      </c>
      <c r="Y52" s="360">
        <f>SUMIFS('H-32A-WP06a - Debt Serv Monthly'!Z$20:Z$871,'H-32A-WP06a - Debt Serv Monthly'!$B$20:$B$871,'H-32A-WP06 - Debt Service'!$B52)</f>
        <v>0</v>
      </c>
      <c r="Z52" s="366">
        <f t="shared" si="3"/>
        <v>0</v>
      </c>
    </row>
    <row r="53" spans="2:26">
      <c r="B53" s="363">
        <f t="shared" si="4"/>
        <v>2041</v>
      </c>
      <c r="C53" s="586">
        <f>SUMIFS('H-32A-WP06a - Debt Serv Monthly'!$D$20:$D$871,'H-32A-WP06a - Debt Serv Monthly'!$B$20:$B$871,'H-32A-WP06 - Debt Service'!B53)</f>
        <v>0</v>
      </c>
      <c r="D53" s="586">
        <f>SUMIFS('H-32A-WP06a - Debt Serv Monthly'!E$20:E$871,'H-32A-WP06a - Debt Serv Monthly'!$B$20:$B$871,'H-32A-WP06 - Debt Service'!$B53)</f>
        <v>0</v>
      </c>
      <c r="E53" s="586">
        <f>SUMIFS('H-32A-WP06a - Debt Serv Monthly'!F$20:F$871,'H-32A-WP06a - Debt Serv Monthly'!$B$20:$B$871,'H-32A-WP06 - Debt Service'!$B53)</f>
        <v>0</v>
      </c>
      <c r="F53" s="586">
        <f>SUMIFS('H-32A-WP06a - Debt Serv Monthly'!G$20:G$871,'H-32A-WP06a - Debt Serv Monthly'!$B$20:$B$871,'H-32A-WP06 - Debt Service'!$B53)</f>
        <v>0</v>
      </c>
      <c r="G53" s="586">
        <f>SUMIFS('H-32A-WP06a - Debt Serv Monthly'!H$20:H$871,'H-32A-WP06a - Debt Serv Monthly'!$B$20:$B$871,'H-32A-WP06 - Debt Service'!$B53)</f>
        <v>0</v>
      </c>
      <c r="H53" s="586">
        <f>SUMIFS('H-32A-WP06a - Debt Serv Monthly'!I$20:I$871,'H-32A-WP06a - Debt Serv Monthly'!$B$20:$B$871,'H-32A-WP06 - Debt Service'!$B53)</f>
        <v>0</v>
      </c>
      <c r="I53" s="586">
        <f>SUMIFS('H-32A-WP06a - Debt Serv Monthly'!J$20:J$871,'H-32A-WP06a - Debt Serv Monthly'!$B$20:$B$871,'H-32A-WP06 - Debt Service'!$B53)</f>
        <v>0</v>
      </c>
      <c r="J53" s="586">
        <f>SUMIFS('H-32A-WP06a - Debt Serv Monthly'!K$20:K$871,'H-32A-WP06a - Debt Serv Monthly'!$B$20:$B$871,'H-32A-WP06 - Debt Service'!$B53)</f>
        <v>0</v>
      </c>
      <c r="K53" s="586">
        <f>SUMIFS('H-32A-WP06a - Debt Serv Monthly'!L$20:L$871,'H-32A-WP06a - Debt Serv Monthly'!$B$20:$B$871,'H-32A-WP06 - Debt Service'!$B53)</f>
        <v>0</v>
      </c>
      <c r="L53" s="588">
        <f>SUMIFS('H-32A-WP06a - Debt Serv Monthly'!M$20:M$871,'H-32A-WP06a - Debt Serv Monthly'!$B$20:$B$871,'H-32A-WP06 - Debt Service'!$B53)</f>
        <v>0</v>
      </c>
      <c r="M53" s="586">
        <f t="shared" si="2"/>
        <v>0</v>
      </c>
      <c r="O53" s="363">
        <f t="shared" si="5"/>
        <v>2041</v>
      </c>
      <c r="P53" s="366">
        <f>SUMIFS('H-32A-WP06a - Debt Serv Monthly'!Q$20:Q$871,'H-32A-WP06a - Debt Serv Monthly'!$B$20:$B$871,'H-32A-WP06 - Debt Service'!$B53)</f>
        <v>0</v>
      </c>
      <c r="Q53" s="366">
        <f>SUMIFS('H-32A-WP06a - Debt Serv Monthly'!R$20:R$871,'H-32A-WP06a - Debt Serv Monthly'!$B$20:$B$871,'H-32A-WP06 - Debt Service'!$B53)</f>
        <v>0</v>
      </c>
      <c r="R53" s="366">
        <f>SUMIFS('H-32A-WP06a - Debt Serv Monthly'!S$20:S$871,'H-32A-WP06a - Debt Serv Monthly'!$B$20:$B$871,'H-32A-WP06 - Debt Service'!$B53)</f>
        <v>0</v>
      </c>
      <c r="S53" s="366">
        <f>SUMIFS('H-32A-WP06a - Debt Serv Monthly'!T$20:T$871,'H-32A-WP06a - Debt Serv Monthly'!$B$20:$B$871,'H-32A-WP06 - Debt Service'!$B53)</f>
        <v>0</v>
      </c>
      <c r="T53" s="366">
        <f>SUMIFS('H-32A-WP06a - Debt Serv Monthly'!U$20:U$871,'H-32A-WP06a - Debt Serv Monthly'!$B$20:$B$871,'H-32A-WP06 - Debt Service'!$B53)</f>
        <v>0</v>
      </c>
      <c r="U53" s="366">
        <f>SUMIFS('H-32A-WP06a - Debt Serv Monthly'!V$20:V$871,'H-32A-WP06a - Debt Serv Monthly'!$B$20:$B$871,'H-32A-WP06 - Debt Service'!$B53)</f>
        <v>0</v>
      </c>
      <c r="V53" s="366">
        <f>SUMIFS('H-32A-WP06a - Debt Serv Monthly'!W$20:W$871,'H-32A-WP06a - Debt Serv Monthly'!$B$20:$B$871,'H-32A-WP06 - Debt Service'!$B53)</f>
        <v>0</v>
      </c>
      <c r="W53" s="366">
        <f>SUMIFS('H-32A-WP06a - Debt Serv Monthly'!X$20:X$871,'H-32A-WP06a - Debt Serv Monthly'!$B$20:$B$871,'H-32A-WP06 - Debt Service'!$B53)</f>
        <v>0</v>
      </c>
      <c r="X53" s="366">
        <f>SUMIFS('H-32A-WP06a - Debt Serv Monthly'!Y$20:Y$871,'H-32A-WP06a - Debt Serv Monthly'!$B$20:$B$871,'H-32A-WP06 - Debt Service'!$B53)</f>
        <v>0</v>
      </c>
      <c r="Y53" s="360">
        <f>SUMIFS('H-32A-WP06a - Debt Serv Monthly'!Z$20:Z$871,'H-32A-WP06a - Debt Serv Monthly'!$B$20:$B$871,'H-32A-WP06 - Debt Service'!$B53)</f>
        <v>0</v>
      </c>
      <c r="Z53" s="366">
        <f t="shared" si="3"/>
        <v>0</v>
      </c>
    </row>
    <row r="54" spans="2:26">
      <c r="B54" s="363">
        <f t="shared" si="4"/>
        <v>2042</v>
      </c>
      <c r="C54" s="586">
        <f>SUMIFS('H-32A-WP06a - Debt Serv Monthly'!$D$20:$D$871,'H-32A-WP06a - Debt Serv Monthly'!$B$20:$B$871,'H-32A-WP06 - Debt Service'!B54)</f>
        <v>0</v>
      </c>
      <c r="D54" s="586">
        <f>SUMIFS('H-32A-WP06a - Debt Serv Monthly'!E$20:E$871,'H-32A-WP06a - Debt Serv Monthly'!$B$20:$B$871,'H-32A-WP06 - Debt Service'!$B54)</f>
        <v>0</v>
      </c>
      <c r="E54" s="586">
        <f>SUMIFS('H-32A-WP06a - Debt Serv Monthly'!F$20:F$871,'H-32A-WP06a - Debt Serv Monthly'!$B$20:$B$871,'H-32A-WP06 - Debt Service'!$B54)</f>
        <v>0</v>
      </c>
      <c r="F54" s="586">
        <f>SUMIFS('H-32A-WP06a - Debt Serv Monthly'!G$20:G$871,'H-32A-WP06a - Debt Serv Monthly'!$B$20:$B$871,'H-32A-WP06 - Debt Service'!$B54)</f>
        <v>0</v>
      </c>
      <c r="G54" s="586">
        <f>SUMIFS('H-32A-WP06a - Debt Serv Monthly'!H$20:H$871,'H-32A-WP06a - Debt Serv Monthly'!$B$20:$B$871,'H-32A-WP06 - Debt Service'!$B54)</f>
        <v>0</v>
      </c>
      <c r="H54" s="586">
        <f>SUMIFS('H-32A-WP06a - Debt Serv Monthly'!I$20:I$871,'H-32A-WP06a - Debt Serv Monthly'!$B$20:$B$871,'H-32A-WP06 - Debt Service'!$B54)</f>
        <v>0</v>
      </c>
      <c r="I54" s="586">
        <f>SUMIFS('H-32A-WP06a - Debt Serv Monthly'!J$20:J$871,'H-32A-WP06a - Debt Serv Monthly'!$B$20:$B$871,'H-32A-WP06 - Debt Service'!$B54)</f>
        <v>0</v>
      </c>
      <c r="J54" s="586">
        <f>SUMIFS('H-32A-WP06a - Debt Serv Monthly'!K$20:K$871,'H-32A-WP06a - Debt Serv Monthly'!$B$20:$B$871,'H-32A-WP06 - Debt Service'!$B54)</f>
        <v>0</v>
      </c>
      <c r="K54" s="586">
        <f>SUMIFS('H-32A-WP06a - Debt Serv Monthly'!L$20:L$871,'H-32A-WP06a - Debt Serv Monthly'!$B$20:$B$871,'H-32A-WP06 - Debt Service'!$B54)</f>
        <v>0</v>
      </c>
      <c r="L54" s="588">
        <f>SUMIFS('H-32A-WP06a - Debt Serv Monthly'!M$20:M$871,'H-32A-WP06a - Debt Serv Monthly'!$B$20:$B$871,'H-32A-WP06 - Debt Service'!$B54)</f>
        <v>0</v>
      </c>
      <c r="M54" s="586">
        <f t="shared" si="2"/>
        <v>0</v>
      </c>
      <c r="O54" s="363">
        <f t="shared" si="5"/>
        <v>2042</v>
      </c>
      <c r="P54" s="366">
        <f>SUMIFS('H-32A-WP06a - Debt Serv Monthly'!Q$20:Q$871,'H-32A-WP06a - Debt Serv Monthly'!$B$20:$B$871,'H-32A-WP06 - Debt Service'!$B54)</f>
        <v>0</v>
      </c>
      <c r="Q54" s="366">
        <f>SUMIFS('H-32A-WP06a - Debt Serv Monthly'!R$20:R$871,'H-32A-WP06a - Debt Serv Monthly'!$B$20:$B$871,'H-32A-WP06 - Debt Service'!$B54)</f>
        <v>0</v>
      </c>
      <c r="R54" s="366">
        <f>SUMIFS('H-32A-WP06a - Debt Serv Monthly'!S$20:S$871,'H-32A-WP06a - Debt Serv Monthly'!$B$20:$B$871,'H-32A-WP06 - Debt Service'!$B54)</f>
        <v>0</v>
      </c>
      <c r="S54" s="366">
        <f>SUMIFS('H-32A-WP06a - Debt Serv Monthly'!T$20:T$871,'H-32A-WP06a - Debt Serv Monthly'!$B$20:$B$871,'H-32A-WP06 - Debt Service'!$B54)</f>
        <v>0</v>
      </c>
      <c r="T54" s="366">
        <f>SUMIFS('H-32A-WP06a - Debt Serv Monthly'!U$20:U$871,'H-32A-WP06a - Debt Serv Monthly'!$B$20:$B$871,'H-32A-WP06 - Debt Service'!$B54)</f>
        <v>0</v>
      </c>
      <c r="U54" s="366">
        <f>SUMIFS('H-32A-WP06a - Debt Serv Monthly'!V$20:V$871,'H-32A-WP06a - Debt Serv Monthly'!$B$20:$B$871,'H-32A-WP06 - Debt Service'!$B54)</f>
        <v>0</v>
      </c>
      <c r="V54" s="366">
        <f>SUMIFS('H-32A-WP06a - Debt Serv Monthly'!W$20:W$871,'H-32A-WP06a - Debt Serv Monthly'!$B$20:$B$871,'H-32A-WP06 - Debt Service'!$B54)</f>
        <v>0</v>
      </c>
      <c r="W54" s="366">
        <f>SUMIFS('H-32A-WP06a - Debt Serv Monthly'!X$20:X$871,'H-32A-WP06a - Debt Serv Monthly'!$B$20:$B$871,'H-32A-WP06 - Debt Service'!$B54)</f>
        <v>0</v>
      </c>
      <c r="X54" s="366">
        <f>SUMIFS('H-32A-WP06a - Debt Serv Monthly'!Y$20:Y$871,'H-32A-WP06a - Debt Serv Monthly'!$B$20:$B$871,'H-32A-WP06 - Debt Service'!$B54)</f>
        <v>0</v>
      </c>
      <c r="Y54" s="360">
        <f>SUMIFS('H-32A-WP06a - Debt Serv Monthly'!Z$20:Z$871,'H-32A-WP06a - Debt Serv Monthly'!$B$20:$B$871,'H-32A-WP06 - Debt Service'!$B54)</f>
        <v>0</v>
      </c>
      <c r="Z54" s="366">
        <f t="shared" si="3"/>
        <v>0</v>
      </c>
    </row>
    <row r="55" spans="2:26">
      <c r="B55" s="363">
        <f t="shared" si="4"/>
        <v>2043</v>
      </c>
      <c r="C55" s="586">
        <f>SUMIFS('H-32A-WP06a - Debt Serv Monthly'!$D$20:$D$871,'H-32A-WP06a - Debt Serv Monthly'!$B$20:$B$871,'H-32A-WP06 - Debt Service'!B55)</f>
        <v>0</v>
      </c>
      <c r="D55" s="586">
        <f>SUMIFS('H-32A-WP06a - Debt Serv Monthly'!E$20:E$871,'H-32A-WP06a - Debt Serv Monthly'!$B$20:$B$871,'H-32A-WP06 - Debt Service'!$B55)</f>
        <v>0</v>
      </c>
      <c r="E55" s="586">
        <f>SUMIFS('H-32A-WP06a - Debt Serv Monthly'!F$20:F$871,'H-32A-WP06a - Debt Serv Monthly'!$B$20:$B$871,'H-32A-WP06 - Debt Service'!$B55)</f>
        <v>0</v>
      </c>
      <c r="F55" s="586">
        <f>SUMIFS('H-32A-WP06a - Debt Serv Monthly'!G$20:G$871,'H-32A-WP06a - Debt Serv Monthly'!$B$20:$B$871,'H-32A-WP06 - Debt Service'!$B55)</f>
        <v>0</v>
      </c>
      <c r="G55" s="586">
        <f>SUMIFS('H-32A-WP06a - Debt Serv Monthly'!H$20:H$871,'H-32A-WP06a - Debt Serv Monthly'!$B$20:$B$871,'H-32A-WP06 - Debt Service'!$B55)</f>
        <v>0</v>
      </c>
      <c r="H55" s="586">
        <f>SUMIFS('H-32A-WP06a - Debt Serv Monthly'!I$20:I$871,'H-32A-WP06a - Debt Serv Monthly'!$B$20:$B$871,'H-32A-WP06 - Debt Service'!$B55)</f>
        <v>0</v>
      </c>
      <c r="I55" s="586">
        <f>SUMIFS('H-32A-WP06a - Debt Serv Monthly'!J$20:J$871,'H-32A-WP06a - Debt Serv Monthly'!$B$20:$B$871,'H-32A-WP06 - Debt Service'!$B55)</f>
        <v>0</v>
      </c>
      <c r="J55" s="586">
        <f>SUMIFS('H-32A-WP06a - Debt Serv Monthly'!K$20:K$871,'H-32A-WP06a - Debt Serv Monthly'!$B$20:$B$871,'H-32A-WP06 - Debt Service'!$B55)</f>
        <v>0</v>
      </c>
      <c r="K55" s="586">
        <f>SUMIFS('H-32A-WP06a - Debt Serv Monthly'!L$20:L$871,'H-32A-WP06a - Debt Serv Monthly'!$B$20:$B$871,'H-32A-WP06 - Debt Service'!$B55)</f>
        <v>0</v>
      </c>
      <c r="L55" s="588">
        <f>SUMIFS('H-32A-WP06a - Debt Serv Monthly'!M$20:M$871,'H-32A-WP06a - Debt Serv Monthly'!$B$20:$B$871,'H-32A-WP06 - Debt Service'!$B55)</f>
        <v>0</v>
      </c>
      <c r="M55" s="586">
        <f t="shared" si="2"/>
        <v>0</v>
      </c>
      <c r="O55" s="363">
        <f t="shared" si="5"/>
        <v>2043</v>
      </c>
      <c r="P55" s="366">
        <f>SUMIFS('H-32A-WP06a - Debt Serv Monthly'!Q$20:Q$871,'H-32A-WP06a - Debt Serv Monthly'!$B$20:$B$871,'H-32A-WP06 - Debt Service'!$B55)</f>
        <v>0</v>
      </c>
      <c r="Q55" s="366">
        <f>SUMIFS('H-32A-WP06a - Debt Serv Monthly'!R$20:R$871,'H-32A-WP06a - Debt Serv Monthly'!$B$20:$B$871,'H-32A-WP06 - Debt Service'!$B55)</f>
        <v>0</v>
      </c>
      <c r="R55" s="366">
        <f>SUMIFS('H-32A-WP06a - Debt Serv Monthly'!S$20:S$871,'H-32A-WP06a - Debt Serv Monthly'!$B$20:$B$871,'H-32A-WP06 - Debt Service'!$B55)</f>
        <v>0</v>
      </c>
      <c r="S55" s="366">
        <f>SUMIFS('H-32A-WP06a - Debt Serv Monthly'!T$20:T$871,'H-32A-WP06a - Debt Serv Monthly'!$B$20:$B$871,'H-32A-WP06 - Debt Service'!$B55)</f>
        <v>0</v>
      </c>
      <c r="T55" s="366">
        <f>SUMIFS('H-32A-WP06a - Debt Serv Monthly'!U$20:U$871,'H-32A-WP06a - Debt Serv Monthly'!$B$20:$B$871,'H-32A-WP06 - Debt Service'!$B55)</f>
        <v>0</v>
      </c>
      <c r="U55" s="366">
        <f>SUMIFS('H-32A-WP06a - Debt Serv Monthly'!V$20:V$871,'H-32A-WP06a - Debt Serv Monthly'!$B$20:$B$871,'H-32A-WP06 - Debt Service'!$B55)</f>
        <v>0</v>
      </c>
      <c r="V55" s="366">
        <f>SUMIFS('H-32A-WP06a - Debt Serv Monthly'!W$20:W$871,'H-32A-WP06a - Debt Serv Monthly'!$B$20:$B$871,'H-32A-WP06 - Debt Service'!$B55)</f>
        <v>0</v>
      </c>
      <c r="W55" s="366">
        <f>SUMIFS('H-32A-WP06a - Debt Serv Monthly'!X$20:X$871,'H-32A-WP06a - Debt Serv Monthly'!$B$20:$B$871,'H-32A-WP06 - Debt Service'!$B55)</f>
        <v>0</v>
      </c>
      <c r="X55" s="366">
        <f>SUMIFS('H-32A-WP06a - Debt Serv Monthly'!Y$20:Y$871,'H-32A-WP06a - Debt Serv Monthly'!$B$20:$B$871,'H-32A-WP06 - Debt Service'!$B55)</f>
        <v>0</v>
      </c>
      <c r="Y55" s="360">
        <f>SUMIFS('H-32A-WP06a - Debt Serv Monthly'!Z$20:Z$871,'H-32A-WP06a - Debt Serv Monthly'!$B$20:$B$871,'H-32A-WP06 - Debt Service'!$B55)</f>
        <v>0</v>
      </c>
      <c r="Z55" s="366">
        <f t="shared" si="3"/>
        <v>0</v>
      </c>
    </row>
    <row r="56" spans="2:26">
      <c r="B56" s="363">
        <f t="shared" si="4"/>
        <v>2044</v>
      </c>
      <c r="C56" s="586">
        <f>SUMIFS('H-32A-WP06a - Debt Serv Monthly'!$D$20:$D$871,'H-32A-WP06a - Debt Serv Monthly'!$B$20:$B$871,'H-32A-WP06 - Debt Service'!B56)</f>
        <v>0</v>
      </c>
      <c r="D56" s="586">
        <f>SUMIFS('H-32A-WP06a - Debt Serv Monthly'!E$20:E$871,'H-32A-WP06a - Debt Serv Monthly'!$B$20:$B$871,'H-32A-WP06 - Debt Service'!$B56)</f>
        <v>0</v>
      </c>
      <c r="E56" s="586">
        <f>SUMIFS('H-32A-WP06a - Debt Serv Monthly'!F$20:F$871,'H-32A-WP06a - Debt Serv Monthly'!$B$20:$B$871,'H-32A-WP06 - Debt Service'!$B56)</f>
        <v>0</v>
      </c>
      <c r="F56" s="586">
        <f>SUMIFS('H-32A-WP06a - Debt Serv Monthly'!G$20:G$871,'H-32A-WP06a - Debt Serv Monthly'!$B$20:$B$871,'H-32A-WP06 - Debt Service'!$B56)</f>
        <v>0</v>
      </c>
      <c r="G56" s="586">
        <f>SUMIFS('H-32A-WP06a - Debt Serv Monthly'!H$20:H$871,'H-32A-WP06a - Debt Serv Monthly'!$B$20:$B$871,'H-32A-WP06 - Debt Service'!$B56)</f>
        <v>0</v>
      </c>
      <c r="H56" s="586">
        <f>SUMIFS('H-32A-WP06a - Debt Serv Monthly'!I$20:I$871,'H-32A-WP06a - Debt Serv Monthly'!$B$20:$B$871,'H-32A-WP06 - Debt Service'!$B56)</f>
        <v>0</v>
      </c>
      <c r="I56" s="586">
        <f>SUMIFS('H-32A-WP06a - Debt Serv Monthly'!J$20:J$871,'H-32A-WP06a - Debt Serv Monthly'!$B$20:$B$871,'H-32A-WP06 - Debt Service'!$B56)</f>
        <v>0</v>
      </c>
      <c r="J56" s="586">
        <f>SUMIFS('H-32A-WP06a - Debt Serv Monthly'!K$20:K$871,'H-32A-WP06a - Debt Serv Monthly'!$B$20:$B$871,'H-32A-WP06 - Debt Service'!$B56)</f>
        <v>0</v>
      </c>
      <c r="K56" s="586">
        <f>SUMIFS('H-32A-WP06a - Debt Serv Monthly'!L$20:L$871,'H-32A-WP06a - Debt Serv Monthly'!$B$20:$B$871,'H-32A-WP06 - Debt Service'!$B56)</f>
        <v>0</v>
      </c>
      <c r="L56" s="588">
        <f>SUMIFS('H-32A-WP06a - Debt Serv Monthly'!M$20:M$871,'H-32A-WP06a - Debt Serv Monthly'!$B$20:$B$871,'H-32A-WP06 - Debt Service'!$B56)</f>
        <v>0</v>
      </c>
      <c r="M56" s="586">
        <f t="shared" si="2"/>
        <v>0</v>
      </c>
      <c r="O56" s="363">
        <f t="shared" si="5"/>
        <v>2044</v>
      </c>
      <c r="P56" s="366">
        <f>SUMIFS('H-32A-WP06a - Debt Serv Monthly'!Q$20:Q$871,'H-32A-WP06a - Debt Serv Monthly'!$B$20:$B$871,'H-32A-WP06 - Debt Service'!$B56)</f>
        <v>0</v>
      </c>
      <c r="Q56" s="366">
        <f>SUMIFS('H-32A-WP06a - Debt Serv Monthly'!R$20:R$871,'H-32A-WP06a - Debt Serv Monthly'!$B$20:$B$871,'H-32A-WP06 - Debt Service'!$B56)</f>
        <v>0</v>
      </c>
      <c r="R56" s="366">
        <f>SUMIFS('H-32A-WP06a - Debt Serv Monthly'!S$20:S$871,'H-32A-WP06a - Debt Serv Monthly'!$B$20:$B$871,'H-32A-WP06 - Debt Service'!$B56)</f>
        <v>0</v>
      </c>
      <c r="S56" s="366">
        <f>SUMIFS('H-32A-WP06a - Debt Serv Monthly'!T$20:T$871,'H-32A-WP06a - Debt Serv Monthly'!$B$20:$B$871,'H-32A-WP06 - Debt Service'!$B56)</f>
        <v>0</v>
      </c>
      <c r="T56" s="366">
        <f>SUMIFS('H-32A-WP06a - Debt Serv Monthly'!U$20:U$871,'H-32A-WP06a - Debt Serv Monthly'!$B$20:$B$871,'H-32A-WP06 - Debt Service'!$B56)</f>
        <v>0</v>
      </c>
      <c r="U56" s="366">
        <f>SUMIFS('H-32A-WP06a - Debt Serv Monthly'!V$20:V$871,'H-32A-WP06a - Debt Serv Monthly'!$B$20:$B$871,'H-32A-WP06 - Debt Service'!$B56)</f>
        <v>0</v>
      </c>
      <c r="V56" s="366">
        <f>SUMIFS('H-32A-WP06a - Debt Serv Monthly'!W$20:W$871,'H-32A-WP06a - Debt Serv Monthly'!$B$20:$B$871,'H-32A-WP06 - Debt Service'!$B56)</f>
        <v>0</v>
      </c>
      <c r="W56" s="366">
        <f>SUMIFS('H-32A-WP06a - Debt Serv Monthly'!X$20:X$871,'H-32A-WP06a - Debt Serv Monthly'!$B$20:$B$871,'H-32A-WP06 - Debt Service'!$B56)</f>
        <v>0</v>
      </c>
      <c r="X56" s="366">
        <f>SUMIFS('H-32A-WP06a - Debt Serv Monthly'!Y$20:Y$871,'H-32A-WP06a - Debt Serv Monthly'!$B$20:$B$871,'H-32A-WP06 - Debt Service'!$B56)</f>
        <v>0</v>
      </c>
      <c r="Y56" s="360">
        <f>SUMIFS('H-32A-WP06a - Debt Serv Monthly'!Z$20:Z$871,'H-32A-WP06a - Debt Serv Monthly'!$B$20:$B$871,'H-32A-WP06 - Debt Service'!$B56)</f>
        <v>0</v>
      </c>
      <c r="Z56" s="366">
        <f t="shared" si="3"/>
        <v>0</v>
      </c>
    </row>
    <row r="57" spans="2:26">
      <c r="B57" s="363">
        <f t="shared" si="4"/>
        <v>2045</v>
      </c>
      <c r="C57" s="586">
        <f>SUMIFS('H-32A-WP06a - Debt Serv Monthly'!$D$20:$D$871,'H-32A-WP06a - Debt Serv Monthly'!$B$20:$B$871,'H-32A-WP06 - Debt Service'!B57)</f>
        <v>0</v>
      </c>
      <c r="D57" s="586">
        <f>SUMIFS('H-32A-WP06a - Debt Serv Monthly'!E$20:E$871,'H-32A-WP06a - Debt Serv Monthly'!$B$20:$B$871,'H-32A-WP06 - Debt Service'!$B57)</f>
        <v>0</v>
      </c>
      <c r="E57" s="586">
        <f>SUMIFS('H-32A-WP06a - Debt Serv Monthly'!F$20:F$871,'H-32A-WP06a - Debt Serv Monthly'!$B$20:$B$871,'H-32A-WP06 - Debt Service'!$B57)</f>
        <v>0</v>
      </c>
      <c r="F57" s="586">
        <f>SUMIFS('H-32A-WP06a - Debt Serv Monthly'!G$20:G$871,'H-32A-WP06a - Debt Serv Monthly'!$B$20:$B$871,'H-32A-WP06 - Debt Service'!$B57)</f>
        <v>0</v>
      </c>
      <c r="G57" s="586">
        <f>SUMIFS('H-32A-WP06a - Debt Serv Monthly'!H$20:H$871,'H-32A-WP06a - Debt Serv Monthly'!$B$20:$B$871,'H-32A-WP06 - Debt Service'!$B57)</f>
        <v>0</v>
      </c>
      <c r="H57" s="586">
        <f>SUMIFS('H-32A-WP06a - Debt Serv Monthly'!I$20:I$871,'H-32A-WP06a - Debt Serv Monthly'!$B$20:$B$871,'H-32A-WP06 - Debt Service'!$B57)</f>
        <v>0</v>
      </c>
      <c r="I57" s="586">
        <f>SUMIFS('H-32A-WP06a - Debt Serv Monthly'!J$20:J$871,'H-32A-WP06a - Debt Serv Monthly'!$B$20:$B$871,'H-32A-WP06 - Debt Service'!$B57)</f>
        <v>0</v>
      </c>
      <c r="J57" s="586">
        <f>SUMIFS('H-32A-WP06a - Debt Serv Monthly'!K$20:K$871,'H-32A-WP06a - Debt Serv Monthly'!$B$20:$B$871,'H-32A-WP06 - Debt Service'!$B57)</f>
        <v>0</v>
      </c>
      <c r="K57" s="586">
        <f>SUMIFS('H-32A-WP06a - Debt Serv Monthly'!L$20:L$871,'H-32A-WP06a - Debt Serv Monthly'!$B$20:$B$871,'H-32A-WP06 - Debt Service'!$B57)</f>
        <v>0</v>
      </c>
      <c r="L57" s="588">
        <f>SUMIFS('H-32A-WP06a - Debt Serv Monthly'!M$20:M$871,'H-32A-WP06a - Debt Serv Monthly'!$B$20:$B$871,'H-32A-WP06 - Debt Service'!$B57)</f>
        <v>0</v>
      </c>
      <c r="M57" s="586">
        <f t="shared" si="2"/>
        <v>0</v>
      </c>
      <c r="O57" s="363">
        <f t="shared" si="5"/>
        <v>2045</v>
      </c>
      <c r="P57" s="366">
        <f>SUMIFS('H-32A-WP06a - Debt Serv Monthly'!Q$20:Q$871,'H-32A-WP06a - Debt Serv Monthly'!$B$20:$B$871,'H-32A-WP06 - Debt Service'!$B57)</f>
        <v>0</v>
      </c>
      <c r="Q57" s="366">
        <f>SUMIFS('H-32A-WP06a - Debt Serv Monthly'!R$20:R$871,'H-32A-WP06a - Debt Serv Monthly'!$B$20:$B$871,'H-32A-WP06 - Debt Service'!$B57)</f>
        <v>0</v>
      </c>
      <c r="R57" s="366">
        <f>SUMIFS('H-32A-WP06a - Debt Serv Monthly'!S$20:S$871,'H-32A-WP06a - Debt Serv Monthly'!$B$20:$B$871,'H-32A-WP06 - Debt Service'!$B57)</f>
        <v>0</v>
      </c>
      <c r="S57" s="366">
        <f>SUMIFS('H-32A-WP06a - Debt Serv Monthly'!T$20:T$871,'H-32A-WP06a - Debt Serv Monthly'!$B$20:$B$871,'H-32A-WP06 - Debt Service'!$B57)</f>
        <v>0</v>
      </c>
      <c r="T57" s="366">
        <f>SUMIFS('H-32A-WP06a - Debt Serv Monthly'!U$20:U$871,'H-32A-WP06a - Debt Serv Monthly'!$B$20:$B$871,'H-32A-WP06 - Debt Service'!$B57)</f>
        <v>0</v>
      </c>
      <c r="U57" s="366">
        <f>SUMIFS('H-32A-WP06a - Debt Serv Monthly'!V$20:V$871,'H-32A-WP06a - Debt Serv Monthly'!$B$20:$B$871,'H-32A-WP06 - Debt Service'!$B57)</f>
        <v>0</v>
      </c>
      <c r="V57" s="366">
        <f>SUMIFS('H-32A-WP06a - Debt Serv Monthly'!W$20:W$871,'H-32A-WP06a - Debt Serv Monthly'!$B$20:$B$871,'H-32A-WP06 - Debt Service'!$B57)</f>
        <v>0</v>
      </c>
      <c r="W57" s="366">
        <f>SUMIFS('H-32A-WP06a - Debt Serv Monthly'!X$20:X$871,'H-32A-WP06a - Debt Serv Monthly'!$B$20:$B$871,'H-32A-WP06 - Debt Service'!$B57)</f>
        <v>0</v>
      </c>
      <c r="X57" s="366">
        <f>SUMIFS('H-32A-WP06a - Debt Serv Monthly'!Y$20:Y$871,'H-32A-WP06a - Debt Serv Monthly'!$B$20:$B$871,'H-32A-WP06 - Debt Service'!$B57)</f>
        <v>0</v>
      </c>
      <c r="Y57" s="360">
        <f>SUMIFS('H-32A-WP06a - Debt Serv Monthly'!Z$20:Z$871,'H-32A-WP06a - Debt Serv Monthly'!$B$20:$B$871,'H-32A-WP06 - Debt Service'!$B57)</f>
        <v>0</v>
      </c>
      <c r="Z57" s="366">
        <f t="shared" si="3"/>
        <v>0</v>
      </c>
    </row>
    <row r="58" spans="2:26">
      <c r="B58" s="363">
        <f t="shared" si="4"/>
        <v>2046</v>
      </c>
      <c r="C58" s="586">
        <f>SUMIFS('H-32A-WP06a - Debt Serv Monthly'!$D$20:$D$871,'H-32A-WP06a - Debt Serv Monthly'!$B$20:$B$871,'H-32A-WP06 - Debt Service'!B58)</f>
        <v>0</v>
      </c>
      <c r="D58" s="586">
        <f>SUMIFS('H-32A-WP06a - Debt Serv Monthly'!E$20:E$871,'H-32A-WP06a - Debt Serv Monthly'!$B$20:$B$871,'H-32A-WP06 - Debt Service'!$B58)</f>
        <v>0</v>
      </c>
      <c r="E58" s="586">
        <f>SUMIFS('H-32A-WP06a - Debt Serv Monthly'!F$20:F$871,'H-32A-WP06a - Debt Serv Monthly'!$B$20:$B$871,'H-32A-WP06 - Debt Service'!$B58)</f>
        <v>0</v>
      </c>
      <c r="F58" s="586">
        <f>SUMIFS('H-32A-WP06a - Debt Serv Monthly'!G$20:G$871,'H-32A-WP06a - Debt Serv Monthly'!$B$20:$B$871,'H-32A-WP06 - Debt Service'!$B58)</f>
        <v>0</v>
      </c>
      <c r="G58" s="586">
        <f>SUMIFS('H-32A-WP06a - Debt Serv Monthly'!H$20:H$871,'H-32A-WP06a - Debt Serv Monthly'!$B$20:$B$871,'H-32A-WP06 - Debt Service'!$B58)</f>
        <v>0</v>
      </c>
      <c r="H58" s="586">
        <f>SUMIFS('H-32A-WP06a - Debt Serv Monthly'!I$20:I$871,'H-32A-WP06a - Debt Serv Monthly'!$B$20:$B$871,'H-32A-WP06 - Debt Service'!$B58)</f>
        <v>0</v>
      </c>
      <c r="I58" s="586">
        <f>SUMIFS('H-32A-WP06a - Debt Serv Monthly'!J$20:J$871,'H-32A-WP06a - Debt Serv Monthly'!$B$20:$B$871,'H-32A-WP06 - Debt Service'!$B58)</f>
        <v>0</v>
      </c>
      <c r="J58" s="586">
        <f>SUMIFS('H-32A-WP06a - Debt Serv Monthly'!K$20:K$871,'H-32A-WP06a - Debt Serv Monthly'!$B$20:$B$871,'H-32A-WP06 - Debt Service'!$B58)</f>
        <v>0</v>
      </c>
      <c r="K58" s="586">
        <f>SUMIFS('H-32A-WP06a - Debt Serv Monthly'!L$20:L$871,'H-32A-WP06a - Debt Serv Monthly'!$B$20:$B$871,'H-32A-WP06 - Debt Service'!$B58)</f>
        <v>0</v>
      </c>
      <c r="L58" s="588">
        <f>SUMIFS('H-32A-WP06a - Debt Serv Monthly'!M$20:M$871,'H-32A-WP06a - Debt Serv Monthly'!$B$20:$B$871,'H-32A-WP06 - Debt Service'!$B58)</f>
        <v>0</v>
      </c>
      <c r="M58" s="586">
        <f t="shared" si="2"/>
        <v>0</v>
      </c>
      <c r="O58" s="363">
        <f t="shared" si="5"/>
        <v>2046</v>
      </c>
      <c r="P58" s="366">
        <f>SUMIFS('H-32A-WP06a - Debt Serv Monthly'!Q$20:Q$871,'H-32A-WP06a - Debt Serv Monthly'!$B$20:$B$871,'H-32A-WP06 - Debt Service'!$B58)</f>
        <v>0</v>
      </c>
      <c r="Q58" s="366">
        <f>SUMIFS('H-32A-WP06a - Debt Serv Monthly'!R$20:R$871,'H-32A-WP06a - Debt Serv Monthly'!$B$20:$B$871,'H-32A-WP06 - Debt Service'!$B58)</f>
        <v>0</v>
      </c>
      <c r="R58" s="366">
        <f>SUMIFS('H-32A-WP06a - Debt Serv Monthly'!S$20:S$871,'H-32A-WP06a - Debt Serv Monthly'!$B$20:$B$871,'H-32A-WP06 - Debt Service'!$B58)</f>
        <v>0</v>
      </c>
      <c r="S58" s="366">
        <f>SUMIFS('H-32A-WP06a - Debt Serv Monthly'!T$20:T$871,'H-32A-WP06a - Debt Serv Monthly'!$B$20:$B$871,'H-32A-WP06 - Debt Service'!$B58)</f>
        <v>0</v>
      </c>
      <c r="T58" s="366">
        <f>SUMIFS('H-32A-WP06a - Debt Serv Monthly'!U$20:U$871,'H-32A-WP06a - Debt Serv Monthly'!$B$20:$B$871,'H-32A-WP06 - Debt Service'!$B58)</f>
        <v>0</v>
      </c>
      <c r="U58" s="366">
        <f>SUMIFS('H-32A-WP06a - Debt Serv Monthly'!V$20:V$871,'H-32A-WP06a - Debt Serv Monthly'!$B$20:$B$871,'H-32A-WP06 - Debt Service'!$B58)</f>
        <v>0</v>
      </c>
      <c r="V58" s="366">
        <f>SUMIFS('H-32A-WP06a - Debt Serv Monthly'!W$20:W$871,'H-32A-WP06a - Debt Serv Monthly'!$B$20:$B$871,'H-32A-WP06 - Debt Service'!$B58)</f>
        <v>0</v>
      </c>
      <c r="W58" s="366">
        <f>SUMIFS('H-32A-WP06a - Debt Serv Monthly'!X$20:X$871,'H-32A-WP06a - Debt Serv Monthly'!$B$20:$B$871,'H-32A-WP06 - Debt Service'!$B58)</f>
        <v>0</v>
      </c>
      <c r="X58" s="366">
        <f>SUMIFS('H-32A-WP06a - Debt Serv Monthly'!Y$20:Y$871,'H-32A-WP06a - Debt Serv Monthly'!$B$20:$B$871,'H-32A-WP06 - Debt Service'!$B58)</f>
        <v>0</v>
      </c>
      <c r="Y58" s="360">
        <f>SUMIFS('H-32A-WP06a - Debt Serv Monthly'!Z$20:Z$871,'H-32A-WP06a - Debt Serv Monthly'!$B$20:$B$871,'H-32A-WP06 - Debt Service'!$B58)</f>
        <v>0</v>
      </c>
      <c r="Z58" s="366">
        <f t="shared" si="3"/>
        <v>0</v>
      </c>
    </row>
    <row r="59" spans="2:26">
      <c r="B59" s="363">
        <f t="shared" si="4"/>
        <v>2047</v>
      </c>
      <c r="C59" s="586">
        <f>SUMIFS('H-32A-WP06a - Debt Serv Monthly'!$D$20:$D$871,'H-32A-WP06a - Debt Serv Monthly'!$B$20:$B$871,'H-32A-WP06 - Debt Service'!B59)</f>
        <v>0</v>
      </c>
      <c r="D59" s="586">
        <f>SUMIFS('H-32A-WP06a - Debt Serv Monthly'!E$20:E$871,'H-32A-WP06a - Debt Serv Monthly'!$B$20:$B$871,'H-32A-WP06 - Debt Service'!$B59)</f>
        <v>0</v>
      </c>
      <c r="E59" s="586">
        <f>SUMIFS('H-32A-WP06a - Debt Serv Monthly'!F$20:F$871,'H-32A-WP06a - Debt Serv Monthly'!$B$20:$B$871,'H-32A-WP06 - Debt Service'!$B59)</f>
        <v>0</v>
      </c>
      <c r="F59" s="586">
        <f>SUMIFS('H-32A-WP06a - Debt Serv Monthly'!G$20:G$871,'H-32A-WP06a - Debt Serv Monthly'!$B$20:$B$871,'H-32A-WP06 - Debt Service'!$B59)</f>
        <v>0</v>
      </c>
      <c r="G59" s="586">
        <f>SUMIFS('H-32A-WP06a - Debt Serv Monthly'!H$20:H$871,'H-32A-WP06a - Debt Serv Monthly'!$B$20:$B$871,'H-32A-WP06 - Debt Service'!$B59)</f>
        <v>0</v>
      </c>
      <c r="H59" s="586">
        <f>SUMIFS('H-32A-WP06a - Debt Serv Monthly'!I$20:I$871,'H-32A-WP06a - Debt Serv Monthly'!$B$20:$B$871,'H-32A-WP06 - Debt Service'!$B59)</f>
        <v>0</v>
      </c>
      <c r="I59" s="586">
        <f>SUMIFS('H-32A-WP06a - Debt Serv Monthly'!J$20:J$871,'H-32A-WP06a - Debt Serv Monthly'!$B$20:$B$871,'H-32A-WP06 - Debt Service'!$B59)</f>
        <v>0</v>
      </c>
      <c r="J59" s="586">
        <f>SUMIFS('H-32A-WP06a - Debt Serv Monthly'!K$20:K$871,'H-32A-WP06a - Debt Serv Monthly'!$B$20:$B$871,'H-32A-WP06 - Debt Service'!$B59)</f>
        <v>0</v>
      </c>
      <c r="K59" s="586">
        <f>SUMIFS('H-32A-WP06a - Debt Serv Monthly'!L$20:L$871,'H-32A-WP06a - Debt Serv Monthly'!$B$20:$B$871,'H-32A-WP06 - Debt Service'!$B59)</f>
        <v>0</v>
      </c>
      <c r="L59" s="588">
        <f>SUMIFS('H-32A-WP06a - Debt Serv Monthly'!M$20:M$871,'H-32A-WP06a - Debt Serv Monthly'!$B$20:$B$871,'H-32A-WP06 - Debt Service'!$B59)</f>
        <v>0</v>
      </c>
      <c r="M59" s="586">
        <f t="shared" si="2"/>
        <v>0</v>
      </c>
      <c r="O59" s="363">
        <f t="shared" si="5"/>
        <v>2047</v>
      </c>
      <c r="P59" s="366">
        <f>SUMIFS('H-32A-WP06a - Debt Serv Monthly'!Q$20:Q$871,'H-32A-WP06a - Debt Serv Monthly'!$B$20:$B$871,'H-32A-WP06 - Debt Service'!$B59)</f>
        <v>0</v>
      </c>
      <c r="Q59" s="366">
        <f>SUMIFS('H-32A-WP06a - Debt Serv Monthly'!R$20:R$871,'H-32A-WP06a - Debt Serv Monthly'!$B$20:$B$871,'H-32A-WP06 - Debt Service'!$B59)</f>
        <v>0</v>
      </c>
      <c r="R59" s="366">
        <f>SUMIFS('H-32A-WP06a - Debt Serv Monthly'!S$20:S$871,'H-32A-WP06a - Debt Serv Monthly'!$B$20:$B$871,'H-32A-WP06 - Debt Service'!$B59)</f>
        <v>0</v>
      </c>
      <c r="S59" s="366">
        <f>SUMIFS('H-32A-WP06a - Debt Serv Monthly'!T$20:T$871,'H-32A-WP06a - Debt Serv Monthly'!$B$20:$B$871,'H-32A-WP06 - Debt Service'!$B59)</f>
        <v>0</v>
      </c>
      <c r="T59" s="366">
        <f>SUMIFS('H-32A-WP06a - Debt Serv Monthly'!U$20:U$871,'H-32A-WP06a - Debt Serv Monthly'!$B$20:$B$871,'H-32A-WP06 - Debt Service'!$B59)</f>
        <v>0</v>
      </c>
      <c r="U59" s="366">
        <f>SUMIFS('H-32A-WP06a - Debt Serv Monthly'!V$20:V$871,'H-32A-WP06a - Debt Serv Monthly'!$B$20:$B$871,'H-32A-WP06 - Debt Service'!$B59)</f>
        <v>0</v>
      </c>
      <c r="V59" s="366">
        <f>SUMIFS('H-32A-WP06a - Debt Serv Monthly'!W$20:W$871,'H-32A-WP06a - Debt Serv Monthly'!$B$20:$B$871,'H-32A-WP06 - Debt Service'!$B59)</f>
        <v>0</v>
      </c>
      <c r="W59" s="366">
        <f>SUMIFS('H-32A-WP06a - Debt Serv Monthly'!X$20:X$871,'H-32A-WP06a - Debt Serv Monthly'!$B$20:$B$871,'H-32A-WP06 - Debt Service'!$B59)</f>
        <v>0</v>
      </c>
      <c r="X59" s="366">
        <f>SUMIFS('H-32A-WP06a - Debt Serv Monthly'!Y$20:Y$871,'H-32A-WP06a - Debt Serv Monthly'!$B$20:$B$871,'H-32A-WP06 - Debt Service'!$B59)</f>
        <v>0</v>
      </c>
      <c r="Y59" s="360">
        <f>SUMIFS('H-32A-WP06a - Debt Serv Monthly'!Z$20:Z$871,'H-32A-WP06a - Debt Serv Monthly'!$B$20:$B$871,'H-32A-WP06 - Debt Service'!$B59)</f>
        <v>0</v>
      </c>
      <c r="Z59" s="366">
        <f t="shared" si="3"/>
        <v>0</v>
      </c>
    </row>
    <row r="60" spans="2:26">
      <c r="B60" s="363">
        <f t="shared" si="4"/>
        <v>2048</v>
      </c>
      <c r="C60" s="586">
        <f>SUMIFS('H-32A-WP06a - Debt Serv Monthly'!$D$20:$D$871,'H-32A-WP06a - Debt Serv Monthly'!$B$20:$B$871,'H-32A-WP06 - Debt Service'!B60)</f>
        <v>0</v>
      </c>
      <c r="D60" s="586">
        <f>SUMIFS('H-32A-WP06a - Debt Serv Monthly'!E$20:E$871,'H-32A-WP06a - Debt Serv Monthly'!$B$20:$B$871,'H-32A-WP06 - Debt Service'!$B60)</f>
        <v>0</v>
      </c>
      <c r="E60" s="586">
        <f>SUMIFS('H-32A-WP06a - Debt Serv Monthly'!F$20:F$871,'H-32A-WP06a - Debt Serv Monthly'!$B$20:$B$871,'H-32A-WP06 - Debt Service'!$B60)</f>
        <v>0</v>
      </c>
      <c r="F60" s="586">
        <f>SUMIFS('H-32A-WP06a - Debt Serv Monthly'!G$20:G$871,'H-32A-WP06a - Debt Serv Monthly'!$B$20:$B$871,'H-32A-WP06 - Debt Service'!$B60)</f>
        <v>0</v>
      </c>
      <c r="G60" s="586">
        <f>SUMIFS('H-32A-WP06a - Debt Serv Monthly'!H$20:H$871,'H-32A-WP06a - Debt Serv Monthly'!$B$20:$B$871,'H-32A-WP06 - Debt Service'!$B60)</f>
        <v>0</v>
      </c>
      <c r="H60" s="586">
        <f>SUMIFS('H-32A-WP06a - Debt Serv Monthly'!I$20:I$871,'H-32A-WP06a - Debt Serv Monthly'!$B$20:$B$871,'H-32A-WP06 - Debt Service'!$B60)</f>
        <v>0</v>
      </c>
      <c r="I60" s="586">
        <f>SUMIFS('H-32A-WP06a - Debt Serv Monthly'!J$20:J$871,'H-32A-WP06a - Debt Serv Monthly'!$B$20:$B$871,'H-32A-WP06 - Debt Service'!$B60)</f>
        <v>0</v>
      </c>
      <c r="J60" s="586">
        <f>SUMIFS('H-32A-WP06a - Debt Serv Monthly'!K$20:K$871,'H-32A-WP06a - Debt Serv Monthly'!$B$20:$B$871,'H-32A-WP06 - Debt Service'!$B60)</f>
        <v>0</v>
      </c>
      <c r="K60" s="586">
        <f>SUMIFS('H-32A-WP06a - Debt Serv Monthly'!L$20:L$871,'H-32A-WP06a - Debt Serv Monthly'!$B$20:$B$871,'H-32A-WP06 - Debt Service'!$B60)</f>
        <v>0</v>
      </c>
      <c r="L60" s="588">
        <f>SUMIFS('H-32A-WP06a - Debt Serv Monthly'!M$20:M$871,'H-32A-WP06a - Debt Serv Monthly'!$B$20:$B$871,'H-32A-WP06 - Debt Service'!$B60)</f>
        <v>0</v>
      </c>
      <c r="M60" s="586">
        <f t="shared" si="2"/>
        <v>0</v>
      </c>
      <c r="O60" s="363">
        <f t="shared" si="5"/>
        <v>2048</v>
      </c>
      <c r="P60" s="366">
        <f>SUMIFS('H-32A-WP06a - Debt Serv Monthly'!Q$20:Q$871,'H-32A-WP06a - Debt Serv Monthly'!$B$20:$B$871,'H-32A-WP06 - Debt Service'!$B60)</f>
        <v>0</v>
      </c>
      <c r="Q60" s="366">
        <f>SUMIFS('H-32A-WP06a - Debt Serv Monthly'!R$20:R$871,'H-32A-WP06a - Debt Serv Monthly'!$B$20:$B$871,'H-32A-WP06 - Debt Service'!$B60)</f>
        <v>0</v>
      </c>
      <c r="R60" s="366">
        <f>SUMIFS('H-32A-WP06a - Debt Serv Monthly'!S$20:S$871,'H-32A-WP06a - Debt Serv Monthly'!$B$20:$B$871,'H-32A-WP06 - Debt Service'!$B60)</f>
        <v>0</v>
      </c>
      <c r="S60" s="366">
        <f>SUMIFS('H-32A-WP06a - Debt Serv Monthly'!T$20:T$871,'H-32A-WP06a - Debt Serv Monthly'!$B$20:$B$871,'H-32A-WP06 - Debt Service'!$B60)</f>
        <v>0</v>
      </c>
      <c r="T60" s="366">
        <f>SUMIFS('H-32A-WP06a - Debt Serv Monthly'!U$20:U$871,'H-32A-WP06a - Debt Serv Monthly'!$B$20:$B$871,'H-32A-WP06 - Debt Service'!$B60)</f>
        <v>0</v>
      </c>
      <c r="U60" s="366">
        <f>SUMIFS('H-32A-WP06a - Debt Serv Monthly'!V$20:V$871,'H-32A-WP06a - Debt Serv Monthly'!$B$20:$B$871,'H-32A-WP06 - Debt Service'!$B60)</f>
        <v>0</v>
      </c>
      <c r="V60" s="366">
        <f>SUMIFS('H-32A-WP06a - Debt Serv Monthly'!W$20:W$871,'H-32A-WP06a - Debt Serv Monthly'!$B$20:$B$871,'H-32A-WP06 - Debt Service'!$B60)</f>
        <v>0</v>
      </c>
      <c r="W60" s="366">
        <f>SUMIFS('H-32A-WP06a - Debt Serv Monthly'!X$20:X$871,'H-32A-WP06a - Debt Serv Monthly'!$B$20:$B$871,'H-32A-WP06 - Debt Service'!$B60)</f>
        <v>0</v>
      </c>
      <c r="X60" s="366">
        <f>SUMIFS('H-32A-WP06a - Debt Serv Monthly'!Y$20:Y$871,'H-32A-WP06a - Debt Serv Monthly'!$B$20:$B$871,'H-32A-WP06 - Debt Service'!$B60)</f>
        <v>0</v>
      </c>
      <c r="Y60" s="360">
        <f>SUMIFS('H-32A-WP06a - Debt Serv Monthly'!Z$20:Z$871,'H-32A-WP06a - Debt Serv Monthly'!$B$20:$B$871,'H-32A-WP06 - Debt Service'!$B60)</f>
        <v>0</v>
      </c>
      <c r="Z60" s="366">
        <f t="shared" si="3"/>
        <v>0</v>
      </c>
    </row>
    <row r="61" spans="2:26">
      <c r="B61" s="363">
        <f t="shared" si="4"/>
        <v>2049</v>
      </c>
      <c r="C61" s="586">
        <f>SUMIFS('H-32A-WP06a - Debt Serv Monthly'!$D$20:$D$871,'H-32A-WP06a - Debt Serv Monthly'!$B$20:$B$871,'H-32A-WP06 - Debt Service'!B61)</f>
        <v>0</v>
      </c>
      <c r="D61" s="586">
        <f>SUMIFS('H-32A-WP06a - Debt Serv Monthly'!E$20:E$871,'H-32A-WP06a - Debt Serv Monthly'!$B$20:$B$871,'H-32A-WP06 - Debt Service'!$B61)</f>
        <v>0</v>
      </c>
      <c r="E61" s="586">
        <f>SUMIFS('H-32A-WP06a - Debt Serv Monthly'!F$20:F$871,'H-32A-WP06a - Debt Serv Monthly'!$B$20:$B$871,'H-32A-WP06 - Debt Service'!$B61)</f>
        <v>0</v>
      </c>
      <c r="F61" s="586">
        <f>SUMIFS('H-32A-WP06a - Debt Serv Monthly'!G$20:G$871,'H-32A-WP06a - Debt Serv Monthly'!$B$20:$B$871,'H-32A-WP06 - Debt Service'!$B61)</f>
        <v>0</v>
      </c>
      <c r="G61" s="586">
        <f>SUMIFS('H-32A-WP06a - Debt Serv Monthly'!H$20:H$871,'H-32A-WP06a - Debt Serv Monthly'!$B$20:$B$871,'H-32A-WP06 - Debt Service'!$B61)</f>
        <v>0</v>
      </c>
      <c r="H61" s="586">
        <f>SUMIFS('H-32A-WP06a - Debt Serv Monthly'!I$20:I$871,'H-32A-WP06a - Debt Serv Monthly'!$B$20:$B$871,'H-32A-WP06 - Debt Service'!$B61)</f>
        <v>0</v>
      </c>
      <c r="I61" s="586">
        <f>SUMIFS('H-32A-WP06a - Debt Serv Monthly'!J$20:J$871,'H-32A-WP06a - Debt Serv Monthly'!$B$20:$B$871,'H-32A-WP06 - Debt Service'!$B61)</f>
        <v>0</v>
      </c>
      <c r="J61" s="586">
        <f>SUMIFS('H-32A-WP06a - Debt Serv Monthly'!K$20:K$871,'H-32A-WP06a - Debt Serv Monthly'!$B$20:$B$871,'H-32A-WP06 - Debt Service'!$B61)</f>
        <v>0</v>
      </c>
      <c r="K61" s="586">
        <f>SUMIFS('H-32A-WP06a - Debt Serv Monthly'!L$20:L$871,'H-32A-WP06a - Debt Serv Monthly'!$B$20:$B$871,'H-32A-WP06 - Debt Service'!$B61)</f>
        <v>0</v>
      </c>
      <c r="L61" s="588">
        <f>SUMIFS('H-32A-WP06a - Debt Serv Monthly'!M$20:M$871,'H-32A-WP06a - Debt Serv Monthly'!$B$20:$B$871,'H-32A-WP06 - Debt Service'!$B61)</f>
        <v>0</v>
      </c>
      <c r="M61" s="586">
        <f t="shared" si="2"/>
        <v>0</v>
      </c>
      <c r="O61" s="363">
        <f t="shared" si="5"/>
        <v>2049</v>
      </c>
      <c r="P61" s="366">
        <f>SUMIFS('H-32A-WP06a - Debt Serv Monthly'!Q$20:Q$871,'H-32A-WP06a - Debt Serv Monthly'!$B$20:$B$871,'H-32A-WP06 - Debt Service'!$B61)</f>
        <v>0</v>
      </c>
      <c r="Q61" s="366">
        <f>SUMIFS('H-32A-WP06a - Debt Serv Monthly'!R$20:R$871,'H-32A-WP06a - Debt Serv Monthly'!$B$20:$B$871,'H-32A-WP06 - Debt Service'!$B61)</f>
        <v>0</v>
      </c>
      <c r="R61" s="366">
        <f>SUMIFS('H-32A-WP06a - Debt Serv Monthly'!S$20:S$871,'H-32A-WP06a - Debt Serv Monthly'!$B$20:$B$871,'H-32A-WP06 - Debt Service'!$B61)</f>
        <v>0</v>
      </c>
      <c r="S61" s="366">
        <f>SUMIFS('H-32A-WP06a - Debt Serv Monthly'!T$20:T$871,'H-32A-WP06a - Debt Serv Monthly'!$B$20:$B$871,'H-32A-WP06 - Debt Service'!$B61)</f>
        <v>0</v>
      </c>
      <c r="T61" s="366">
        <f>SUMIFS('H-32A-WP06a - Debt Serv Monthly'!U$20:U$871,'H-32A-WP06a - Debt Serv Monthly'!$B$20:$B$871,'H-32A-WP06 - Debt Service'!$B61)</f>
        <v>0</v>
      </c>
      <c r="U61" s="366">
        <f>SUMIFS('H-32A-WP06a - Debt Serv Monthly'!V$20:V$871,'H-32A-WP06a - Debt Serv Monthly'!$B$20:$B$871,'H-32A-WP06 - Debt Service'!$B61)</f>
        <v>0</v>
      </c>
      <c r="V61" s="366">
        <f>SUMIFS('H-32A-WP06a - Debt Serv Monthly'!W$20:W$871,'H-32A-WP06a - Debt Serv Monthly'!$B$20:$B$871,'H-32A-WP06 - Debt Service'!$B61)</f>
        <v>0</v>
      </c>
      <c r="W61" s="366">
        <f>SUMIFS('H-32A-WP06a - Debt Serv Monthly'!X$20:X$871,'H-32A-WP06a - Debt Serv Monthly'!$B$20:$B$871,'H-32A-WP06 - Debt Service'!$B61)</f>
        <v>0</v>
      </c>
      <c r="X61" s="366">
        <f>SUMIFS('H-32A-WP06a - Debt Serv Monthly'!Y$20:Y$871,'H-32A-WP06a - Debt Serv Monthly'!$B$20:$B$871,'H-32A-WP06 - Debt Service'!$B61)</f>
        <v>0</v>
      </c>
      <c r="Y61" s="360">
        <f>SUMIFS('H-32A-WP06a - Debt Serv Monthly'!Z$20:Z$871,'H-32A-WP06a - Debt Serv Monthly'!$B$20:$B$871,'H-32A-WP06 - Debt Service'!$B61)</f>
        <v>0</v>
      </c>
      <c r="Z61" s="366">
        <f t="shared" si="3"/>
        <v>0</v>
      </c>
    </row>
    <row r="62" spans="2:26">
      <c r="B62" s="363">
        <f t="shared" si="4"/>
        <v>2050</v>
      </c>
      <c r="C62" s="586">
        <f>SUMIFS('H-32A-WP06a - Debt Serv Monthly'!$D$20:$D$871,'H-32A-WP06a - Debt Serv Monthly'!$B$20:$B$871,'H-32A-WP06 - Debt Service'!B62)</f>
        <v>0</v>
      </c>
      <c r="D62" s="586">
        <f>SUMIFS('H-32A-WP06a - Debt Serv Monthly'!E$20:E$871,'H-32A-WP06a - Debt Serv Monthly'!$B$20:$B$871,'H-32A-WP06 - Debt Service'!$B62)</f>
        <v>0</v>
      </c>
      <c r="E62" s="586">
        <f>SUMIFS('H-32A-WP06a - Debt Serv Monthly'!F$20:F$871,'H-32A-WP06a - Debt Serv Monthly'!$B$20:$B$871,'H-32A-WP06 - Debt Service'!$B62)</f>
        <v>0</v>
      </c>
      <c r="F62" s="586">
        <f>SUMIFS('H-32A-WP06a - Debt Serv Monthly'!G$20:G$871,'H-32A-WP06a - Debt Serv Monthly'!$B$20:$B$871,'H-32A-WP06 - Debt Service'!$B62)</f>
        <v>0</v>
      </c>
      <c r="G62" s="586">
        <f>SUMIFS('H-32A-WP06a - Debt Serv Monthly'!H$20:H$871,'H-32A-WP06a - Debt Serv Monthly'!$B$20:$B$871,'H-32A-WP06 - Debt Service'!$B62)</f>
        <v>0</v>
      </c>
      <c r="H62" s="586">
        <f>SUMIFS('H-32A-WP06a - Debt Serv Monthly'!I$20:I$871,'H-32A-WP06a - Debt Serv Monthly'!$B$20:$B$871,'H-32A-WP06 - Debt Service'!$B62)</f>
        <v>0</v>
      </c>
      <c r="I62" s="586">
        <f>SUMIFS('H-32A-WP06a - Debt Serv Monthly'!J$20:J$871,'H-32A-WP06a - Debt Serv Monthly'!$B$20:$B$871,'H-32A-WP06 - Debt Service'!$B62)</f>
        <v>0</v>
      </c>
      <c r="J62" s="586">
        <f>SUMIFS('H-32A-WP06a - Debt Serv Monthly'!K$20:K$871,'H-32A-WP06a - Debt Serv Monthly'!$B$20:$B$871,'H-32A-WP06 - Debt Service'!$B62)</f>
        <v>0</v>
      </c>
      <c r="K62" s="586">
        <f>SUMIFS('H-32A-WP06a - Debt Serv Monthly'!L$20:L$871,'H-32A-WP06a - Debt Serv Monthly'!$B$20:$B$871,'H-32A-WP06 - Debt Service'!$B62)</f>
        <v>0</v>
      </c>
      <c r="L62" s="588">
        <f>SUMIFS('H-32A-WP06a - Debt Serv Monthly'!M$20:M$871,'H-32A-WP06a - Debt Serv Monthly'!$B$20:$B$871,'H-32A-WP06 - Debt Service'!$B62)</f>
        <v>0</v>
      </c>
      <c r="M62" s="586">
        <f t="shared" si="2"/>
        <v>0</v>
      </c>
      <c r="O62" s="363">
        <f t="shared" si="5"/>
        <v>2050</v>
      </c>
      <c r="P62" s="366">
        <f>SUMIFS('H-32A-WP06a - Debt Serv Monthly'!Q$20:Q$871,'H-32A-WP06a - Debt Serv Monthly'!$B$20:$B$871,'H-32A-WP06 - Debt Service'!$B62)</f>
        <v>0</v>
      </c>
      <c r="Q62" s="366">
        <f>SUMIFS('H-32A-WP06a - Debt Serv Monthly'!R$20:R$871,'H-32A-WP06a - Debt Serv Monthly'!$B$20:$B$871,'H-32A-WP06 - Debt Service'!$B62)</f>
        <v>0</v>
      </c>
      <c r="R62" s="366">
        <f>SUMIFS('H-32A-WP06a - Debt Serv Monthly'!S$20:S$871,'H-32A-WP06a - Debt Serv Monthly'!$B$20:$B$871,'H-32A-WP06 - Debt Service'!$B62)</f>
        <v>0</v>
      </c>
      <c r="S62" s="366">
        <f>SUMIFS('H-32A-WP06a - Debt Serv Monthly'!T$20:T$871,'H-32A-WP06a - Debt Serv Monthly'!$B$20:$B$871,'H-32A-WP06 - Debt Service'!$B62)</f>
        <v>0</v>
      </c>
      <c r="T62" s="366">
        <f>SUMIFS('H-32A-WP06a - Debt Serv Monthly'!U$20:U$871,'H-32A-WP06a - Debt Serv Monthly'!$B$20:$B$871,'H-32A-WP06 - Debt Service'!$B62)</f>
        <v>0</v>
      </c>
      <c r="U62" s="366">
        <f>SUMIFS('H-32A-WP06a - Debt Serv Monthly'!V$20:V$871,'H-32A-WP06a - Debt Serv Monthly'!$B$20:$B$871,'H-32A-WP06 - Debt Service'!$B62)</f>
        <v>0</v>
      </c>
      <c r="V62" s="366">
        <f>SUMIFS('H-32A-WP06a - Debt Serv Monthly'!W$20:W$871,'H-32A-WP06a - Debt Serv Monthly'!$B$20:$B$871,'H-32A-WP06 - Debt Service'!$B62)</f>
        <v>0</v>
      </c>
      <c r="W62" s="366">
        <f>SUMIFS('H-32A-WP06a - Debt Serv Monthly'!X$20:X$871,'H-32A-WP06a - Debt Serv Monthly'!$B$20:$B$871,'H-32A-WP06 - Debt Service'!$B62)</f>
        <v>0</v>
      </c>
      <c r="X62" s="366">
        <f>SUMIFS('H-32A-WP06a - Debt Serv Monthly'!Y$20:Y$871,'H-32A-WP06a - Debt Serv Monthly'!$B$20:$B$871,'H-32A-WP06 - Debt Service'!$B62)</f>
        <v>0</v>
      </c>
      <c r="Y62" s="360">
        <f>SUMIFS('H-32A-WP06a - Debt Serv Monthly'!Z$20:Z$871,'H-32A-WP06a - Debt Serv Monthly'!$B$20:$B$871,'H-32A-WP06 - Debt Service'!$B62)</f>
        <v>0</v>
      </c>
      <c r="Z62" s="366">
        <f t="shared" si="3"/>
        <v>0</v>
      </c>
    </row>
    <row r="63" spans="2:26">
      <c r="B63" s="363">
        <f t="shared" si="4"/>
        <v>2051</v>
      </c>
      <c r="C63" s="586">
        <f>SUMIFS('H-32A-WP06a - Debt Serv Monthly'!$D$20:$D$871,'H-32A-WP06a - Debt Serv Monthly'!$B$20:$B$871,'H-32A-WP06 - Debt Service'!B63)</f>
        <v>0</v>
      </c>
      <c r="D63" s="586">
        <f>SUMIFS('H-32A-WP06a - Debt Serv Monthly'!E$20:E$871,'H-32A-WP06a - Debt Serv Monthly'!$B$20:$B$871,'H-32A-WP06 - Debt Service'!$B63)</f>
        <v>0</v>
      </c>
      <c r="E63" s="586">
        <f>SUMIFS('H-32A-WP06a - Debt Serv Monthly'!F$20:F$871,'H-32A-WP06a - Debt Serv Monthly'!$B$20:$B$871,'H-32A-WP06 - Debt Service'!$B63)</f>
        <v>0</v>
      </c>
      <c r="F63" s="586">
        <f>SUMIFS('H-32A-WP06a - Debt Serv Monthly'!G$20:G$871,'H-32A-WP06a - Debt Serv Monthly'!$B$20:$B$871,'H-32A-WP06 - Debt Service'!$B63)</f>
        <v>0</v>
      </c>
      <c r="G63" s="586">
        <f>SUMIFS('H-32A-WP06a - Debt Serv Monthly'!H$20:H$871,'H-32A-WP06a - Debt Serv Monthly'!$B$20:$B$871,'H-32A-WP06 - Debt Service'!$B63)</f>
        <v>0</v>
      </c>
      <c r="H63" s="586">
        <f>SUMIFS('H-32A-WP06a - Debt Serv Monthly'!I$20:I$871,'H-32A-WP06a - Debt Serv Monthly'!$B$20:$B$871,'H-32A-WP06 - Debt Service'!$B63)</f>
        <v>0</v>
      </c>
      <c r="I63" s="586">
        <f>SUMIFS('H-32A-WP06a - Debt Serv Monthly'!J$20:J$871,'H-32A-WP06a - Debt Serv Monthly'!$B$20:$B$871,'H-32A-WP06 - Debt Service'!$B63)</f>
        <v>0</v>
      </c>
      <c r="J63" s="586">
        <f>SUMIFS('H-32A-WP06a - Debt Serv Monthly'!K$20:K$871,'H-32A-WP06a - Debt Serv Monthly'!$B$20:$B$871,'H-32A-WP06 - Debt Service'!$B63)</f>
        <v>0</v>
      </c>
      <c r="K63" s="586">
        <f>SUMIFS('H-32A-WP06a - Debt Serv Monthly'!L$20:L$871,'H-32A-WP06a - Debt Serv Monthly'!$B$20:$B$871,'H-32A-WP06 - Debt Service'!$B63)</f>
        <v>0</v>
      </c>
      <c r="L63" s="588">
        <f>SUMIFS('H-32A-WP06a - Debt Serv Monthly'!M$20:M$871,'H-32A-WP06a - Debt Serv Monthly'!$B$20:$B$871,'H-32A-WP06 - Debt Service'!$B63)</f>
        <v>0</v>
      </c>
      <c r="M63" s="586">
        <f t="shared" si="2"/>
        <v>0</v>
      </c>
      <c r="O63" s="363">
        <f t="shared" si="5"/>
        <v>2051</v>
      </c>
      <c r="P63" s="366">
        <f>SUMIFS('H-32A-WP06a - Debt Serv Monthly'!Q$20:Q$871,'H-32A-WP06a - Debt Serv Monthly'!$B$20:$B$871,'H-32A-WP06 - Debt Service'!$B63)</f>
        <v>0</v>
      </c>
      <c r="Q63" s="366">
        <f>SUMIFS('H-32A-WP06a - Debt Serv Monthly'!R$20:R$871,'H-32A-WP06a - Debt Serv Monthly'!$B$20:$B$871,'H-32A-WP06 - Debt Service'!$B63)</f>
        <v>0</v>
      </c>
      <c r="R63" s="366">
        <f>SUMIFS('H-32A-WP06a - Debt Serv Monthly'!S$20:S$871,'H-32A-WP06a - Debt Serv Monthly'!$B$20:$B$871,'H-32A-WP06 - Debt Service'!$B63)</f>
        <v>0</v>
      </c>
      <c r="S63" s="366">
        <f>SUMIFS('H-32A-WP06a - Debt Serv Monthly'!T$20:T$871,'H-32A-WP06a - Debt Serv Monthly'!$B$20:$B$871,'H-32A-WP06 - Debt Service'!$B63)</f>
        <v>0</v>
      </c>
      <c r="T63" s="366">
        <f>SUMIFS('H-32A-WP06a - Debt Serv Monthly'!U$20:U$871,'H-32A-WP06a - Debt Serv Monthly'!$B$20:$B$871,'H-32A-WP06 - Debt Service'!$B63)</f>
        <v>0</v>
      </c>
      <c r="U63" s="366">
        <f>SUMIFS('H-32A-WP06a - Debt Serv Monthly'!V$20:V$871,'H-32A-WP06a - Debt Serv Monthly'!$B$20:$B$871,'H-32A-WP06 - Debt Service'!$B63)</f>
        <v>0</v>
      </c>
      <c r="V63" s="366">
        <f>SUMIFS('H-32A-WP06a - Debt Serv Monthly'!W$20:W$871,'H-32A-WP06a - Debt Serv Monthly'!$B$20:$B$871,'H-32A-WP06 - Debt Service'!$B63)</f>
        <v>0</v>
      </c>
      <c r="W63" s="366">
        <f>SUMIFS('H-32A-WP06a - Debt Serv Monthly'!X$20:X$871,'H-32A-WP06a - Debt Serv Monthly'!$B$20:$B$871,'H-32A-WP06 - Debt Service'!$B63)</f>
        <v>0</v>
      </c>
      <c r="X63" s="366">
        <f>SUMIFS('H-32A-WP06a - Debt Serv Monthly'!Y$20:Y$871,'H-32A-WP06a - Debt Serv Monthly'!$B$20:$B$871,'H-32A-WP06 - Debt Service'!$B63)</f>
        <v>0</v>
      </c>
      <c r="Y63" s="360">
        <f>SUMIFS('H-32A-WP06a - Debt Serv Monthly'!Z$20:Z$871,'H-32A-WP06a - Debt Serv Monthly'!$B$20:$B$871,'H-32A-WP06 - Debt Service'!$B63)</f>
        <v>0</v>
      </c>
      <c r="Z63" s="366">
        <f t="shared" si="3"/>
        <v>0</v>
      </c>
    </row>
    <row r="64" spans="2:26">
      <c r="B64" s="363">
        <f t="shared" si="4"/>
        <v>2052</v>
      </c>
      <c r="C64" s="586">
        <f>SUMIFS('H-32A-WP06a - Debt Serv Monthly'!$D$20:$D$871,'H-32A-WP06a - Debt Serv Monthly'!$B$20:$B$871,'H-32A-WP06 - Debt Service'!B64)</f>
        <v>0</v>
      </c>
      <c r="D64" s="586">
        <f>SUMIFS('H-32A-WP06a - Debt Serv Monthly'!E$20:E$871,'H-32A-WP06a - Debt Serv Monthly'!$B$20:$B$871,'H-32A-WP06 - Debt Service'!$B64)</f>
        <v>0</v>
      </c>
      <c r="E64" s="586">
        <f>SUMIFS('H-32A-WP06a - Debt Serv Monthly'!F$20:F$871,'H-32A-WP06a - Debt Serv Monthly'!$B$20:$B$871,'H-32A-WP06 - Debt Service'!$B64)</f>
        <v>0</v>
      </c>
      <c r="F64" s="586">
        <f>SUMIFS('H-32A-WP06a - Debt Serv Monthly'!G$20:G$871,'H-32A-WP06a - Debt Serv Monthly'!$B$20:$B$871,'H-32A-WP06 - Debt Service'!$B64)</f>
        <v>0</v>
      </c>
      <c r="G64" s="586">
        <f>SUMIFS('H-32A-WP06a - Debt Serv Monthly'!H$20:H$871,'H-32A-WP06a - Debt Serv Monthly'!$B$20:$B$871,'H-32A-WP06 - Debt Service'!$B64)</f>
        <v>0</v>
      </c>
      <c r="H64" s="586">
        <f>SUMIFS('H-32A-WP06a - Debt Serv Monthly'!I$20:I$871,'H-32A-WP06a - Debt Serv Monthly'!$B$20:$B$871,'H-32A-WP06 - Debt Service'!$B64)</f>
        <v>0</v>
      </c>
      <c r="I64" s="586">
        <f>SUMIFS('H-32A-WP06a - Debt Serv Monthly'!J$20:J$871,'H-32A-WP06a - Debt Serv Monthly'!$B$20:$B$871,'H-32A-WP06 - Debt Service'!$B64)</f>
        <v>0</v>
      </c>
      <c r="J64" s="586">
        <f>SUMIFS('H-32A-WP06a - Debt Serv Monthly'!K$20:K$871,'H-32A-WP06a - Debt Serv Monthly'!$B$20:$B$871,'H-32A-WP06 - Debt Service'!$B64)</f>
        <v>0</v>
      </c>
      <c r="K64" s="586">
        <f>SUMIFS('H-32A-WP06a - Debt Serv Monthly'!L$20:L$871,'H-32A-WP06a - Debt Serv Monthly'!$B$20:$B$871,'H-32A-WP06 - Debt Service'!$B64)</f>
        <v>0</v>
      </c>
      <c r="L64" s="588">
        <f>SUMIFS('H-32A-WP06a - Debt Serv Monthly'!M$20:M$871,'H-32A-WP06a - Debt Serv Monthly'!$B$20:$B$871,'H-32A-WP06 - Debt Service'!$B64)</f>
        <v>0</v>
      </c>
      <c r="M64" s="586">
        <f t="shared" si="2"/>
        <v>0</v>
      </c>
      <c r="O64" s="363">
        <f t="shared" si="5"/>
        <v>2052</v>
      </c>
      <c r="P64" s="366">
        <f>SUMIFS('H-32A-WP06a - Debt Serv Monthly'!Q$20:Q$871,'H-32A-WP06a - Debt Serv Monthly'!$B$20:$B$871,'H-32A-WP06 - Debt Service'!$B64)</f>
        <v>0</v>
      </c>
      <c r="Q64" s="366">
        <f>SUMIFS('H-32A-WP06a - Debt Serv Monthly'!R$20:R$871,'H-32A-WP06a - Debt Serv Monthly'!$B$20:$B$871,'H-32A-WP06 - Debt Service'!$B64)</f>
        <v>0</v>
      </c>
      <c r="R64" s="366">
        <f>SUMIFS('H-32A-WP06a - Debt Serv Monthly'!S$20:S$871,'H-32A-WP06a - Debt Serv Monthly'!$B$20:$B$871,'H-32A-WP06 - Debt Service'!$B64)</f>
        <v>0</v>
      </c>
      <c r="S64" s="366">
        <f>SUMIFS('H-32A-WP06a - Debt Serv Monthly'!T$20:T$871,'H-32A-WP06a - Debt Serv Monthly'!$B$20:$B$871,'H-32A-WP06 - Debt Service'!$B64)</f>
        <v>0</v>
      </c>
      <c r="T64" s="366">
        <f>SUMIFS('H-32A-WP06a - Debt Serv Monthly'!U$20:U$871,'H-32A-WP06a - Debt Serv Monthly'!$B$20:$B$871,'H-32A-WP06 - Debt Service'!$B64)</f>
        <v>0</v>
      </c>
      <c r="U64" s="366">
        <f>SUMIFS('H-32A-WP06a - Debt Serv Monthly'!V$20:V$871,'H-32A-WP06a - Debt Serv Monthly'!$B$20:$B$871,'H-32A-WP06 - Debt Service'!$B64)</f>
        <v>0</v>
      </c>
      <c r="V64" s="366">
        <f>SUMIFS('H-32A-WP06a - Debt Serv Monthly'!W$20:W$871,'H-32A-WP06a - Debt Serv Monthly'!$B$20:$B$871,'H-32A-WP06 - Debt Service'!$B64)</f>
        <v>0</v>
      </c>
      <c r="W64" s="366">
        <f>SUMIFS('H-32A-WP06a - Debt Serv Monthly'!X$20:X$871,'H-32A-WP06a - Debt Serv Monthly'!$B$20:$B$871,'H-32A-WP06 - Debt Service'!$B64)</f>
        <v>0</v>
      </c>
      <c r="X64" s="366">
        <f>SUMIFS('H-32A-WP06a - Debt Serv Monthly'!Y$20:Y$871,'H-32A-WP06a - Debt Serv Monthly'!$B$20:$B$871,'H-32A-WP06 - Debt Service'!$B64)</f>
        <v>0</v>
      </c>
      <c r="Y64" s="360">
        <f>SUMIFS('H-32A-WP06a - Debt Serv Monthly'!Z$20:Z$871,'H-32A-WP06a - Debt Serv Monthly'!$B$20:$B$871,'H-32A-WP06 - Debt Service'!$B64)</f>
        <v>0</v>
      </c>
      <c r="Z64" s="366">
        <f t="shared" si="3"/>
        <v>0</v>
      </c>
    </row>
    <row r="65" spans="2:26">
      <c r="B65" s="363">
        <f t="shared" si="4"/>
        <v>2053</v>
      </c>
      <c r="C65" s="586">
        <f>SUMIFS('H-32A-WP06a - Debt Serv Monthly'!$D$20:$D$871,'H-32A-WP06a - Debt Serv Monthly'!$B$20:$B$871,'H-32A-WP06 - Debt Service'!B65)</f>
        <v>0</v>
      </c>
      <c r="D65" s="586">
        <f>SUMIFS('H-32A-WP06a - Debt Serv Monthly'!E$20:E$871,'H-32A-WP06a - Debt Serv Monthly'!$B$20:$B$871,'H-32A-WP06 - Debt Service'!$B65)</f>
        <v>0</v>
      </c>
      <c r="E65" s="586">
        <f>SUMIFS('H-32A-WP06a - Debt Serv Monthly'!F$20:F$871,'H-32A-WP06a - Debt Serv Monthly'!$B$20:$B$871,'H-32A-WP06 - Debt Service'!$B65)</f>
        <v>0</v>
      </c>
      <c r="F65" s="586">
        <f>SUMIFS('H-32A-WP06a - Debt Serv Monthly'!G$20:G$871,'H-32A-WP06a - Debt Serv Monthly'!$B$20:$B$871,'H-32A-WP06 - Debt Service'!$B65)</f>
        <v>0</v>
      </c>
      <c r="G65" s="586">
        <f>SUMIFS('H-32A-WP06a - Debt Serv Monthly'!H$20:H$871,'H-32A-WP06a - Debt Serv Monthly'!$B$20:$B$871,'H-32A-WP06 - Debt Service'!$B65)</f>
        <v>0</v>
      </c>
      <c r="H65" s="586">
        <f>SUMIFS('H-32A-WP06a - Debt Serv Monthly'!I$20:I$871,'H-32A-WP06a - Debt Serv Monthly'!$B$20:$B$871,'H-32A-WP06 - Debt Service'!$B65)</f>
        <v>0</v>
      </c>
      <c r="I65" s="586">
        <f>SUMIFS('H-32A-WP06a - Debt Serv Monthly'!J$20:J$871,'H-32A-WP06a - Debt Serv Monthly'!$B$20:$B$871,'H-32A-WP06 - Debt Service'!$B65)</f>
        <v>0</v>
      </c>
      <c r="J65" s="586">
        <f>SUMIFS('H-32A-WP06a - Debt Serv Monthly'!K$20:K$871,'H-32A-WP06a - Debt Serv Monthly'!$B$20:$B$871,'H-32A-WP06 - Debt Service'!$B65)</f>
        <v>0</v>
      </c>
      <c r="K65" s="586">
        <f>SUMIFS('H-32A-WP06a - Debt Serv Monthly'!L$20:L$871,'H-32A-WP06a - Debt Serv Monthly'!$B$20:$B$871,'H-32A-WP06 - Debt Service'!$B65)</f>
        <v>0</v>
      </c>
      <c r="L65" s="588">
        <f>SUMIFS('H-32A-WP06a - Debt Serv Monthly'!M$20:M$871,'H-32A-WP06a - Debt Serv Monthly'!$B$20:$B$871,'H-32A-WP06 - Debt Service'!$B65)</f>
        <v>0</v>
      </c>
      <c r="M65" s="586">
        <f t="shared" si="2"/>
        <v>0</v>
      </c>
      <c r="O65" s="363">
        <f t="shared" si="5"/>
        <v>2053</v>
      </c>
      <c r="P65" s="366">
        <f>SUMIFS('H-32A-WP06a - Debt Serv Monthly'!Q$20:Q$871,'H-32A-WP06a - Debt Serv Monthly'!$B$20:$B$871,'H-32A-WP06 - Debt Service'!$B65)</f>
        <v>0</v>
      </c>
      <c r="Q65" s="366">
        <f>SUMIFS('H-32A-WP06a - Debt Serv Monthly'!R$20:R$871,'H-32A-WP06a - Debt Serv Monthly'!$B$20:$B$871,'H-32A-WP06 - Debt Service'!$B65)</f>
        <v>0</v>
      </c>
      <c r="R65" s="366">
        <f>SUMIFS('H-32A-WP06a - Debt Serv Monthly'!S$20:S$871,'H-32A-WP06a - Debt Serv Monthly'!$B$20:$B$871,'H-32A-WP06 - Debt Service'!$B65)</f>
        <v>0</v>
      </c>
      <c r="S65" s="366">
        <f>SUMIFS('H-32A-WP06a - Debt Serv Monthly'!T$20:T$871,'H-32A-WP06a - Debt Serv Monthly'!$B$20:$B$871,'H-32A-WP06 - Debt Service'!$B65)</f>
        <v>0</v>
      </c>
      <c r="T65" s="366">
        <f>SUMIFS('H-32A-WP06a - Debt Serv Monthly'!U$20:U$871,'H-32A-WP06a - Debt Serv Monthly'!$B$20:$B$871,'H-32A-WP06 - Debt Service'!$B65)</f>
        <v>0</v>
      </c>
      <c r="U65" s="366">
        <f>SUMIFS('H-32A-WP06a - Debt Serv Monthly'!V$20:V$871,'H-32A-WP06a - Debt Serv Monthly'!$B$20:$B$871,'H-32A-WP06 - Debt Service'!$B65)</f>
        <v>0</v>
      </c>
      <c r="V65" s="366">
        <f>SUMIFS('H-32A-WP06a - Debt Serv Monthly'!W$20:W$871,'H-32A-WP06a - Debt Serv Monthly'!$B$20:$B$871,'H-32A-WP06 - Debt Service'!$B65)</f>
        <v>0</v>
      </c>
      <c r="W65" s="366">
        <f>SUMIFS('H-32A-WP06a - Debt Serv Monthly'!X$20:X$871,'H-32A-WP06a - Debt Serv Monthly'!$B$20:$B$871,'H-32A-WP06 - Debt Service'!$B65)</f>
        <v>0</v>
      </c>
      <c r="X65" s="366">
        <f>SUMIFS('H-32A-WP06a - Debt Serv Monthly'!Y$20:Y$871,'H-32A-WP06a - Debt Serv Monthly'!$B$20:$B$871,'H-32A-WP06 - Debt Service'!$B65)</f>
        <v>0</v>
      </c>
      <c r="Y65" s="360">
        <f>SUMIFS('H-32A-WP06a - Debt Serv Monthly'!Z$20:Z$871,'H-32A-WP06a - Debt Serv Monthly'!$B$20:$B$871,'H-32A-WP06 - Debt Service'!$B65)</f>
        <v>0</v>
      </c>
      <c r="Z65" s="366">
        <f t="shared" si="3"/>
        <v>0</v>
      </c>
    </row>
    <row r="66" spans="2:26">
      <c r="B66" s="363">
        <f t="shared" si="4"/>
        <v>2054</v>
      </c>
      <c r="C66" s="586">
        <f>SUMIFS('H-32A-WP06a - Debt Serv Monthly'!$D$20:$D$871,'H-32A-WP06a - Debt Serv Monthly'!$B$20:$B$871,'H-32A-WP06 - Debt Service'!B66)</f>
        <v>0</v>
      </c>
      <c r="D66" s="586">
        <f>SUMIFS('H-32A-WP06a - Debt Serv Monthly'!E$20:E$871,'H-32A-WP06a - Debt Serv Monthly'!$B$20:$B$871,'H-32A-WP06 - Debt Service'!$B66)</f>
        <v>0</v>
      </c>
      <c r="E66" s="586">
        <f>SUMIFS('H-32A-WP06a - Debt Serv Monthly'!F$20:F$871,'H-32A-WP06a - Debt Serv Monthly'!$B$20:$B$871,'H-32A-WP06 - Debt Service'!$B66)</f>
        <v>0</v>
      </c>
      <c r="F66" s="586">
        <f>SUMIFS('H-32A-WP06a - Debt Serv Monthly'!G$20:G$871,'H-32A-WP06a - Debt Serv Monthly'!$B$20:$B$871,'H-32A-WP06 - Debt Service'!$B66)</f>
        <v>0</v>
      </c>
      <c r="G66" s="586">
        <f>SUMIFS('H-32A-WP06a - Debt Serv Monthly'!H$20:H$871,'H-32A-WP06a - Debt Serv Monthly'!$B$20:$B$871,'H-32A-WP06 - Debt Service'!$B66)</f>
        <v>0</v>
      </c>
      <c r="H66" s="586">
        <f>SUMIFS('H-32A-WP06a - Debt Serv Monthly'!I$20:I$871,'H-32A-WP06a - Debt Serv Monthly'!$B$20:$B$871,'H-32A-WP06 - Debt Service'!$B66)</f>
        <v>0</v>
      </c>
      <c r="I66" s="586">
        <f>SUMIFS('H-32A-WP06a - Debt Serv Monthly'!J$20:J$871,'H-32A-WP06a - Debt Serv Monthly'!$B$20:$B$871,'H-32A-WP06 - Debt Service'!$B66)</f>
        <v>0</v>
      </c>
      <c r="J66" s="586">
        <f>SUMIFS('H-32A-WP06a - Debt Serv Monthly'!K$20:K$871,'H-32A-WP06a - Debt Serv Monthly'!$B$20:$B$871,'H-32A-WP06 - Debt Service'!$B66)</f>
        <v>0</v>
      </c>
      <c r="K66" s="586">
        <f>SUMIFS('H-32A-WP06a - Debt Serv Monthly'!L$20:L$871,'H-32A-WP06a - Debt Serv Monthly'!$B$20:$B$871,'H-32A-WP06 - Debt Service'!$B66)</f>
        <v>0</v>
      </c>
      <c r="L66" s="588">
        <f>SUMIFS('H-32A-WP06a - Debt Serv Monthly'!M$20:M$871,'H-32A-WP06a - Debt Serv Monthly'!$B$20:$B$871,'H-32A-WP06 - Debt Service'!$B66)</f>
        <v>0</v>
      </c>
      <c r="M66" s="586">
        <f t="shared" si="2"/>
        <v>0</v>
      </c>
      <c r="O66" s="363">
        <f t="shared" si="5"/>
        <v>2054</v>
      </c>
      <c r="P66" s="366">
        <f>SUMIFS('H-32A-WP06a - Debt Serv Monthly'!Q$20:Q$871,'H-32A-WP06a - Debt Serv Monthly'!$B$20:$B$871,'H-32A-WP06 - Debt Service'!$B66)</f>
        <v>0</v>
      </c>
      <c r="Q66" s="366">
        <f>SUMIFS('H-32A-WP06a - Debt Serv Monthly'!R$20:R$871,'H-32A-WP06a - Debt Serv Monthly'!$B$20:$B$871,'H-32A-WP06 - Debt Service'!$B66)</f>
        <v>0</v>
      </c>
      <c r="R66" s="366">
        <f>SUMIFS('H-32A-WP06a - Debt Serv Monthly'!S$20:S$871,'H-32A-WP06a - Debt Serv Monthly'!$B$20:$B$871,'H-32A-WP06 - Debt Service'!$B66)</f>
        <v>0</v>
      </c>
      <c r="S66" s="366">
        <f>SUMIFS('H-32A-WP06a - Debt Serv Monthly'!T$20:T$871,'H-32A-WP06a - Debt Serv Monthly'!$B$20:$B$871,'H-32A-WP06 - Debt Service'!$B66)</f>
        <v>0</v>
      </c>
      <c r="T66" s="366">
        <f>SUMIFS('H-32A-WP06a - Debt Serv Monthly'!U$20:U$871,'H-32A-WP06a - Debt Serv Monthly'!$B$20:$B$871,'H-32A-WP06 - Debt Service'!$B66)</f>
        <v>0</v>
      </c>
      <c r="U66" s="366">
        <f>SUMIFS('H-32A-WP06a - Debt Serv Monthly'!V$20:V$871,'H-32A-WP06a - Debt Serv Monthly'!$B$20:$B$871,'H-32A-WP06 - Debt Service'!$B66)</f>
        <v>0</v>
      </c>
      <c r="V66" s="366">
        <f>SUMIFS('H-32A-WP06a - Debt Serv Monthly'!W$20:W$871,'H-32A-WP06a - Debt Serv Monthly'!$B$20:$B$871,'H-32A-WP06 - Debt Service'!$B66)</f>
        <v>0</v>
      </c>
      <c r="W66" s="366">
        <f>SUMIFS('H-32A-WP06a - Debt Serv Monthly'!X$20:X$871,'H-32A-WP06a - Debt Serv Monthly'!$B$20:$B$871,'H-32A-WP06 - Debt Service'!$B66)</f>
        <v>0</v>
      </c>
      <c r="X66" s="366">
        <f>SUMIFS('H-32A-WP06a - Debt Serv Monthly'!Y$20:Y$871,'H-32A-WP06a - Debt Serv Monthly'!$B$20:$B$871,'H-32A-WP06 - Debt Service'!$B66)</f>
        <v>0</v>
      </c>
      <c r="Y66" s="360">
        <f>SUMIFS('H-32A-WP06a - Debt Serv Monthly'!Z$20:Z$871,'H-32A-WP06a - Debt Serv Monthly'!$B$20:$B$871,'H-32A-WP06 - Debt Service'!$B66)</f>
        <v>0</v>
      </c>
      <c r="Z66" s="366">
        <f t="shared" si="3"/>
        <v>0</v>
      </c>
    </row>
    <row r="67" spans="2:26">
      <c r="B67" s="363">
        <f t="shared" si="4"/>
        <v>2055</v>
      </c>
      <c r="C67" s="586">
        <f>SUMIFS('H-32A-WP06a - Debt Serv Monthly'!$D$20:$D$871,'H-32A-WP06a - Debt Serv Monthly'!$B$20:$B$871,'H-32A-WP06 - Debt Service'!B67)</f>
        <v>0</v>
      </c>
      <c r="D67" s="586">
        <f>SUMIFS('H-32A-WP06a - Debt Serv Monthly'!E$20:E$871,'H-32A-WP06a - Debt Serv Monthly'!$B$20:$B$871,'H-32A-WP06 - Debt Service'!$B67)</f>
        <v>0</v>
      </c>
      <c r="E67" s="586">
        <f>SUMIFS('H-32A-WP06a - Debt Serv Monthly'!F$20:F$871,'H-32A-WP06a - Debt Serv Monthly'!$B$20:$B$871,'H-32A-WP06 - Debt Service'!$B67)</f>
        <v>0</v>
      </c>
      <c r="F67" s="586">
        <f>SUMIFS('H-32A-WP06a - Debt Serv Monthly'!G$20:G$871,'H-32A-WP06a - Debt Serv Monthly'!$B$20:$B$871,'H-32A-WP06 - Debt Service'!$B67)</f>
        <v>0</v>
      </c>
      <c r="G67" s="586">
        <f>SUMIFS('H-32A-WP06a - Debt Serv Monthly'!H$20:H$871,'H-32A-WP06a - Debt Serv Monthly'!$B$20:$B$871,'H-32A-WP06 - Debt Service'!$B67)</f>
        <v>0</v>
      </c>
      <c r="H67" s="586">
        <f>SUMIFS('H-32A-WP06a - Debt Serv Monthly'!I$20:I$871,'H-32A-WP06a - Debt Serv Monthly'!$B$20:$B$871,'H-32A-WP06 - Debt Service'!$B67)</f>
        <v>0</v>
      </c>
      <c r="I67" s="586">
        <f>SUMIFS('H-32A-WP06a - Debt Serv Monthly'!J$20:J$871,'H-32A-WP06a - Debt Serv Monthly'!$B$20:$B$871,'H-32A-WP06 - Debt Service'!$B67)</f>
        <v>0</v>
      </c>
      <c r="J67" s="586">
        <f>SUMIFS('H-32A-WP06a - Debt Serv Monthly'!K$20:K$871,'H-32A-WP06a - Debt Serv Monthly'!$B$20:$B$871,'H-32A-WP06 - Debt Service'!$B67)</f>
        <v>0</v>
      </c>
      <c r="K67" s="586">
        <f>SUMIFS('H-32A-WP06a - Debt Serv Monthly'!L$20:L$871,'H-32A-WP06a - Debt Serv Monthly'!$B$20:$B$871,'H-32A-WP06 - Debt Service'!$B67)</f>
        <v>0</v>
      </c>
      <c r="L67" s="588">
        <f>SUMIFS('H-32A-WP06a - Debt Serv Monthly'!M$20:M$871,'H-32A-WP06a - Debt Serv Monthly'!$B$20:$B$871,'H-32A-WP06 - Debt Service'!$B67)</f>
        <v>0</v>
      </c>
      <c r="M67" s="586">
        <f t="shared" si="2"/>
        <v>0</v>
      </c>
      <c r="O67" s="363">
        <f t="shared" si="5"/>
        <v>2055</v>
      </c>
      <c r="P67" s="366">
        <f>SUMIFS('H-32A-WP06a - Debt Serv Monthly'!Q$20:Q$871,'H-32A-WP06a - Debt Serv Monthly'!$B$20:$B$871,'H-32A-WP06 - Debt Service'!$B67)</f>
        <v>0</v>
      </c>
      <c r="Q67" s="366">
        <f>SUMIFS('H-32A-WP06a - Debt Serv Monthly'!R$20:R$871,'H-32A-WP06a - Debt Serv Monthly'!$B$20:$B$871,'H-32A-WP06 - Debt Service'!$B67)</f>
        <v>0</v>
      </c>
      <c r="R67" s="366">
        <f>SUMIFS('H-32A-WP06a - Debt Serv Monthly'!S$20:S$871,'H-32A-WP06a - Debt Serv Monthly'!$B$20:$B$871,'H-32A-WP06 - Debt Service'!$B67)</f>
        <v>0</v>
      </c>
      <c r="S67" s="366">
        <f>SUMIFS('H-32A-WP06a - Debt Serv Monthly'!T$20:T$871,'H-32A-WP06a - Debt Serv Monthly'!$B$20:$B$871,'H-32A-WP06 - Debt Service'!$B67)</f>
        <v>0</v>
      </c>
      <c r="T67" s="366">
        <f>SUMIFS('H-32A-WP06a - Debt Serv Monthly'!U$20:U$871,'H-32A-WP06a - Debt Serv Monthly'!$B$20:$B$871,'H-32A-WP06 - Debt Service'!$B67)</f>
        <v>0</v>
      </c>
      <c r="U67" s="366">
        <f>SUMIFS('H-32A-WP06a - Debt Serv Monthly'!V$20:V$871,'H-32A-WP06a - Debt Serv Monthly'!$B$20:$B$871,'H-32A-WP06 - Debt Service'!$B67)</f>
        <v>0</v>
      </c>
      <c r="V67" s="366">
        <f>SUMIFS('H-32A-WP06a - Debt Serv Monthly'!W$20:W$871,'H-32A-WP06a - Debt Serv Monthly'!$B$20:$B$871,'H-32A-WP06 - Debt Service'!$B67)</f>
        <v>0</v>
      </c>
      <c r="W67" s="366">
        <f>SUMIFS('H-32A-WP06a - Debt Serv Monthly'!X$20:X$871,'H-32A-WP06a - Debt Serv Monthly'!$B$20:$B$871,'H-32A-WP06 - Debt Service'!$B67)</f>
        <v>0</v>
      </c>
      <c r="X67" s="366">
        <f>SUMIFS('H-32A-WP06a - Debt Serv Monthly'!Y$20:Y$871,'H-32A-WP06a - Debt Serv Monthly'!$B$20:$B$871,'H-32A-WP06 - Debt Service'!$B67)</f>
        <v>0</v>
      </c>
      <c r="Y67" s="360">
        <f>SUMIFS('H-32A-WP06a - Debt Serv Monthly'!Z$20:Z$871,'H-32A-WP06a - Debt Serv Monthly'!$B$20:$B$871,'H-32A-WP06 - Debt Service'!$B67)</f>
        <v>0</v>
      </c>
      <c r="Z67" s="366">
        <f t="shared" si="3"/>
        <v>0</v>
      </c>
    </row>
    <row r="68" spans="2:26">
      <c r="B68" s="363">
        <f t="shared" si="4"/>
        <v>2056</v>
      </c>
      <c r="C68" s="586">
        <f>SUMIFS('H-32A-WP06a - Debt Serv Monthly'!$D$20:$D$871,'H-32A-WP06a - Debt Serv Monthly'!$B$20:$B$871,'H-32A-WP06 - Debt Service'!B68)</f>
        <v>0</v>
      </c>
      <c r="D68" s="586">
        <f>SUMIFS('H-32A-WP06a - Debt Serv Monthly'!E$20:E$871,'H-32A-WP06a - Debt Serv Monthly'!$B$20:$B$871,'H-32A-WP06 - Debt Service'!$B68)</f>
        <v>0</v>
      </c>
      <c r="E68" s="586">
        <f>SUMIFS('H-32A-WP06a - Debt Serv Monthly'!F$20:F$871,'H-32A-WP06a - Debt Serv Monthly'!$B$20:$B$871,'H-32A-WP06 - Debt Service'!$B68)</f>
        <v>0</v>
      </c>
      <c r="F68" s="586">
        <f>SUMIFS('H-32A-WP06a - Debt Serv Monthly'!G$20:G$871,'H-32A-WP06a - Debt Serv Monthly'!$B$20:$B$871,'H-32A-WP06 - Debt Service'!$B68)</f>
        <v>0</v>
      </c>
      <c r="G68" s="586">
        <f>SUMIFS('H-32A-WP06a - Debt Serv Monthly'!H$20:H$871,'H-32A-WP06a - Debt Serv Monthly'!$B$20:$B$871,'H-32A-WP06 - Debt Service'!$B68)</f>
        <v>0</v>
      </c>
      <c r="H68" s="586">
        <f>SUMIFS('H-32A-WP06a - Debt Serv Monthly'!I$20:I$871,'H-32A-WP06a - Debt Serv Monthly'!$B$20:$B$871,'H-32A-WP06 - Debt Service'!$B68)</f>
        <v>0</v>
      </c>
      <c r="I68" s="586">
        <f>SUMIFS('H-32A-WP06a - Debt Serv Monthly'!J$20:J$871,'H-32A-WP06a - Debt Serv Monthly'!$B$20:$B$871,'H-32A-WP06 - Debt Service'!$B68)</f>
        <v>0</v>
      </c>
      <c r="J68" s="586">
        <f>SUMIFS('H-32A-WP06a - Debt Serv Monthly'!K$20:K$871,'H-32A-WP06a - Debt Serv Monthly'!$B$20:$B$871,'H-32A-WP06 - Debt Service'!$B68)</f>
        <v>0</v>
      </c>
      <c r="K68" s="586">
        <f>SUMIFS('H-32A-WP06a - Debt Serv Monthly'!L$20:L$871,'H-32A-WP06a - Debt Serv Monthly'!$B$20:$B$871,'H-32A-WP06 - Debt Service'!$B68)</f>
        <v>0</v>
      </c>
      <c r="L68" s="588">
        <f>SUMIFS('H-32A-WP06a - Debt Serv Monthly'!M$20:M$871,'H-32A-WP06a - Debt Serv Monthly'!$B$20:$B$871,'H-32A-WP06 - Debt Service'!$B68)</f>
        <v>0</v>
      </c>
      <c r="M68" s="586">
        <f t="shared" si="2"/>
        <v>0</v>
      </c>
      <c r="O68" s="363">
        <f t="shared" si="5"/>
        <v>2056</v>
      </c>
      <c r="P68" s="366">
        <f>SUMIFS('H-32A-WP06a - Debt Serv Monthly'!Q$20:Q$871,'H-32A-WP06a - Debt Serv Monthly'!$B$20:$B$871,'H-32A-WP06 - Debt Service'!$B68)</f>
        <v>0</v>
      </c>
      <c r="Q68" s="366">
        <f>SUMIFS('H-32A-WP06a - Debt Serv Monthly'!R$20:R$871,'H-32A-WP06a - Debt Serv Monthly'!$B$20:$B$871,'H-32A-WP06 - Debt Service'!$B68)</f>
        <v>0</v>
      </c>
      <c r="R68" s="366">
        <f>SUMIFS('H-32A-WP06a - Debt Serv Monthly'!S$20:S$871,'H-32A-WP06a - Debt Serv Monthly'!$B$20:$B$871,'H-32A-WP06 - Debt Service'!$B68)</f>
        <v>0</v>
      </c>
      <c r="S68" s="366">
        <f>SUMIFS('H-32A-WP06a - Debt Serv Monthly'!T$20:T$871,'H-32A-WP06a - Debt Serv Monthly'!$B$20:$B$871,'H-32A-WP06 - Debt Service'!$B68)</f>
        <v>0</v>
      </c>
      <c r="T68" s="366">
        <f>SUMIFS('H-32A-WP06a - Debt Serv Monthly'!U$20:U$871,'H-32A-WP06a - Debt Serv Monthly'!$B$20:$B$871,'H-32A-WP06 - Debt Service'!$B68)</f>
        <v>0</v>
      </c>
      <c r="U68" s="366">
        <f>SUMIFS('H-32A-WP06a - Debt Serv Monthly'!V$20:V$871,'H-32A-WP06a - Debt Serv Monthly'!$B$20:$B$871,'H-32A-WP06 - Debt Service'!$B68)</f>
        <v>0</v>
      </c>
      <c r="V68" s="366">
        <f>SUMIFS('H-32A-WP06a - Debt Serv Monthly'!W$20:W$871,'H-32A-WP06a - Debt Serv Monthly'!$B$20:$B$871,'H-32A-WP06 - Debt Service'!$B68)</f>
        <v>0</v>
      </c>
      <c r="W68" s="366">
        <f>SUMIFS('H-32A-WP06a - Debt Serv Monthly'!X$20:X$871,'H-32A-WP06a - Debt Serv Monthly'!$B$20:$B$871,'H-32A-WP06 - Debt Service'!$B68)</f>
        <v>0</v>
      </c>
      <c r="X68" s="366">
        <f>SUMIFS('H-32A-WP06a - Debt Serv Monthly'!Y$20:Y$871,'H-32A-WP06a - Debt Serv Monthly'!$B$20:$B$871,'H-32A-WP06 - Debt Service'!$B68)</f>
        <v>0</v>
      </c>
      <c r="Y68" s="360">
        <f>SUMIFS('H-32A-WP06a - Debt Serv Monthly'!Z$20:Z$871,'H-32A-WP06a - Debt Serv Monthly'!$B$20:$B$871,'H-32A-WP06 - Debt Service'!$B68)</f>
        <v>0</v>
      </c>
      <c r="Z68" s="366">
        <f t="shared" si="3"/>
        <v>0</v>
      </c>
    </row>
    <row r="69" spans="2:26">
      <c r="B69" s="363">
        <f t="shared" si="4"/>
        <v>2057</v>
      </c>
      <c r="C69" s="586">
        <f>SUMIFS('H-32A-WP06a - Debt Serv Monthly'!$D$20:$D$871,'H-32A-WP06a - Debt Serv Monthly'!$B$20:$B$871,'H-32A-WP06 - Debt Service'!B69)</f>
        <v>0</v>
      </c>
      <c r="D69" s="586">
        <f>SUMIFS('H-32A-WP06a - Debt Serv Monthly'!E$20:E$871,'H-32A-WP06a - Debt Serv Monthly'!$B$20:$B$871,'H-32A-WP06 - Debt Service'!$B69)</f>
        <v>0</v>
      </c>
      <c r="E69" s="586">
        <f>SUMIFS('H-32A-WP06a - Debt Serv Monthly'!F$20:F$871,'H-32A-WP06a - Debt Serv Monthly'!$B$20:$B$871,'H-32A-WP06 - Debt Service'!$B69)</f>
        <v>0</v>
      </c>
      <c r="F69" s="586">
        <f>SUMIFS('H-32A-WP06a - Debt Serv Monthly'!G$20:G$871,'H-32A-WP06a - Debt Serv Monthly'!$B$20:$B$871,'H-32A-WP06 - Debt Service'!$B69)</f>
        <v>0</v>
      </c>
      <c r="G69" s="586">
        <f>SUMIFS('H-32A-WP06a - Debt Serv Monthly'!H$20:H$871,'H-32A-WP06a - Debt Serv Monthly'!$B$20:$B$871,'H-32A-WP06 - Debt Service'!$B69)</f>
        <v>0</v>
      </c>
      <c r="H69" s="586">
        <f>SUMIFS('H-32A-WP06a - Debt Serv Monthly'!I$20:I$871,'H-32A-WP06a - Debt Serv Monthly'!$B$20:$B$871,'H-32A-WP06 - Debt Service'!$B69)</f>
        <v>0</v>
      </c>
      <c r="I69" s="586">
        <f>SUMIFS('H-32A-WP06a - Debt Serv Monthly'!J$20:J$871,'H-32A-WP06a - Debt Serv Monthly'!$B$20:$B$871,'H-32A-WP06 - Debt Service'!$B69)</f>
        <v>0</v>
      </c>
      <c r="J69" s="586">
        <f>SUMIFS('H-32A-WP06a - Debt Serv Monthly'!K$20:K$871,'H-32A-WP06a - Debt Serv Monthly'!$B$20:$B$871,'H-32A-WP06 - Debt Service'!$B69)</f>
        <v>0</v>
      </c>
      <c r="K69" s="586">
        <f>SUMIFS('H-32A-WP06a - Debt Serv Monthly'!L$20:L$871,'H-32A-WP06a - Debt Serv Monthly'!$B$20:$B$871,'H-32A-WP06 - Debt Service'!$B69)</f>
        <v>0</v>
      </c>
      <c r="L69" s="588">
        <f>SUMIFS('H-32A-WP06a - Debt Serv Monthly'!M$20:M$871,'H-32A-WP06a - Debt Serv Monthly'!$B$20:$B$871,'H-32A-WP06 - Debt Service'!$B69)</f>
        <v>0</v>
      </c>
      <c r="M69" s="586">
        <f t="shared" si="2"/>
        <v>0</v>
      </c>
      <c r="O69" s="363">
        <f t="shared" si="5"/>
        <v>2057</v>
      </c>
      <c r="P69" s="366">
        <f>SUMIFS('H-32A-WP06a - Debt Serv Monthly'!Q$20:Q$871,'H-32A-WP06a - Debt Serv Monthly'!$B$20:$B$871,'H-32A-WP06 - Debt Service'!$B69)</f>
        <v>0</v>
      </c>
      <c r="Q69" s="366">
        <f>SUMIFS('H-32A-WP06a - Debt Serv Monthly'!R$20:R$871,'H-32A-WP06a - Debt Serv Monthly'!$B$20:$B$871,'H-32A-WP06 - Debt Service'!$B69)</f>
        <v>0</v>
      </c>
      <c r="R69" s="366">
        <f>SUMIFS('H-32A-WP06a - Debt Serv Monthly'!S$20:S$871,'H-32A-WP06a - Debt Serv Monthly'!$B$20:$B$871,'H-32A-WP06 - Debt Service'!$B69)</f>
        <v>0</v>
      </c>
      <c r="S69" s="366">
        <f>SUMIFS('H-32A-WP06a - Debt Serv Monthly'!T$20:T$871,'H-32A-WP06a - Debt Serv Monthly'!$B$20:$B$871,'H-32A-WP06 - Debt Service'!$B69)</f>
        <v>0</v>
      </c>
      <c r="T69" s="366">
        <f>SUMIFS('H-32A-WP06a - Debt Serv Monthly'!U$20:U$871,'H-32A-WP06a - Debt Serv Monthly'!$B$20:$B$871,'H-32A-WP06 - Debt Service'!$B69)</f>
        <v>0</v>
      </c>
      <c r="U69" s="366">
        <f>SUMIFS('H-32A-WP06a - Debt Serv Monthly'!V$20:V$871,'H-32A-WP06a - Debt Serv Monthly'!$B$20:$B$871,'H-32A-WP06 - Debt Service'!$B69)</f>
        <v>0</v>
      </c>
      <c r="V69" s="366">
        <f>SUMIFS('H-32A-WP06a - Debt Serv Monthly'!W$20:W$871,'H-32A-WP06a - Debt Serv Monthly'!$B$20:$B$871,'H-32A-WP06 - Debt Service'!$B69)</f>
        <v>0</v>
      </c>
      <c r="W69" s="366">
        <f>SUMIFS('H-32A-WP06a - Debt Serv Monthly'!X$20:X$871,'H-32A-WP06a - Debt Serv Monthly'!$B$20:$B$871,'H-32A-WP06 - Debt Service'!$B69)</f>
        <v>0</v>
      </c>
      <c r="X69" s="366">
        <f>SUMIFS('H-32A-WP06a - Debt Serv Monthly'!Y$20:Y$871,'H-32A-WP06a - Debt Serv Monthly'!$B$20:$B$871,'H-32A-WP06 - Debt Service'!$B69)</f>
        <v>0</v>
      </c>
      <c r="Y69" s="360">
        <f>SUMIFS('H-32A-WP06a - Debt Serv Monthly'!Z$20:Z$871,'H-32A-WP06a - Debt Serv Monthly'!$B$20:$B$871,'H-32A-WP06 - Debt Service'!$B69)</f>
        <v>0</v>
      </c>
      <c r="Z69" s="366">
        <f t="shared" si="3"/>
        <v>0</v>
      </c>
    </row>
    <row r="70" spans="2:26">
      <c r="B70" s="363">
        <f t="shared" si="4"/>
        <v>2058</v>
      </c>
      <c r="C70" s="586">
        <f>SUMIFS('H-32A-WP06a - Debt Serv Monthly'!$D$20:$D$871,'H-32A-WP06a - Debt Serv Monthly'!$B$20:$B$871,'H-32A-WP06 - Debt Service'!B70)</f>
        <v>0</v>
      </c>
      <c r="D70" s="586">
        <f>SUMIFS('H-32A-WP06a - Debt Serv Monthly'!E$20:E$871,'H-32A-WP06a - Debt Serv Monthly'!$B$20:$B$871,'H-32A-WP06 - Debt Service'!$B70)</f>
        <v>0</v>
      </c>
      <c r="E70" s="586">
        <f>SUMIFS('H-32A-WP06a - Debt Serv Monthly'!F$20:F$871,'H-32A-WP06a - Debt Serv Monthly'!$B$20:$B$871,'H-32A-WP06 - Debt Service'!$B70)</f>
        <v>0</v>
      </c>
      <c r="F70" s="586">
        <f>SUMIFS('H-32A-WP06a - Debt Serv Monthly'!G$20:G$871,'H-32A-WP06a - Debt Serv Monthly'!$B$20:$B$871,'H-32A-WP06 - Debt Service'!$B70)</f>
        <v>0</v>
      </c>
      <c r="G70" s="586">
        <f>SUMIFS('H-32A-WP06a - Debt Serv Monthly'!H$20:H$871,'H-32A-WP06a - Debt Serv Monthly'!$B$20:$B$871,'H-32A-WP06 - Debt Service'!$B70)</f>
        <v>0</v>
      </c>
      <c r="H70" s="586">
        <f>SUMIFS('H-32A-WP06a - Debt Serv Monthly'!I$20:I$871,'H-32A-WP06a - Debt Serv Monthly'!$B$20:$B$871,'H-32A-WP06 - Debt Service'!$B70)</f>
        <v>0</v>
      </c>
      <c r="I70" s="586">
        <f>SUMIFS('H-32A-WP06a - Debt Serv Monthly'!J$20:J$871,'H-32A-WP06a - Debt Serv Monthly'!$B$20:$B$871,'H-32A-WP06 - Debt Service'!$B70)</f>
        <v>0</v>
      </c>
      <c r="J70" s="586">
        <f>SUMIFS('H-32A-WP06a - Debt Serv Monthly'!K$20:K$871,'H-32A-WP06a - Debt Serv Monthly'!$B$20:$B$871,'H-32A-WP06 - Debt Service'!$B70)</f>
        <v>0</v>
      </c>
      <c r="K70" s="586">
        <f>SUMIFS('H-32A-WP06a - Debt Serv Monthly'!L$20:L$871,'H-32A-WP06a - Debt Serv Monthly'!$B$20:$B$871,'H-32A-WP06 - Debt Service'!$B70)</f>
        <v>0</v>
      </c>
      <c r="L70" s="588">
        <f>SUMIFS('H-32A-WP06a - Debt Serv Monthly'!M$20:M$871,'H-32A-WP06a - Debt Serv Monthly'!$B$20:$B$871,'H-32A-WP06 - Debt Service'!$B70)</f>
        <v>0</v>
      </c>
      <c r="M70" s="586">
        <f t="shared" si="2"/>
        <v>0</v>
      </c>
      <c r="O70" s="363">
        <f t="shared" si="5"/>
        <v>2058</v>
      </c>
      <c r="P70" s="366">
        <f>SUMIFS('H-32A-WP06a - Debt Serv Monthly'!Q$20:Q$871,'H-32A-WP06a - Debt Serv Monthly'!$B$20:$B$871,'H-32A-WP06 - Debt Service'!$B70)</f>
        <v>0</v>
      </c>
      <c r="Q70" s="366">
        <f>SUMIFS('H-32A-WP06a - Debt Serv Monthly'!R$20:R$871,'H-32A-WP06a - Debt Serv Monthly'!$B$20:$B$871,'H-32A-WP06 - Debt Service'!$B70)</f>
        <v>0</v>
      </c>
      <c r="R70" s="366">
        <f>SUMIFS('H-32A-WP06a - Debt Serv Monthly'!S$20:S$871,'H-32A-WP06a - Debt Serv Monthly'!$B$20:$B$871,'H-32A-WP06 - Debt Service'!$B70)</f>
        <v>0</v>
      </c>
      <c r="S70" s="366">
        <f>SUMIFS('H-32A-WP06a - Debt Serv Monthly'!T$20:T$871,'H-32A-WP06a - Debt Serv Monthly'!$B$20:$B$871,'H-32A-WP06 - Debt Service'!$B70)</f>
        <v>0</v>
      </c>
      <c r="T70" s="366">
        <f>SUMIFS('H-32A-WP06a - Debt Serv Monthly'!U$20:U$871,'H-32A-WP06a - Debt Serv Monthly'!$B$20:$B$871,'H-32A-WP06 - Debt Service'!$B70)</f>
        <v>0</v>
      </c>
      <c r="U70" s="366">
        <f>SUMIFS('H-32A-WP06a - Debt Serv Monthly'!V$20:V$871,'H-32A-WP06a - Debt Serv Monthly'!$B$20:$B$871,'H-32A-WP06 - Debt Service'!$B70)</f>
        <v>0</v>
      </c>
      <c r="V70" s="366">
        <f>SUMIFS('H-32A-WP06a - Debt Serv Monthly'!W$20:W$871,'H-32A-WP06a - Debt Serv Monthly'!$B$20:$B$871,'H-32A-WP06 - Debt Service'!$B70)</f>
        <v>0</v>
      </c>
      <c r="W70" s="366">
        <f>SUMIFS('H-32A-WP06a - Debt Serv Monthly'!X$20:X$871,'H-32A-WP06a - Debt Serv Monthly'!$B$20:$B$871,'H-32A-WP06 - Debt Service'!$B70)</f>
        <v>0</v>
      </c>
      <c r="X70" s="366">
        <f>SUMIFS('H-32A-WP06a - Debt Serv Monthly'!Y$20:Y$871,'H-32A-WP06a - Debt Serv Monthly'!$B$20:$B$871,'H-32A-WP06 - Debt Service'!$B70)</f>
        <v>0</v>
      </c>
      <c r="Y70" s="360">
        <f>SUMIFS('H-32A-WP06a - Debt Serv Monthly'!Z$20:Z$871,'H-32A-WP06a - Debt Serv Monthly'!$B$20:$B$871,'H-32A-WP06 - Debt Service'!$B70)</f>
        <v>0</v>
      </c>
      <c r="Z70" s="366">
        <f t="shared" si="3"/>
        <v>0</v>
      </c>
    </row>
    <row r="71" spans="2:26">
      <c r="B71" s="363">
        <f t="shared" si="4"/>
        <v>2059</v>
      </c>
      <c r="C71" s="586">
        <f>SUMIFS('H-32A-WP06a - Debt Serv Monthly'!$D$20:$D$871,'H-32A-WP06a - Debt Serv Monthly'!$B$20:$B$871,'H-32A-WP06 - Debt Service'!B71)</f>
        <v>0</v>
      </c>
      <c r="D71" s="586">
        <f>SUMIFS('H-32A-WP06a - Debt Serv Monthly'!E$20:E$871,'H-32A-WP06a - Debt Serv Monthly'!$B$20:$B$871,'H-32A-WP06 - Debt Service'!$B71)</f>
        <v>0</v>
      </c>
      <c r="E71" s="586">
        <f>SUMIFS('H-32A-WP06a - Debt Serv Monthly'!F$20:F$871,'H-32A-WP06a - Debt Serv Monthly'!$B$20:$B$871,'H-32A-WP06 - Debt Service'!$B71)</f>
        <v>0</v>
      </c>
      <c r="F71" s="586">
        <f>SUMIFS('H-32A-WP06a - Debt Serv Monthly'!G$20:G$871,'H-32A-WP06a - Debt Serv Monthly'!$B$20:$B$871,'H-32A-WP06 - Debt Service'!$B71)</f>
        <v>0</v>
      </c>
      <c r="G71" s="586">
        <f>SUMIFS('H-32A-WP06a - Debt Serv Monthly'!H$20:H$871,'H-32A-WP06a - Debt Serv Monthly'!$B$20:$B$871,'H-32A-WP06 - Debt Service'!$B71)</f>
        <v>0</v>
      </c>
      <c r="H71" s="586">
        <f>SUMIFS('H-32A-WP06a - Debt Serv Monthly'!I$20:I$871,'H-32A-WP06a - Debt Serv Monthly'!$B$20:$B$871,'H-32A-WP06 - Debt Service'!$B71)</f>
        <v>0</v>
      </c>
      <c r="I71" s="586">
        <f>SUMIFS('H-32A-WP06a - Debt Serv Monthly'!J$20:J$871,'H-32A-WP06a - Debt Serv Monthly'!$B$20:$B$871,'H-32A-WP06 - Debt Service'!$B71)</f>
        <v>0</v>
      </c>
      <c r="J71" s="586">
        <f>SUMIFS('H-32A-WP06a - Debt Serv Monthly'!K$20:K$871,'H-32A-WP06a - Debt Serv Monthly'!$B$20:$B$871,'H-32A-WP06 - Debt Service'!$B71)</f>
        <v>0</v>
      </c>
      <c r="K71" s="586">
        <f>SUMIFS('H-32A-WP06a - Debt Serv Monthly'!L$20:L$871,'H-32A-WP06a - Debt Serv Monthly'!$B$20:$B$871,'H-32A-WP06 - Debt Service'!$B71)</f>
        <v>0</v>
      </c>
      <c r="L71" s="588">
        <f>SUMIFS('H-32A-WP06a - Debt Serv Monthly'!M$20:M$871,'H-32A-WP06a - Debt Serv Monthly'!$B$20:$B$871,'H-32A-WP06 - Debt Service'!$B71)</f>
        <v>0</v>
      </c>
      <c r="M71" s="586">
        <f t="shared" si="2"/>
        <v>0</v>
      </c>
      <c r="O71" s="363">
        <f t="shared" si="5"/>
        <v>2059</v>
      </c>
      <c r="P71" s="366">
        <f>SUMIFS('H-32A-WP06a - Debt Serv Monthly'!Q$20:Q$871,'H-32A-WP06a - Debt Serv Monthly'!$B$20:$B$871,'H-32A-WP06 - Debt Service'!$B71)</f>
        <v>0</v>
      </c>
      <c r="Q71" s="366">
        <f>SUMIFS('H-32A-WP06a - Debt Serv Monthly'!R$20:R$871,'H-32A-WP06a - Debt Serv Monthly'!$B$20:$B$871,'H-32A-WP06 - Debt Service'!$B71)</f>
        <v>0</v>
      </c>
      <c r="R71" s="366">
        <f>SUMIFS('H-32A-WP06a - Debt Serv Monthly'!S$20:S$871,'H-32A-WP06a - Debt Serv Monthly'!$B$20:$B$871,'H-32A-WP06 - Debt Service'!$B71)</f>
        <v>0</v>
      </c>
      <c r="S71" s="366">
        <f>SUMIFS('H-32A-WP06a - Debt Serv Monthly'!T$20:T$871,'H-32A-WP06a - Debt Serv Monthly'!$B$20:$B$871,'H-32A-WP06 - Debt Service'!$B71)</f>
        <v>0</v>
      </c>
      <c r="T71" s="366">
        <f>SUMIFS('H-32A-WP06a - Debt Serv Monthly'!U$20:U$871,'H-32A-WP06a - Debt Serv Monthly'!$B$20:$B$871,'H-32A-WP06 - Debt Service'!$B71)</f>
        <v>0</v>
      </c>
      <c r="U71" s="366">
        <f>SUMIFS('H-32A-WP06a - Debt Serv Monthly'!V$20:V$871,'H-32A-WP06a - Debt Serv Monthly'!$B$20:$B$871,'H-32A-WP06 - Debt Service'!$B71)</f>
        <v>0</v>
      </c>
      <c r="V71" s="366">
        <f>SUMIFS('H-32A-WP06a - Debt Serv Monthly'!W$20:W$871,'H-32A-WP06a - Debt Serv Monthly'!$B$20:$B$871,'H-32A-WP06 - Debt Service'!$B71)</f>
        <v>0</v>
      </c>
      <c r="W71" s="366">
        <f>SUMIFS('H-32A-WP06a - Debt Serv Monthly'!X$20:X$871,'H-32A-WP06a - Debt Serv Monthly'!$B$20:$B$871,'H-32A-WP06 - Debt Service'!$B71)</f>
        <v>0</v>
      </c>
      <c r="X71" s="366">
        <f>SUMIFS('H-32A-WP06a - Debt Serv Monthly'!Y$20:Y$871,'H-32A-WP06a - Debt Serv Monthly'!$B$20:$B$871,'H-32A-WP06 - Debt Service'!$B71)</f>
        <v>0</v>
      </c>
      <c r="Y71" s="360">
        <f>SUMIFS('H-32A-WP06a - Debt Serv Monthly'!Z$20:Z$871,'H-32A-WP06a - Debt Serv Monthly'!$B$20:$B$871,'H-32A-WP06 - Debt Service'!$B71)</f>
        <v>0</v>
      </c>
      <c r="Z71" s="366">
        <f t="shared" si="3"/>
        <v>0</v>
      </c>
    </row>
    <row r="72" spans="2:26">
      <c r="B72" s="363">
        <f t="shared" si="4"/>
        <v>2060</v>
      </c>
      <c r="C72" s="586">
        <f>SUMIFS('H-32A-WP06a - Debt Serv Monthly'!$D$20:$D$871,'H-32A-WP06a - Debt Serv Monthly'!$B$20:$B$871,'H-32A-WP06 - Debt Service'!B72)</f>
        <v>0</v>
      </c>
      <c r="D72" s="586">
        <f>SUMIFS('H-32A-WP06a - Debt Serv Monthly'!E$20:E$871,'H-32A-WP06a - Debt Serv Monthly'!$B$20:$B$871,'H-32A-WP06 - Debt Service'!$B72)</f>
        <v>0</v>
      </c>
      <c r="E72" s="586">
        <f>SUMIFS('H-32A-WP06a - Debt Serv Monthly'!F$20:F$871,'H-32A-WP06a - Debt Serv Monthly'!$B$20:$B$871,'H-32A-WP06 - Debt Service'!$B72)</f>
        <v>0</v>
      </c>
      <c r="F72" s="586">
        <f>SUMIFS('H-32A-WP06a - Debt Serv Monthly'!G$20:G$871,'H-32A-WP06a - Debt Serv Monthly'!$B$20:$B$871,'H-32A-WP06 - Debt Service'!$B72)</f>
        <v>0</v>
      </c>
      <c r="G72" s="586">
        <f>SUMIFS('H-32A-WP06a - Debt Serv Monthly'!H$20:H$871,'H-32A-WP06a - Debt Serv Monthly'!$B$20:$B$871,'H-32A-WP06 - Debt Service'!$B72)</f>
        <v>0</v>
      </c>
      <c r="H72" s="586">
        <f>SUMIFS('H-32A-WP06a - Debt Serv Monthly'!I$20:I$871,'H-32A-WP06a - Debt Serv Monthly'!$B$20:$B$871,'H-32A-WP06 - Debt Service'!$B72)</f>
        <v>0</v>
      </c>
      <c r="I72" s="586">
        <f>SUMIFS('H-32A-WP06a - Debt Serv Monthly'!J$20:J$871,'H-32A-WP06a - Debt Serv Monthly'!$B$20:$B$871,'H-32A-WP06 - Debt Service'!$B72)</f>
        <v>0</v>
      </c>
      <c r="J72" s="586">
        <f>SUMIFS('H-32A-WP06a - Debt Serv Monthly'!K$20:K$871,'H-32A-WP06a - Debt Serv Monthly'!$B$20:$B$871,'H-32A-WP06 - Debt Service'!$B72)</f>
        <v>0</v>
      </c>
      <c r="K72" s="586">
        <f>SUMIFS('H-32A-WP06a - Debt Serv Monthly'!L$20:L$871,'H-32A-WP06a - Debt Serv Monthly'!$B$20:$B$871,'H-32A-WP06 - Debt Service'!$B72)</f>
        <v>0</v>
      </c>
      <c r="L72" s="588">
        <f>SUMIFS('H-32A-WP06a - Debt Serv Monthly'!M$20:M$871,'H-32A-WP06a - Debt Serv Monthly'!$B$20:$B$871,'H-32A-WP06 - Debt Service'!$B72)</f>
        <v>0</v>
      </c>
      <c r="M72" s="586">
        <f t="shared" si="2"/>
        <v>0</v>
      </c>
      <c r="O72" s="363">
        <f t="shared" si="5"/>
        <v>2060</v>
      </c>
      <c r="P72" s="366">
        <f>SUMIFS('H-32A-WP06a - Debt Serv Monthly'!Q$20:Q$871,'H-32A-WP06a - Debt Serv Monthly'!$B$20:$B$871,'H-32A-WP06 - Debt Service'!$B72)</f>
        <v>0</v>
      </c>
      <c r="Q72" s="366">
        <f>SUMIFS('H-32A-WP06a - Debt Serv Monthly'!R$20:R$871,'H-32A-WP06a - Debt Serv Monthly'!$B$20:$B$871,'H-32A-WP06 - Debt Service'!$B72)</f>
        <v>0</v>
      </c>
      <c r="R72" s="366">
        <f>SUMIFS('H-32A-WP06a - Debt Serv Monthly'!S$20:S$871,'H-32A-WP06a - Debt Serv Monthly'!$B$20:$B$871,'H-32A-WP06 - Debt Service'!$B72)</f>
        <v>0</v>
      </c>
      <c r="S72" s="366">
        <f>SUMIFS('H-32A-WP06a - Debt Serv Monthly'!T$20:T$871,'H-32A-WP06a - Debt Serv Monthly'!$B$20:$B$871,'H-32A-WP06 - Debt Service'!$B72)</f>
        <v>0</v>
      </c>
      <c r="T72" s="366">
        <f>SUMIFS('H-32A-WP06a - Debt Serv Monthly'!U$20:U$871,'H-32A-WP06a - Debt Serv Monthly'!$B$20:$B$871,'H-32A-WP06 - Debt Service'!$B72)</f>
        <v>0</v>
      </c>
      <c r="U72" s="366">
        <f>SUMIFS('H-32A-WP06a - Debt Serv Monthly'!V$20:V$871,'H-32A-WP06a - Debt Serv Monthly'!$B$20:$B$871,'H-32A-WP06 - Debt Service'!$B72)</f>
        <v>0</v>
      </c>
      <c r="V72" s="366">
        <f>SUMIFS('H-32A-WP06a - Debt Serv Monthly'!W$20:W$871,'H-32A-WP06a - Debt Serv Monthly'!$B$20:$B$871,'H-32A-WP06 - Debt Service'!$B72)</f>
        <v>0</v>
      </c>
      <c r="W72" s="366">
        <f>SUMIFS('H-32A-WP06a - Debt Serv Monthly'!X$20:X$871,'H-32A-WP06a - Debt Serv Monthly'!$B$20:$B$871,'H-32A-WP06 - Debt Service'!$B72)</f>
        <v>0</v>
      </c>
      <c r="X72" s="366">
        <f>SUMIFS('H-32A-WP06a - Debt Serv Monthly'!Y$20:Y$871,'H-32A-WP06a - Debt Serv Monthly'!$B$20:$B$871,'H-32A-WP06 - Debt Service'!$B72)</f>
        <v>0</v>
      </c>
      <c r="Y72" s="360">
        <f>SUMIFS('H-32A-WP06a - Debt Serv Monthly'!Z$20:Z$871,'H-32A-WP06a - Debt Serv Monthly'!$B$20:$B$871,'H-32A-WP06 - Debt Service'!$B72)</f>
        <v>0</v>
      </c>
      <c r="Z72" s="366">
        <f t="shared" si="3"/>
        <v>0</v>
      </c>
    </row>
    <row r="73" spans="2:26">
      <c r="B73" s="363">
        <f t="shared" si="4"/>
        <v>2061</v>
      </c>
      <c r="C73" s="586">
        <f>SUMIFS('H-32A-WP06a - Debt Serv Monthly'!$D$20:$D$871,'H-32A-WP06a - Debt Serv Monthly'!$B$20:$B$871,'H-32A-WP06 - Debt Service'!B73)</f>
        <v>0</v>
      </c>
      <c r="D73" s="586">
        <f>SUMIFS('H-32A-WP06a - Debt Serv Monthly'!E$20:E$871,'H-32A-WP06a - Debt Serv Monthly'!$B$20:$B$871,'H-32A-WP06 - Debt Service'!$B73)</f>
        <v>0</v>
      </c>
      <c r="E73" s="586">
        <f>SUMIFS('H-32A-WP06a - Debt Serv Monthly'!F$20:F$871,'H-32A-WP06a - Debt Serv Monthly'!$B$20:$B$871,'H-32A-WP06 - Debt Service'!$B73)</f>
        <v>0</v>
      </c>
      <c r="F73" s="586">
        <f>SUMIFS('H-32A-WP06a - Debt Serv Monthly'!G$20:G$871,'H-32A-WP06a - Debt Serv Monthly'!$B$20:$B$871,'H-32A-WP06 - Debt Service'!$B73)</f>
        <v>0</v>
      </c>
      <c r="G73" s="586">
        <f>SUMIFS('H-32A-WP06a - Debt Serv Monthly'!H$20:H$871,'H-32A-WP06a - Debt Serv Monthly'!$B$20:$B$871,'H-32A-WP06 - Debt Service'!$B73)</f>
        <v>0</v>
      </c>
      <c r="H73" s="586">
        <f>SUMIFS('H-32A-WP06a - Debt Serv Monthly'!I$20:I$871,'H-32A-WP06a - Debt Serv Monthly'!$B$20:$B$871,'H-32A-WP06 - Debt Service'!$B73)</f>
        <v>0</v>
      </c>
      <c r="I73" s="586">
        <f>SUMIFS('H-32A-WP06a - Debt Serv Monthly'!J$20:J$871,'H-32A-WP06a - Debt Serv Monthly'!$B$20:$B$871,'H-32A-WP06 - Debt Service'!$B73)</f>
        <v>0</v>
      </c>
      <c r="J73" s="586">
        <f>SUMIFS('H-32A-WP06a - Debt Serv Monthly'!K$20:K$871,'H-32A-WP06a - Debt Serv Monthly'!$B$20:$B$871,'H-32A-WP06 - Debt Service'!$B73)</f>
        <v>0</v>
      </c>
      <c r="K73" s="586">
        <f>SUMIFS('H-32A-WP06a - Debt Serv Monthly'!L$20:L$871,'H-32A-WP06a - Debt Serv Monthly'!$B$20:$B$871,'H-32A-WP06 - Debt Service'!$B73)</f>
        <v>0</v>
      </c>
      <c r="L73" s="588">
        <f>SUMIFS('H-32A-WP06a - Debt Serv Monthly'!M$20:M$871,'H-32A-WP06a - Debt Serv Monthly'!$B$20:$B$871,'H-32A-WP06 - Debt Service'!$B73)</f>
        <v>0</v>
      </c>
      <c r="M73" s="586">
        <f t="shared" si="2"/>
        <v>0</v>
      </c>
      <c r="O73" s="363">
        <f t="shared" si="5"/>
        <v>2061</v>
      </c>
      <c r="P73" s="366">
        <f>SUMIFS('H-32A-WP06a - Debt Serv Monthly'!Q$20:Q$871,'H-32A-WP06a - Debt Serv Monthly'!$B$20:$B$871,'H-32A-WP06 - Debt Service'!$B73)</f>
        <v>0</v>
      </c>
      <c r="Q73" s="366">
        <f>SUMIFS('H-32A-WP06a - Debt Serv Monthly'!R$20:R$871,'H-32A-WP06a - Debt Serv Monthly'!$B$20:$B$871,'H-32A-WP06 - Debt Service'!$B73)</f>
        <v>0</v>
      </c>
      <c r="R73" s="366">
        <f>SUMIFS('H-32A-WP06a - Debt Serv Monthly'!S$20:S$871,'H-32A-WP06a - Debt Serv Monthly'!$B$20:$B$871,'H-32A-WP06 - Debt Service'!$B73)</f>
        <v>0</v>
      </c>
      <c r="S73" s="366">
        <f>SUMIFS('H-32A-WP06a - Debt Serv Monthly'!T$20:T$871,'H-32A-WP06a - Debt Serv Monthly'!$B$20:$B$871,'H-32A-WP06 - Debt Service'!$B73)</f>
        <v>0</v>
      </c>
      <c r="T73" s="366">
        <f>SUMIFS('H-32A-WP06a - Debt Serv Monthly'!U$20:U$871,'H-32A-WP06a - Debt Serv Monthly'!$B$20:$B$871,'H-32A-WP06 - Debt Service'!$B73)</f>
        <v>0</v>
      </c>
      <c r="U73" s="366">
        <f>SUMIFS('H-32A-WP06a - Debt Serv Monthly'!V$20:V$871,'H-32A-WP06a - Debt Serv Monthly'!$B$20:$B$871,'H-32A-WP06 - Debt Service'!$B73)</f>
        <v>0</v>
      </c>
      <c r="V73" s="366">
        <f>SUMIFS('H-32A-WP06a - Debt Serv Monthly'!W$20:W$871,'H-32A-WP06a - Debt Serv Monthly'!$B$20:$B$871,'H-32A-WP06 - Debt Service'!$B73)</f>
        <v>0</v>
      </c>
      <c r="W73" s="366">
        <f>SUMIFS('H-32A-WP06a - Debt Serv Monthly'!X$20:X$871,'H-32A-WP06a - Debt Serv Monthly'!$B$20:$B$871,'H-32A-WP06 - Debt Service'!$B73)</f>
        <v>0</v>
      </c>
      <c r="X73" s="366">
        <f>SUMIFS('H-32A-WP06a - Debt Serv Monthly'!Y$20:Y$871,'H-32A-WP06a - Debt Serv Monthly'!$B$20:$B$871,'H-32A-WP06 - Debt Service'!$B73)</f>
        <v>0</v>
      </c>
      <c r="Y73" s="360">
        <f>SUMIFS('H-32A-WP06a - Debt Serv Monthly'!Z$20:Z$871,'H-32A-WP06a - Debt Serv Monthly'!$B$20:$B$871,'H-32A-WP06 - Debt Service'!$B73)</f>
        <v>0</v>
      </c>
      <c r="Z73" s="366">
        <f t="shared" si="3"/>
        <v>0</v>
      </c>
    </row>
    <row r="74" spans="2:26">
      <c r="B74" s="363">
        <f t="shared" si="4"/>
        <v>2062</v>
      </c>
      <c r="C74" s="586">
        <f>SUMIFS('H-32A-WP06a - Debt Serv Monthly'!$D$20:$D$871,'H-32A-WP06a - Debt Serv Monthly'!$B$20:$B$871,'H-32A-WP06 - Debt Service'!B74)</f>
        <v>0</v>
      </c>
      <c r="D74" s="586">
        <f>SUMIFS('H-32A-WP06a - Debt Serv Monthly'!E$20:E$871,'H-32A-WP06a - Debt Serv Monthly'!$B$20:$B$871,'H-32A-WP06 - Debt Service'!$B74)</f>
        <v>0</v>
      </c>
      <c r="E74" s="586">
        <f>SUMIFS('H-32A-WP06a - Debt Serv Monthly'!F$20:F$871,'H-32A-WP06a - Debt Serv Monthly'!$B$20:$B$871,'H-32A-WP06 - Debt Service'!$B74)</f>
        <v>0</v>
      </c>
      <c r="F74" s="586">
        <f>SUMIFS('H-32A-WP06a - Debt Serv Monthly'!G$20:G$871,'H-32A-WP06a - Debt Serv Monthly'!$B$20:$B$871,'H-32A-WP06 - Debt Service'!$B74)</f>
        <v>0</v>
      </c>
      <c r="G74" s="586">
        <f>SUMIFS('H-32A-WP06a - Debt Serv Monthly'!H$20:H$871,'H-32A-WP06a - Debt Serv Monthly'!$B$20:$B$871,'H-32A-WP06 - Debt Service'!$B74)</f>
        <v>0</v>
      </c>
      <c r="H74" s="586">
        <f>SUMIFS('H-32A-WP06a - Debt Serv Monthly'!I$20:I$871,'H-32A-WP06a - Debt Serv Monthly'!$B$20:$B$871,'H-32A-WP06 - Debt Service'!$B74)</f>
        <v>0</v>
      </c>
      <c r="I74" s="586">
        <f>SUMIFS('H-32A-WP06a - Debt Serv Monthly'!J$20:J$871,'H-32A-WP06a - Debt Serv Monthly'!$B$20:$B$871,'H-32A-WP06 - Debt Service'!$B74)</f>
        <v>0</v>
      </c>
      <c r="J74" s="586">
        <f>SUMIFS('H-32A-WP06a - Debt Serv Monthly'!K$20:K$871,'H-32A-WP06a - Debt Serv Monthly'!$B$20:$B$871,'H-32A-WP06 - Debt Service'!$B74)</f>
        <v>0</v>
      </c>
      <c r="K74" s="586">
        <f>SUMIFS('H-32A-WP06a - Debt Serv Monthly'!L$20:L$871,'H-32A-WP06a - Debt Serv Monthly'!$B$20:$B$871,'H-32A-WP06 - Debt Service'!$B74)</f>
        <v>0</v>
      </c>
      <c r="L74" s="588">
        <f>SUMIFS('H-32A-WP06a - Debt Serv Monthly'!M$20:M$871,'H-32A-WP06a - Debt Serv Monthly'!$B$20:$B$871,'H-32A-WP06 - Debt Service'!$B74)</f>
        <v>0</v>
      </c>
      <c r="M74" s="586">
        <f t="shared" si="2"/>
        <v>0</v>
      </c>
      <c r="O74" s="363">
        <f t="shared" si="5"/>
        <v>2062</v>
      </c>
      <c r="P74" s="366">
        <f>SUMIFS('H-32A-WP06a - Debt Serv Monthly'!Q$20:Q$871,'H-32A-WP06a - Debt Serv Monthly'!$B$20:$B$871,'H-32A-WP06 - Debt Service'!$B74)</f>
        <v>0</v>
      </c>
      <c r="Q74" s="366">
        <f>SUMIFS('H-32A-WP06a - Debt Serv Monthly'!R$20:R$871,'H-32A-WP06a - Debt Serv Monthly'!$B$20:$B$871,'H-32A-WP06 - Debt Service'!$B74)</f>
        <v>0</v>
      </c>
      <c r="R74" s="366">
        <f>SUMIFS('H-32A-WP06a - Debt Serv Monthly'!S$20:S$871,'H-32A-WP06a - Debt Serv Monthly'!$B$20:$B$871,'H-32A-WP06 - Debt Service'!$B74)</f>
        <v>0</v>
      </c>
      <c r="S74" s="366">
        <f>SUMIFS('H-32A-WP06a - Debt Serv Monthly'!T$20:T$871,'H-32A-WP06a - Debt Serv Monthly'!$B$20:$B$871,'H-32A-WP06 - Debt Service'!$B74)</f>
        <v>0</v>
      </c>
      <c r="T74" s="366">
        <f>SUMIFS('H-32A-WP06a - Debt Serv Monthly'!U$20:U$871,'H-32A-WP06a - Debt Serv Monthly'!$B$20:$B$871,'H-32A-WP06 - Debt Service'!$B74)</f>
        <v>0</v>
      </c>
      <c r="U74" s="366">
        <f>SUMIFS('H-32A-WP06a - Debt Serv Monthly'!V$20:V$871,'H-32A-WP06a - Debt Serv Monthly'!$B$20:$B$871,'H-32A-WP06 - Debt Service'!$B74)</f>
        <v>0</v>
      </c>
      <c r="V74" s="366">
        <f>SUMIFS('H-32A-WP06a - Debt Serv Monthly'!W$20:W$871,'H-32A-WP06a - Debt Serv Monthly'!$B$20:$B$871,'H-32A-WP06 - Debt Service'!$B74)</f>
        <v>0</v>
      </c>
      <c r="W74" s="366">
        <f>SUMIFS('H-32A-WP06a - Debt Serv Monthly'!X$20:X$871,'H-32A-WP06a - Debt Serv Monthly'!$B$20:$B$871,'H-32A-WP06 - Debt Service'!$B74)</f>
        <v>0</v>
      </c>
      <c r="X74" s="366">
        <f>SUMIFS('H-32A-WP06a - Debt Serv Monthly'!Y$20:Y$871,'H-32A-WP06a - Debt Serv Monthly'!$B$20:$B$871,'H-32A-WP06 - Debt Service'!$B74)</f>
        <v>0</v>
      </c>
      <c r="Y74" s="360">
        <f>SUMIFS('H-32A-WP06a - Debt Serv Monthly'!Z$20:Z$871,'H-32A-WP06a - Debt Serv Monthly'!$B$20:$B$871,'H-32A-WP06 - Debt Service'!$B74)</f>
        <v>0</v>
      </c>
      <c r="Z74" s="366">
        <f t="shared" si="3"/>
        <v>0</v>
      </c>
    </row>
    <row r="75" spans="2:26">
      <c r="B75" s="363">
        <f t="shared" si="4"/>
        <v>2063</v>
      </c>
      <c r="C75" s="586">
        <f>SUMIFS('H-32A-WP06a - Debt Serv Monthly'!$D$20:$D$871,'H-32A-WP06a - Debt Serv Monthly'!$B$20:$B$871,'H-32A-WP06 - Debt Service'!B75)</f>
        <v>0</v>
      </c>
      <c r="D75" s="586">
        <f>SUMIFS('H-32A-WP06a - Debt Serv Monthly'!E$20:E$871,'H-32A-WP06a - Debt Serv Monthly'!$B$20:$B$871,'H-32A-WP06 - Debt Service'!$B75)</f>
        <v>0</v>
      </c>
      <c r="E75" s="586">
        <f>SUMIFS('H-32A-WP06a - Debt Serv Monthly'!F$20:F$871,'H-32A-WP06a - Debt Serv Monthly'!$B$20:$B$871,'H-32A-WP06 - Debt Service'!$B75)</f>
        <v>0</v>
      </c>
      <c r="F75" s="586">
        <f>SUMIFS('H-32A-WP06a - Debt Serv Monthly'!G$20:G$871,'H-32A-WP06a - Debt Serv Monthly'!$B$20:$B$871,'H-32A-WP06 - Debt Service'!$B75)</f>
        <v>0</v>
      </c>
      <c r="G75" s="586">
        <f>SUMIFS('H-32A-WP06a - Debt Serv Monthly'!H$20:H$871,'H-32A-WP06a - Debt Serv Monthly'!$B$20:$B$871,'H-32A-WP06 - Debt Service'!$B75)</f>
        <v>0</v>
      </c>
      <c r="H75" s="586">
        <f>SUMIFS('H-32A-WP06a - Debt Serv Monthly'!I$20:I$871,'H-32A-WP06a - Debt Serv Monthly'!$B$20:$B$871,'H-32A-WP06 - Debt Service'!$B75)</f>
        <v>0</v>
      </c>
      <c r="I75" s="586">
        <f>SUMIFS('H-32A-WP06a - Debt Serv Monthly'!J$20:J$871,'H-32A-WP06a - Debt Serv Monthly'!$B$20:$B$871,'H-32A-WP06 - Debt Service'!$B75)</f>
        <v>0</v>
      </c>
      <c r="J75" s="586">
        <f>SUMIFS('H-32A-WP06a - Debt Serv Monthly'!K$20:K$871,'H-32A-WP06a - Debt Serv Monthly'!$B$20:$B$871,'H-32A-WP06 - Debt Service'!$B75)</f>
        <v>0</v>
      </c>
      <c r="K75" s="586">
        <f>SUMIFS('H-32A-WP06a - Debt Serv Monthly'!L$20:L$871,'H-32A-WP06a - Debt Serv Monthly'!$B$20:$B$871,'H-32A-WP06 - Debt Service'!$B75)</f>
        <v>0</v>
      </c>
      <c r="L75" s="588">
        <f>SUMIFS('H-32A-WP06a - Debt Serv Monthly'!M$20:M$871,'H-32A-WP06a - Debt Serv Monthly'!$B$20:$B$871,'H-32A-WP06 - Debt Service'!$B75)</f>
        <v>0</v>
      </c>
      <c r="M75" s="586">
        <f t="shared" si="2"/>
        <v>0</v>
      </c>
      <c r="O75" s="363">
        <f t="shared" si="5"/>
        <v>2063</v>
      </c>
      <c r="P75" s="366">
        <f>SUMIFS('H-32A-WP06a - Debt Serv Monthly'!Q$20:Q$871,'H-32A-WP06a - Debt Serv Monthly'!$B$20:$B$871,'H-32A-WP06 - Debt Service'!$B75)</f>
        <v>0</v>
      </c>
      <c r="Q75" s="366">
        <f>SUMIFS('H-32A-WP06a - Debt Serv Monthly'!R$20:R$871,'H-32A-WP06a - Debt Serv Monthly'!$B$20:$B$871,'H-32A-WP06 - Debt Service'!$B75)</f>
        <v>0</v>
      </c>
      <c r="R75" s="366">
        <f>SUMIFS('H-32A-WP06a - Debt Serv Monthly'!S$20:S$871,'H-32A-WP06a - Debt Serv Monthly'!$B$20:$B$871,'H-32A-WP06 - Debt Service'!$B75)</f>
        <v>0</v>
      </c>
      <c r="S75" s="366">
        <f>SUMIFS('H-32A-WP06a - Debt Serv Monthly'!T$20:T$871,'H-32A-WP06a - Debt Serv Monthly'!$B$20:$B$871,'H-32A-WP06 - Debt Service'!$B75)</f>
        <v>0</v>
      </c>
      <c r="T75" s="366">
        <f>SUMIFS('H-32A-WP06a - Debt Serv Monthly'!U$20:U$871,'H-32A-WP06a - Debt Serv Monthly'!$B$20:$B$871,'H-32A-WP06 - Debt Service'!$B75)</f>
        <v>0</v>
      </c>
      <c r="U75" s="366">
        <f>SUMIFS('H-32A-WP06a - Debt Serv Monthly'!V$20:V$871,'H-32A-WP06a - Debt Serv Monthly'!$B$20:$B$871,'H-32A-WP06 - Debt Service'!$B75)</f>
        <v>0</v>
      </c>
      <c r="V75" s="366">
        <f>SUMIFS('H-32A-WP06a - Debt Serv Monthly'!W$20:W$871,'H-32A-WP06a - Debt Serv Monthly'!$B$20:$B$871,'H-32A-WP06 - Debt Service'!$B75)</f>
        <v>0</v>
      </c>
      <c r="W75" s="366">
        <f>SUMIFS('H-32A-WP06a - Debt Serv Monthly'!X$20:X$871,'H-32A-WP06a - Debt Serv Monthly'!$B$20:$B$871,'H-32A-WP06 - Debt Service'!$B75)</f>
        <v>0</v>
      </c>
      <c r="X75" s="366">
        <f>SUMIFS('H-32A-WP06a - Debt Serv Monthly'!Y$20:Y$871,'H-32A-WP06a - Debt Serv Monthly'!$B$20:$B$871,'H-32A-WP06 - Debt Service'!$B75)</f>
        <v>0</v>
      </c>
      <c r="Y75" s="360">
        <f>SUMIFS('H-32A-WP06a - Debt Serv Monthly'!Z$20:Z$871,'H-32A-WP06a - Debt Serv Monthly'!$B$20:$B$871,'H-32A-WP06 - Debt Service'!$B75)</f>
        <v>0</v>
      </c>
      <c r="Z75" s="366">
        <f t="shared" si="3"/>
        <v>0</v>
      </c>
    </row>
    <row r="76" spans="2:26">
      <c r="B76" s="363">
        <f t="shared" si="4"/>
        <v>2064</v>
      </c>
      <c r="C76" s="586">
        <f>SUMIFS('H-32A-WP06a - Debt Serv Monthly'!$D$20:$D$871,'H-32A-WP06a - Debt Serv Monthly'!$B$20:$B$871,'H-32A-WP06 - Debt Service'!B76)</f>
        <v>0</v>
      </c>
      <c r="D76" s="586">
        <f>SUMIFS('H-32A-WP06a - Debt Serv Monthly'!E$20:E$871,'H-32A-WP06a - Debt Serv Monthly'!$B$20:$B$871,'H-32A-WP06 - Debt Service'!$B76)</f>
        <v>0</v>
      </c>
      <c r="E76" s="586">
        <f>SUMIFS('H-32A-WP06a - Debt Serv Monthly'!F$20:F$871,'H-32A-WP06a - Debt Serv Monthly'!$B$20:$B$871,'H-32A-WP06 - Debt Service'!$B76)</f>
        <v>0</v>
      </c>
      <c r="F76" s="586">
        <f>SUMIFS('H-32A-WP06a - Debt Serv Monthly'!G$20:G$871,'H-32A-WP06a - Debt Serv Monthly'!$B$20:$B$871,'H-32A-WP06 - Debt Service'!$B76)</f>
        <v>0</v>
      </c>
      <c r="G76" s="586">
        <f>SUMIFS('H-32A-WP06a - Debt Serv Monthly'!H$20:H$871,'H-32A-WP06a - Debt Serv Monthly'!$B$20:$B$871,'H-32A-WP06 - Debt Service'!$B76)</f>
        <v>0</v>
      </c>
      <c r="H76" s="586">
        <f>SUMIFS('H-32A-WP06a - Debt Serv Monthly'!I$20:I$871,'H-32A-WP06a - Debt Serv Monthly'!$B$20:$B$871,'H-32A-WP06 - Debt Service'!$B76)</f>
        <v>0</v>
      </c>
      <c r="I76" s="586">
        <f>SUMIFS('H-32A-WP06a - Debt Serv Monthly'!J$20:J$871,'H-32A-WP06a - Debt Serv Monthly'!$B$20:$B$871,'H-32A-WP06 - Debt Service'!$B76)</f>
        <v>0</v>
      </c>
      <c r="J76" s="586">
        <f>SUMIFS('H-32A-WP06a - Debt Serv Monthly'!K$20:K$871,'H-32A-WP06a - Debt Serv Monthly'!$B$20:$B$871,'H-32A-WP06 - Debt Service'!$B76)</f>
        <v>0</v>
      </c>
      <c r="K76" s="586">
        <f>SUMIFS('H-32A-WP06a - Debt Serv Monthly'!L$20:L$871,'H-32A-WP06a - Debt Serv Monthly'!$B$20:$B$871,'H-32A-WP06 - Debt Service'!$B76)</f>
        <v>0</v>
      </c>
      <c r="L76" s="588">
        <f>SUMIFS('H-32A-WP06a - Debt Serv Monthly'!M$20:M$871,'H-32A-WP06a - Debt Serv Monthly'!$B$20:$B$871,'H-32A-WP06 - Debt Service'!$B76)</f>
        <v>0</v>
      </c>
      <c r="M76" s="586">
        <f t="shared" si="2"/>
        <v>0</v>
      </c>
      <c r="O76" s="363">
        <f t="shared" si="5"/>
        <v>2064</v>
      </c>
      <c r="P76" s="366">
        <f>SUMIFS('H-32A-WP06a - Debt Serv Monthly'!Q$20:Q$871,'H-32A-WP06a - Debt Serv Monthly'!$B$20:$B$871,'H-32A-WP06 - Debt Service'!$B76)</f>
        <v>0</v>
      </c>
      <c r="Q76" s="366">
        <f>SUMIFS('H-32A-WP06a - Debt Serv Monthly'!R$20:R$871,'H-32A-WP06a - Debt Serv Monthly'!$B$20:$B$871,'H-32A-WP06 - Debt Service'!$B76)</f>
        <v>0</v>
      </c>
      <c r="R76" s="366">
        <f>SUMIFS('H-32A-WP06a - Debt Serv Monthly'!S$20:S$871,'H-32A-WP06a - Debt Serv Monthly'!$B$20:$B$871,'H-32A-WP06 - Debt Service'!$B76)</f>
        <v>0</v>
      </c>
      <c r="S76" s="366">
        <f>SUMIFS('H-32A-WP06a - Debt Serv Monthly'!T$20:T$871,'H-32A-WP06a - Debt Serv Monthly'!$B$20:$B$871,'H-32A-WP06 - Debt Service'!$B76)</f>
        <v>0</v>
      </c>
      <c r="T76" s="366">
        <f>SUMIFS('H-32A-WP06a - Debt Serv Monthly'!U$20:U$871,'H-32A-WP06a - Debt Serv Monthly'!$B$20:$B$871,'H-32A-WP06 - Debt Service'!$B76)</f>
        <v>0</v>
      </c>
      <c r="U76" s="366">
        <f>SUMIFS('H-32A-WP06a - Debt Serv Monthly'!V$20:V$871,'H-32A-WP06a - Debt Serv Monthly'!$B$20:$B$871,'H-32A-WP06 - Debt Service'!$B76)</f>
        <v>0</v>
      </c>
      <c r="V76" s="366">
        <f>SUMIFS('H-32A-WP06a - Debt Serv Monthly'!W$20:W$871,'H-32A-WP06a - Debt Serv Monthly'!$B$20:$B$871,'H-32A-WP06 - Debt Service'!$B76)</f>
        <v>0</v>
      </c>
      <c r="W76" s="366">
        <f>SUMIFS('H-32A-WP06a - Debt Serv Monthly'!X$20:X$871,'H-32A-WP06a - Debt Serv Monthly'!$B$20:$B$871,'H-32A-WP06 - Debt Service'!$B76)</f>
        <v>0</v>
      </c>
      <c r="X76" s="366">
        <f>SUMIFS('H-32A-WP06a - Debt Serv Monthly'!Y$20:Y$871,'H-32A-WP06a - Debt Serv Monthly'!$B$20:$B$871,'H-32A-WP06 - Debt Service'!$B76)</f>
        <v>0</v>
      </c>
      <c r="Y76" s="360">
        <f>SUMIFS('H-32A-WP06a - Debt Serv Monthly'!Z$20:Z$871,'H-32A-WP06a - Debt Serv Monthly'!$B$20:$B$871,'H-32A-WP06 - Debt Service'!$B76)</f>
        <v>0</v>
      </c>
      <c r="Z76" s="366">
        <f t="shared" si="3"/>
        <v>0</v>
      </c>
    </row>
    <row r="77" spans="2:26">
      <c r="B77" s="363">
        <f t="shared" si="4"/>
        <v>2065</v>
      </c>
      <c r="C77" s="586">
        <f>SUMIFS('H-32A-WP06a - Debt Serv Monthly'!$D$20:$D$871,'H-32A-WP06a - Debt Serv Monthly'!$B$20:$B$871,'H-32A-WP06 - Debt Service'!B77)</f>
        <v>0</v>
      </c>
      <c r="D77" s="586">
        <f>SUMIFS('H-32A-WP06a - Debt Serv Monthly'!E$20:E$871,'H-32A-WP06a - Debt Serv Monthly'!$B$20:$B$871,'H-32A-WP06 - Debt Service'!$B77)</f>
        <v>0</v>
      </c>
      <c r="E77" s="586">
        <f>SUMIFS('H-32A-WP06a - Debt Serv Monthly'!F$20:F$871,'H-32A-WP06a - Debt Serv Monthly'!$B$20:$B$871,'H-32A-WP06 - Debt Service'!$B77)</f>
        <v>0</v>
      </c>
      <c r="F77" s="586">
        <f>SUMIFS('H-32A-WP06a - Debt Serv Monthly'!G$20:G$871,'H-32A-WP06a - Debt Serv Monthly'!$B$20:$B$871,'H-32A-WP06 - Debt Service'!$B77)</f>
        <v>0</v>
      </c>
      <c r="G77" s="586">
        <f>SUMIFS('H-32A-WP06a - Debt Serv Monthly'!H$20:H$871,'H-32A-WP06a - Debt Serv Monthly'!$B$20:$B$871,'H-32A-WP06 - Debt Service'!$B77)</f>
        <v>0</v>
      </c>
      <c r="H77" s="586">
        <f>SUMIFS('H-32A-WP06a - Debt Serv Monthly'!I$20:I$871,'H-32A-WP06a - Debt Serv Monthly'!$B$20:$B$871,'H-32A-WP06 - Debt Service'!$B77)</f>
        <v>0</v>
      </c>
      <c r="I77" s="586">
        <f>SUMIFS('H-32A-WP06a - Debt Serv Monthly'!J$20:J$871,'H-32A-WP06a - Debt Serv Monthly'!$B$20:$B$871,'H-32A-WP06 - Debt Service'!$B77)</f>
        <v>0</v>
      </c>
      <c r="J77" s="586">
        <f>SUMIFS('H-32A-WP06a - Debt Serv Monthly'!K$20:K$871,'H-32A-WP06a - Debt Serv Monthly'!$B$20:$B$871,'H-32A-WP06 - Debt Service'!$B77)</f>
        <v>0</v>
      </c>
      <c r="K77" s="586">
        <f>SUMIFS('H-32A-WP06a - Debt Serv Monthly'!L$20:L$871,'H-32A-WP06a - Debt Serv Monthly'!$B$20:$B$871,'H-32A-WP06 - Debt Service'!$B77)</f>
        <v>0</v>
      </c>
      <c r="L77" s="588">
        <f>SUMIFS('H-32A-WP06a - Debt Serv Monthly'!M$20:M$871,'H-32A-WP06a - Debt Serv Monthly'!$B$20:$B$871,'H-32A-WP06 - Debt Service'!$B77)</f>
        <v>0</v>
      </c>
      <c r="M77" s="586">
        <f t="shared" si="2"/>
        <v>0</v>
      </c>
      <c r="O77" s="363">
        <f t="shared" si="5"/>
        <v>2065</v>
      </c>
      <c r="P77" s="366">
        <f>SUMIFS('H-32A-WP06a - Debt Serv Monthly'!Q$20:Q$871,'H-32A-WP06a - Debt Serv Monthly'!$B$20:$B$871,'H-32A-WP06 - Debt Service'!$B77)</f>
        <v>0</v>
      </c>
      <c r="Q77" s="366">
        <f>SUMIFS('H-32A-WP06a - Debt Serv Monthly'!R$20:R$871,'H-32A-WP06a - Debt Serv Monthly'!$B$20:$B$871,'H-32A-WP06 - Debt Service'!$B77)</f>
        <v>0</v>
      </c>
      <c r="R77" s="366">
        <f>SUMIFS('H-32A-WP06a - Debt Serv Monthly'!S$20:S$871,'H-32A-WP06a - Debt Serv Monthly'!$B$20:$B$871,'H-32A-WP06 - Debt Service'!$B77)</f>
        <v>0</v>
      </c>
      <c r="S77" s="366">
        <f>SUMIFS('H-32A-WP06a - Debt Serv Monthly'!T$20:T$871,'H-32A-WP06a - Debt Serv Monthly'!$B$20:$B$871,'H-32A-WP06 - Debt Service'!$B77)</f>
        <v>0</v>
      </c>
      <c r="T77" s="366">
        <f>SUMIFS('H-32A-WP06a - Debt Serv Monthly'!U$20:U$871,'H-32A-WP06a - Debt Serv Monthly'!$B$20:$B$871,'H-32A-WP06 - Debt Service'!$B77)</f>
        <v>0</v>
      </c>
      <c r="U77" s="366">
        <f>SUMIFS('H-32A-WP06a - Debt Serv Monthly'!V$20:V$871,'H-32A-WP06a - Debt Serv Monthly'!$B$20:$B$871,'H-32A-WP06 - Debt Service'!$B77)</f>
        <v>0</v>
      </c>
      <c r="V77" s="366">
        <f>SUMIFS('H-32A-WP06a - Debt Serv Monthly'!W$20:W$871,'H-32A-WP06a - Debt Serv Monthly'!$B$20:$B$871,'H-32A-WP06 - Debt Service'!$B77)</f>
        <v>0</v>
      </c>
      <c r="W77" s="366">
        <f>SUMIFS('H-32A-WP06a - Debt Serv Monthly'!X$20:X$871,'H-32A-WP06a - Debt Serv Monthly'!$B$20:$B$871,'H-32A-WP06 - Debt Service'!$B77)</f>
        <v>0</v>
      </c>
      <c r="X77" s="366">
        <f>SUMIFS('H-32A-WP06a - Debt Serv Monthly'!Y$20:Y$871,'H-32A-WP06a - Debt Serv Monthly'!$B$20:$B$871,'H-32A-WP06 - Debt Service'!$B77)</f>
        <v>0</v>
      </c>
      <c r="Y77" s="360">
        <f>SUMIFS('H-32A-WP06a - Debt Serv Monthly'!Z$20:Z$871,'H-32A-WP06a - Debt Serv Monthly'!$B$20:$B$871,'H-32A-WP06 - Debt Service'!$B77)</f>
        <v>0</v>
      </c>
      <c r="Z77" s="366">
        <f t="shared" si="3"/>
        <v>0</v>
      </c>
    </row>
    <row r="78" spans="2:26">
      <c r="B78" s="363">
        <f t="shared" si="4"/>
        <v>2066</v>
      </c>
      <c r="C78" s="586">
        <f>SUMIFS('H-32A-WP06a - Debt Serv Monthly'!$D$20:$D$871,'H-32A-WP06a - Debt Serv Monthly'!$B$20:$B$871,'H-32A-WP06 - Debt Service'!B78)</f>
        <v>0</v>
      </c>
      <c r="D78" s="586">
        <f>SUMIFS('H-32A-WP06a - Debt Serv Monthly'!E$20:E$871,'H-32A-WP06a - Debt Serv Monthly'!$B$20:$B$871,'H-32A-WP06 - Debt Service'!$B78)</f>
        <v>0</v>
      </c>
      <c r="E78" s="586">
        <f>SUMIFS('H-32A-WP06a - Debt Serv Monthly'!F$20:F$871,'H-32A-WP06a - Debt Serv Monthly'!$B$20:$B$871,'H-32A-WP06 - Debt Service'!$B78)</f>
        <v>0</v>
      </c>
      <c r="F78" s="586">
        <f>SUMIFS('H-32A-WP06a - Debt Serv Monthly'!G$20:G$871,'H-32A-WP06a - Debt Serv Monthly'!$B$20:$B$871,'H-32A-WP06 - Debt Service'!$B78)</f>
        <v>0</v>
      </c>
      <c r="G78" s="586">
        <f>SUMIFS('H-32A-WP06a - Debt Serv Monthly'!H$20:H$871,'H-32A-WP06a - Debt Serv Monthly'!$B$20:$B$871,'H-32A-WP06 - Debt Service'!$B78)</f>
        <v>0</v>
      </c>
      <c r="H78" s="586">
        <f>SUMIFS('H-32A-WP06a - Debt Serv Monthly'!I$20:I$871,'H-32A-WP06a - Debt Serv Monthly'!$B$20:$B$871,'H-32A-WP06 - Debt Service'!$B78)</f>
        <v>0</v>
      </c>
      <c r="I78" s="586">
        <f>SUMIFS('H-32A-WP06a - Debt Serv Monthly'!J$20:J$871,'H-32A-WP06a - Debt Serv Monthly'!$B$20:$B$871,'H-32A-WP06 - Debt Service'!$B78)</f>
        <v>0</v>
      </c>
      <c r="J78" s="586">
        <f>SUMIFS('H-32A-WP06a - Debt Serv Monthly'!K$20:K$871,'H-32A-WP06a - Debt Serv Monthly'!$B$20:$B$871,'H-32A-WP06 - Debt Service'!$B78)</f>
        <v>0</v>
      </c>
      <c r="K78" s="586">
        <f>SUMIFS('H-32A-WP06a - Debt Serv Monthly'!L$20:L$871,'H-32A-WP06a - Debt Serv Monthly'!$B$20:$B$871,'H-32A-WP06 - Debt Service'!$B78)</f>
        <v>0</v>
      </c>
      <c r="L78" s="588">
        <f>SUMIFS('H-32A-WP06a - Debt Serv Monthly'!M$20:M$871,'H-32A-WP06a - Debt Serv Monthly'!$B$20:$B$871,'H-32A-WP06 - Debt Service'!$B78)</f>
        <v>0</v>
      </c>
      <c r="M78" s="586">
        <f t="shared" si="2"/>
        <v>0</v>
      </c>
      <c r="O78" s="363">
        <f t="shared" si="5"/>
        <v>2066</v>
      </c>
      <c r="P78" s="366">
        <f>SUMIFS('H-32A-WP06a - Debt Serv Monthly'!Q$20:Q$871,'H-32A-WP06a - Debt Serv Monthly'!$B$20:$B$871,'H-32A-WP06 - Debt Service'!$B78)</f>
        <v>0</v>
      </c>
      <c r="Q78" s="366">
        <f>SUMIFS('H-32A-WP06a - Debt Serv Monthly'!R$20:R$871,'H-32A-WP06a - Debt Serv Monthly'!$B$20:$B$871,'H-32A-WP06 - Debt Service'!$B78)</f>
        <v>0</v>
      </c>
      <c r="R78" s="366">
        <f>SUMIFS('H-32A-WP06a - Debt Serv Monthly'!S$20:S$871,'H-32A-WP06a - Debt Serv Monthly'!$B$20:$B$871,'H-32A-WP06 - Debt Service'!$B78)</f>
        <v>0</v>
      </c>
      <c r="S78" s="366">
        <f>SUMIFS('H-32A-WP06a - Debt Serv Monthly'!T$20:T$871,'H-32A-WP06a - Debt Serv Monthly'!$B$20:$B$871,'H-32A-WP06 - Debt Service'!$B78)</f>
        <v>0</v>
      </c>
      <c r="T78" s="366">
        <f>SUMIFS('H-32A-WP06a - Debt Serv Monthly'!U$20:U$871,'H-32A-WP06a - Debt Serv Monthly'!$B$20:$B$871,'H-32A-WP06 - Debt Service'!$B78)</f>
        <v>0</v>
      </c>
      <c r="U78" s="366">
        <f>SUMIFS('H-32A-WP06a - Debt Serv Monthly'!V$20:V$871,'H-32A-WP06a - Debt Serv Monthly'!$B$20:$B$871,'H-32A-WP06 - Debt Service'!$B78)</f>
        <v>0</v>
      </c>
      <c r="V78" s="366">
        <f>SUMIFS('H-32A-WP06a - Debt Serv Monthly'!W$20:W$871,'H-32A-WP06a - Debt Serv Monthly'!$B$20:$B$871,'H-32A-WP06 - Debt Service'!$B78)</f>
        <v>0</v>
      </c>
      <c r="W78" s="366">
        <f>SUMIFS('H-32A-WP06a - Debt Serv Monthly'!X$20:X$871,'H-32A-WP06a - Debt Serv Monthly'!$B$20:$B$871,'H-32A-WP06 - Debt Service'!$B78)</f>
        <v>0</v>
      </c>
      <c r="X78" s="366">
        <f>SUMIFS('H-32A-WP06a - Debt Serv Monthly'!Y$20:Y$871,'H-32A-WP06a - Debt Serv Monthly'!$B$20:$B$871,'H-32A-WP06 - Debt Service'!$B78)</f>
        <v>0</v>
      </c>
      <c r="Y78" s="360">
        <f>SUMIFS('H-32A-WP06a - Debt Serv Monthly'!Z$20:Z$871,'H-32A-WP06a - Debt Serv Monthly'!$B$20:$B$871,'H-32A-WP06 - Debt Service'!$B78)</f>
        <v>0</v>
      </c>
      <c r="Z78" s="366">
        <f t="shared" si="3"/>
        <v>0</v>
      </c>
    </row>
    <row r="79" spans="2:26">
      <c r="B79" s="363">
        <f t="shared" si="4"/>
        <v>2067</v>
      </c>
      <c r="C79" s="586">
        <f>SUMIFS('H-32A-WP06a - Debt Serv Monthly'!$D$20:$D$871,'H-32A-WP06a - Debt Serv Monthly'!$B$20:$B$871,'H-32A-WP06 - Debt Service'!B79)</f>
        <v>0</v>
      </c>
      <c r="D79" s="586">
        <f>SUMIFS('H-32A-WP06a - Debt Serv Monthly'!E$20:E$871,'H-32A-WP06a - Debt Serv Monthly'!$B$20:$B$871,'H-32A-WP06 - Debt Service'!$B79)</f>
        <v>0</v>
      </c>
      <c r="E79" s="586">
        <f>SUMIFS('H-32A-WP06a - Debt Serv Monthly'!F$20:F$871,'H-32A-WP06a - Debt Serv Monthly'!$B$20:$B$871,'H-32A-WP06 - Debt Service'!$B79)</f>
        <v>0</v>
      </c>
      <c r="F79" s="586">
        <f>SUMIFS('H-32A-WP06a - Debt Serv Monthly'!G$20:G$871,'H-32A-WP06a - Debt Serv Monthly'!$B$20:$B$871,'H-32A-WP06 - Debt Service'!$B79)</f>
        <v>0</v>
      </c>
      <c r="G79" s="586">
        <f>SUMIFS('H-32A-WP06a - Debt Serv Monthly'!H$20:H$871,'H-32A-WP06a - Debt Serv Monthly'!$B$20:$B$871,'H-32A-WP06 - Debt Service'!$B79)</f>
        <v>0</v>
      </c>
      <c r="H79" s="586">
        <f>SUMIFS('H-32A-WP06a - Debt Serv Monthly'!I$20:I$871,'H-32A-WP06a - Debt Serv Monthly'!$B$20:$B$871,'H-32A-WP06 - Debt Service'!$B79)</f>
        <v>0</v>
      </c>
      <c r="I79" s="586">
        <f>SUMIFS('H-32A-WP06a - Debt Serv Monthly'!J$20:J$871,'H-32A-WP06a - Debt Serv Monthly'!$B$20:$B$871,'H-32A-WP06 - Debt Service'!$B79)</f>
        <v>0</v>
      </c>
      <c r="J79" s="586">
        <f>SUMIFS('H-32A-WP06a - Debt Serv Monthly'!K$20:K$871,'H-32A-WP06a - Debt Serv Monthly'!$B$20:$B$871,'H-32A-WP06 - Debt Service'!$B79)</f>
        <v>0</v>
      </c>
      <c r="K79" s="586">
        <f>SUMIFS('H-32A-WP06a - Debt Serv Monthly'!L$20:L$871,'H-32A-WP06a - Debt Serv Monthly'!$B$20:$B$871,'H-32A-WP06 - Debt Service'!$B79)</f>
        <v>0</v>
      </c>
      <c r="L79" s="588">
        <f>SUMIFS('H-32A-WP06a - Debt Serv Monthly'!M$20:M$871,'H-32A-WP06a - Debt Serv Monthly'!$B$20:$B$871,'H-32A-WP06 - Debt Service'!$B79)</f>
        <v>0</v>
      </c>
      <c r="M79" s="586">
        <f t="shared" si="2"/>
        <v>0</v>
      </c>
      <c r="O79" s="363">
        <f t="shared" si="5"/>
        <v>2067</v>
      </c>
      <c r="P79" s="366">
        <f>SUMIFS('H-32A-WP06a - Debt Serv Monthly'!Q$20:Q$871,'H-32A-WP06a - Debt Serv Monthly'!$B$20:$B$871,'H-32A-WP06 - Debt Service'!$B79)</f>
        <v>0</v>
      </c>
      <c r="Q79" s="366">
        <f>SUMIFS('H-32A-WP06a - Debt Serv Monthly'!R$20:R$871,'H-32A-WP06a - Debt Serv Monthly'!$B$20:$B$871,'H-32A-WP06 - Debt Service'!$B79)</f>
        <v>0</v>
      </c>
      <c r="R79" s="366">
        <f>SUMIFS('H-32A-WP06a - Debt Serv Monthly'!S$20:S$871,'H-32A-WP06a - Debt Serv Monthly'!$B$20:$B$871,'H-32A-WP06 - Debt Service'!$B79)</f>
        <v>0</v>
      </c>
      <c r="S79" s="366">
        <f>SUMIFS('H-32A-WP06a - Debt Serv Monthly'!T$20:T$871,'H-32A-WP06a - Debt Serv Monthly'!$B$20:$B$871,'H-32A-WP06 - Debt Service'!$B79)</f>
        <v>0</v>
      </c>
      <c r="T79" s="366">
        <f>SUMIFS('H-32A-WP06a - Debt Serv Monthly'!U$20:U$871,'H-32A-WP06a - Debt Serv Monthly'!$B$20:$B$871,'H-32A-WP06 - Debt Service'!$B79)</f>
        <v>0</v>
      </c>
      <c r="U79" s="366">
        <f>SUMIFS('H-32A-WP06a - Debt Serv Monthly'!V$20:V$871,'H-32A-WP06a - Debt Serv Monthly'!$B$20:$B$871,'H-32A-WP06 - Debt Service'!$B79)</f>
        <v>0</v>
      </c>
      <c r="V79" s="366">
        <f>SUMIFS('H-32A-WP06a - Debt Serv Monthly'!W$20:W$871,'H-32A-WP06a - Debt Serv Monthly'!$B$20:$B$871,'H-32A-WP06 - Debt Service'!$B79)</f>
        <v>0</v>
      </c>
      <c r="W79" s="366">
        <f>SUMIFS('H-32A-WP06a - Debt Serv Monthly'!X$20:X$871,'H-32A-WP06a - Debt Serv Monthly'!$B$20:$B$871,'H-32A-WP06 - Debt Service'!$B79)</f>
        <v>0</v>
      </c>
      <c r="X79" s="366">
        <f>SUMIFS('H-32A-WP06a - Debt Serv Monthly'!Y$20:Y$871,'H-32A-WP06a - Debt Serv Monthly'!$B$20:$B$871,'H-32A-WP06 - Debt Service'!$B79)</f>
        <v>0</v>
      </c>
      <c r="Y79" s="360">
        <f>SUMIFS('H-32A-WP06a - Debt Serv Monthly'!Z$20:Z$871,'H-32A-WP06a - Debt Serv Monthly'!$B$20:$B$871,'H-32A-WP06 - Debt Service'!$B79)</f>
        <v>0</v>
      </c>
      <c r="Z79" s="366">
        <f t="shared" si="3"/>
        <v>0</v>
      </c>
    </row>
    <row r="80" spans="2:26">
      <c r="B80" s="363">
        <f t="shared" si="4"/>
        <v>2068</v>
      </c>
      <c r="C80" s="586">
        <f>SUMIFS('H-32A-WP06a - Debt Serv Monthly'!$D$20:$D$871,'H-32A-WP06a - Debt Serv Monthly'!$B$20:$B$871,'H-32A-WP06 - Debt Service'!B80)</f>
        <v>0</v>
      </c>
      <c r="D80" s="586">
        <f>SUMIFS('H-32A-WP06a - Debt Serv Monthly'!E$20:E$871,'H-32A-WP06a - Debt Serv Monthly'!$B$20:$B$871,'H-32A-WP06 - Debt Service'!$B80)</f>
        <v>0</v>
      </c>
      <c r="E80" s="586">
        <f>SUMIFS('H-32A-WP06a - Debt Serv Monthly'!F$20:F$871,'H-32A-WP06a - Debt Serv Monthly'!$B$20:$B$871,'H-32A-WP06 - Debt Service'!$B80)</f>
        <v>0</v>
      </c>
      <c r="F80" s="586">
        <f>SUMIFS('H-32A-WP06a - Debt Serv Monthly'!G$20:G$871,'H-32A-WP06a - Debt Serv Monthly'!$B$20:$B$871,'H-32A-WP06 - Debt Service'!$B80)</f>
        <v>0</v>
      </c>
      <c r="G80" s="586">
        <f>SUMIFS('H-32A-WP06a - Debt Serv Monthly'!H$20:H$871,'H-32A-WP06a - Debt Serv Monthly'!$B$20:$B$871,'H-32A-WP06 - Debt Service'!$B80)</f>
        <v>0</v>
      </c>
      <c r="H80" s="586">
        <f>SUMIFS('H-32A-WP06a - Debt Serv Monthly'!I$20:I$871,'H-32A-WP06a - Debt Serv Monthly'!$B$20:$B$871,'H-32A-WP06 - Debt Service'!$B80)</f>
        <v>0</v>
      </c>
      <c r="I80" s="586">
        <f>SUMIFS('H-32A-WP06a - Debt Serv Monthly'!J$20:J$871,'H-32A-WP06a - Debt Serv Monthly'!$B$20:$B$871,'H-32A-WP06 - Debt Service'!$B80)</f>
        <v>0</v>
      </c>
      <c r="J80" s="586">
        <f>SUMIFS('H-32A-WP06a - Debt Serv Monthly'!K$20:K$871,'H-32A-WP06a - Debt Serv Monthly'!$B$20:$B$871,'H-32A-WP06 - Debt Service'!$B80)</f>
        <v>0</v>
      </c>
      <c r="K80" s="586">
        <f>SUMIFS('H-32A-WP06a - Debt Serv Monthly'!L$20:L$871,'H-32A-WP06a - Debt Serv Monthly'!$B$20:$B$871,'H-32A-WP06 - Debt Service'!$B80)</f>
        <v>0</v>
      </c>
      <c r="L80" s="588">
        <f>SUMIFS('H-32A-WP06a - Debt Serv Monthly'!M$20:M$871,'H-32A-WP06a - Debt Serv Monthly'!$B$20:$B$871,'H-32A-WP06 - Debt Service'!$B80)</f>
        <v>0</v>
      </c>
      <c r="M80" s="586">
        <f t="shared" si="2"/>
        <v>0</v>
      </c>
      <c r="O80" s="363">
        <f t="shared" si="5"/>
        <v>2068</v>
      </c>
      <c r="P80" s="366">
        <f>SUMIFS('H-32A-WP06a - Debt Serv Monthly'!Q$20:Q$871,'H-32A-WP06a - Debt Serv Monthly'!$B$20:$B$871,'H-32A-WP06 - Debt Service'!$B80)</f>
        <v>0</v>
      </c>
      <c r="Q80" s="366">
        <f>SUMIFS('H-32A-WP06a - Debt Serv Monthly'!R$20:R$871,'H-32A-WP06a - Debt Serv Monthly'!$B$20:$B$871,'H-32A-WP06 - Debt Service'!$B80)</f>
        <v>0</v>
      </c>
      <c r="R80" s="366">
        <f>SUMIFS('H-32A-WP06a - Debt Serv Monthly'!S$20:S$871,'H-32A-WP06a - Debt Serv Monthly'!$B$20:$B$871,'H-32A-WP06 - Debt Service'!$B80)</f>
        <v>0</v>
      </c>
      <c r="S80" s="366">
        <f>SUMIFS('H-32A-WP06a - Debt Serv Monthly'!T$20:T$871,'H-32A-WP06a - Debt Serv Monthly'!$B$20:$B$871,'H-32A-WP06 - Debt Service'!$B80)</f>
        <v>0</v>
      </c>
      <c r="T80" s="366">
        <f>SUMIFS('H-32A-WP06a - Debt Serv Monthly'!U$20:U$871,'H-32A-WP06a - Debt Serv Monthly'!$B$20:$B$871,'H-32A-WP06 - Debt Service'!$B80)</f>
        <v>0</v>
      </c>
      <c r="U80" s="366">
        <f>SUMIFS('H-32A-WP06a - Debt Serv Monthly'!V$20:V$871,'H-32A-WP06a - Debt Serv Monthly'!$B$20:$B$871,'H-32A-WP06 - Debt Service'!$B80)</f>
        <v>0</v>
      </c>
      <c r="V80" s="366">
        <f>SUMIFS('H-32A-WP06a - Debt Serv Monthly'!W$20:W$871,'H-32A-WP06a - Debt Serv Monthly'!$B$20:$B$871,'H-32A-WP06 - Debt Service'!$B80)</f>
        <v>0</v>
      </c>
      <c r="W80" s="366">
        <f>SUMIFS('H-32A-WP06a - Debt Serv Monthly'!X$20:X$871,'H-32A-WP06a - Debt Serv Monthly'!$B$20:$B$871,'H-32A-WP06 - Debt Service'!$B80)</f>
        <v>0</v>
      </c>
      <c r="X80" s="366">
        <f>SUMIFS('H-32A-WP06a - Debt Serv Monthly'!Y$20:Y$871,'H-32A-WP06a - Debt Serv Monthly'!$B$20:$B$871,'H-32A-WP06 - Debt Service'!$B80)</f>
        <v>0</v>
      </c>
      <c r="Y80" s="360">
        <f>SUMIFS('H-32A-WP06a - Debt Serv Monthly'!Z$20:Z$871,'H-32A-WP06a - Debt Serv Monthly'!$B$20:$B$871,'H-32A-WP06 - Debt Service'!$B80)</f>
        <v>0</v>
      </c>
      <c r="Z80" s="366">
        <f t="shared" si="3"/>
        <v>0</v>
      </c>
    </row>
    <row r="81" spans="2:26">
      <c r="B81" s="363">
        <f t="shared" si="4"/>
        <v>2069</v>
      </c>
      <c r="C81" s="586">
        <f>SUMIFS('H-32A-WP06a - Debt Serv Monthly'!$D$20:$D$871,'H-32A-WP06a - Debt Serv Monthly'!$B$20:$B$871,'H-32A-WP06 - Debt Service'!B81)</f>
        <v>0</v>
      </c>
      <c r="D81" s="586">
        <f>SUMIFS('H-32A-WP06a - Debt Serv Monthly'!E$20:E$871,'H-32A-WP06a - Debt Serv Monthly'!$B$20:$B$871,'H-32A-WP06 - Debt Service'!$B81)</f>
        <v>0</v>
      </c>
      <c r="E81" s="586">
        <f>SUMIFS('H-32A-WP06a - Debt Serv Monthly'!F$20:F$871,'H-32A-WP06a - Debt Serv Monthly'!$B$20:$B$871,'H-32A-WP06 - Debt Service'!$B81)</f>
        <v>0</v>
      </c>
      <c r="F81" s="586">
        <f>SUMIFS('H-32A-WP06a - Debt Serv Monthly'!G$20:G$871,'H-32A-WP06a - Debt Serv Monthly'!$B$20:$B$871,'H-32A-WP06 - Debt Service'!$B81)</f>
        <v>0</v>
      </c>
      <c r="G81" s="586">
        <f>SUMIFS('H-32A-WP06a - Debt Serv Monthly'!H$20:H$871,'H-32A-WP06a - Debt Serv Monthly'!$B$20:$B$871,'H-32A-WP06 - Debt Service'!$B81)</f>
        <v>0</v>
      </c>
      <c r="H81" s="586">
        <f>SUMIFS('H-32A-WP06a - Debt Serv Monthly'!I$20:I$871,'H-32A-WP06a - Debt Serv Monthly'!$B$20:$B$871,'H-32A-WP06 - Debt Service'!$B81)</f>
        <v>0</v>
      </c>
      <c r="I81" s="586">
        <f>SUMIFS('H-32A-WP06a - Debt Serv Monthly'!J$20:J$871,'H-32A-WP06a - Debt Serv Monthly'!$B$20:$B$871,'H-32A-WP06 - Debt Service'!$B81)</f>
        <v>0</v>
      </c>
      <c r="J81" s="586">
        <f>SUMIFS('H-32A-WP06a - Debt Serv Monthly'!K$20:K$871,'H-32A-WP06a - Debt Serv Monthly'!$B$20:$B$871,'H-32A-WP06 - Debt Service'!$B81)</f>
        <v>0</v>
      </c>
      <c r="K81" s="586">
        <f>SUMIFS('H-32A-WP06a - Debt Serv Monthly'!L$20:L$871,'H-32A-WP06a - Debt Serv Monthly'!$B$20:$B$871,'H-32A-WP06 - Debt Service'!$B81)</f>
        <v>0</v>
      </c>
      <c r="L81" s="588">
        <f>SUMIFS('H-32A-WP06a - Debt Serv Monthly'!M$20:M$871,'H-32A-WP06a - Debt Serv Monthly'!$B$20:$B$871,'H-32A-WP06 - Debt Service'!$B81)</f>
        <v>0</v>
      </c>
      <c r="M81" s="586">
        <f t="shared" si="2"/>
        <v>0</v>
      </c>
      <c r="O81" s="363">
        <f t="shared" si="5"/>
        <v>2069</v>
      </c>
      <c r="P81" s="366">
        <f>SUMIFS('H-32A-WP06a - Debt Serv Monthly'!Q$20:Q$871,'H-32A-WP06a - Debt Serv Monthly'!$B$20:$B$871,'H-32A-WP06 - Debt Service'!$B81)</f>
        <v>0</v>
      </c>
      <c r="Q81" s="366">
        <f>SUMIFS('H-32A-WP06a - Debt Serv Monthly'!R$20:R$871,'H-32A-WP06a - Debt Serv Monthly'!$B$20:$B$871,'H-32A-WP06 - Debt Service'!$B81)</f>
        <v>0</v>
      </c>
      <c r="R81" s="366">
        <f>SUMIFS('H-32A-WP06a - Debt Serv Monthly'!S$20:S$871,'H-32A-WP06a - Debt Serv Monthly'!$B$20:$B$871,'H-32A-WP06 - Debt Service'!$B81)</f>
        <v>0</v>
      </c>
      <c r="S81" s="366">
        <f>SUMIFS('H-32A-WP06a - Debt Serv Monthly'!T$20:T$871,'H-32A-WP06a - Debt Serv Monthly'!$B$20:$B$871,'H-32A-WP06 - Debt Service'!$B81)</f>
        <v>0</v>
      </c>
      <c r="T81" s="366">
        <f>SUMIFS('H-32A-WP06a - Debt Serv Monthly'!U$20:U$871,'H-32A-WP06a - Debt Serv Monthly'!$B$20:$B$871,'H-32A-WP06 - Debt Service'!$B81)</f>
        <v>0</v>
      </c>
      <c r="U81" s="366">
        <f>SUMIFS('H-32A-WP06a - Debt Serv Monthly'!V$20:V$871,'H-32A-WP06a - Debt Serv Monthly'!$B$20:$B$871,'H-32A-WP06 - Debt Service'!$B81)</f>
        <v>0</v>
      </c>
      <c r="V81" s="366">
        <f>SUMIFS('H-32A-WP06a - Debt Serv Monthly'!W$20:W$871,'H-32A-WP06a - Debt Serv Monthly'!$B$20:$B$871,'H-32A-WP06 - Debt Service'!$B81)</f>
        <v>0</v>
      </c>
      <c r="W81" s="366">
        <f>SUMIFS('H-32A-WP06a - Debt Serv Monthly'!X$20:X$871,'H-32A-WP06a - Debt Serv Monthly'!$B$20:$B$871,'H-32A-WP06 - Debt Service'!$B81)</f>
        <v>0</v>
      </c>
      <c r="X81" s="366">
        <f>SUMIFS('H-32A-WP06a - Debt Serv Monthly'!Y$20:Y$871,'H-32A-WP06a - Debt Serv Monthly'!$B$20:$B$871,'H-32A-WP06 - Debt Service'!$B81)</f>
        <v>0</v>
      </c>
      <c r="Y81" s="360">
        <f>SUMIFS('H-32A-WP06a - Debt Serv Monthly'!Z$20:Z$871,'H-32A-WP06a - Debt Serv Monthly'!$B$20:$B$871,'H-32A-WP06 - Debt Service'!$B81)</f>
        <v>0</v>
      </c>
      <c r="Z81" s="366">
        <f t="shared" si="3"/>
        <v>0</v>
      </c>
    </row>
    <row r="82" spans="2:26">
      <c r="B82" s="363">
        <f t="shared" si="4"/>
        <v>2070</v>
      </c>
      <c r="C82" s="586">
        <f>SUMIFS('H-32A-WP06a - Debt Serv Monthly'!$D$20:$D$871,'H-32A-WP06a - Debt Serv Monthly'!$B$20:$B$871,'H-32A-WP06 - Debt Service'!B82)</f>
        <v>0</v>
      </c>
      <c r="D82" s="586">
        <f>SUMIFS('H-32A-WP06a - Debt Serv Monthly'!E$20:E$871,'H-32A-WP06a - Debt Serv Monthly'!$B$20:$B$871,'H-32A-WP06 - Debt Service'!$B82)</f>
        <v>0</v>
      </c>
      <c r="E82" s="586">
        <f>SUMIFS('H-32A-WP06a - Debt Serv Monthly'!F$20:F$871,'H-32A-WP06a - Debt Serv Monthly'!$B$20:$B$871,'H-32A-WP06 - Debt Service'!$B82)</f>
        <v>0</v>
      </c>
      <c r="F82" s="586">
        <f>SUMIFS('H-32A-WP06a - Debt Serv Monthly'!G$20:G$871,'H-32A-WP06a - Debt Serv Monthly'!$B$20:$B$871,'H-32A-WP06 - Debt Service'!$B82)</f>
        <v>0</v>
      </c>
      <c r="G82" s="586">
        <f>SUMIFS('H-32A-WP06a - Debt Serv Monthly'!H$20:H$871,'H-32A-WP06a - Debt Serv Monthly'!$B$20:$B$871,'H-32A-WP06 - Debt Service'!$B82)</f>
        <v>0</v>
      </c>
      <c r="H82" s="586">
        <f>SUMIFS('H-32A-WP06a - Debt Serv Monthly'!I$20:I$871,'H-32A-WP06a - Debt Serv Monthly'!$B$20:$B$871,'H-32A-WP06 - Debt Service'!$B82)</f>
        <v>0</v>
      </c>
      <c r="I82" s="586">
        <f>SUMIFS('H-32A-WP06a - Debt Serv Monthly'!J$20:J$871,'H-32A-WP06a - Debt Serv Monthly'!$B$20:$B$871,'H-32A-WP06 - Debt Service'!$B82)</f>
        <v>0</v>
      </c>
      <c r="J82" s="586">
        <f>SUMIFS('H-32A-WP06a - Debt Serv Monthly'!K$20:K$871,'H-32A-WP06a - Debt Serv Monthly'!$B$20:$B$871,'H-32A-WP06 - Debt Service'!$B82)</f>
        <v>0</v>
      </c>
      <c r="K82" s="586">
        <f>SUMIFS('H-32A-WP06a - Debt Serv Monthly'!L$20:L$871,'H-32A-WP06a - Debt Serv Monthly'!$B$20:$B$871,'H-32A-WP06 - Debt Service'!$B82)</f>
        <v>0</v>
      </c>
      <c r="L82" s="588">
        <f>SUMIFS('H-32A-WP06a - Debt Serv Monthly'!M$20:M$871,'H-32A-WP06a - Debt Serv Monthly'!$B$20:$B$871,'H-32A-WP06 - Debt Service'!$B82)</f>
        <v>0</v>
      </c>
      <c r="M82" s="586">
        <f t="shared" si="2"/>
        <v>0</v>
      </c>
      <c r="O82" s="363">
        <f t="shared" si="5"/>
        <v>2070</v>
      </c>
      <c r="P82" s="366">
        <f>SUMIFS('H-32A-WP06a - Debt Serv Monthly'!Q$20:Q$871,'H-32A-WP06a - Debt Serv Monthly'!$B$20:$B$871,'H-32A-WP06 - Debt Service'!$B82)</f>
        <v>0</v>
      </c>
      <c r="Q82" s="366">
        <f>SUMIFS('H-32A-WP06a - Debt Serv Monthly'!R$20:R$871,'H-32A-WP06a - Debt Serv Monthly'!$B$20:$B$871,'H-32A-WP06 - Debt Service'!$B82)</f>
        <v>0</v>
      </c>
      <c r="R82" s="366">
        <f>SUMIFS('H-32A-WP06a - Debt Serv Monthly'!S$20:S$871,'H-32A-WP06a - Debt Serv Monthly'!$B$20:$B$871,'H-32A-WP06 - Debt Service'!$B82)</f>
        <v>0</v>
      </c>
      <c r="S82" s="366">
        <f>SUMIFS('H-32A-WP06a - Debt Serv Monthly'!T$20:T$871,'H-32A-WP06a - Debt Serv Monthly'!$B$20:$B$871,'H-32A-WP06 - Debt Service'!$B82)</f>
        <v>0</v>
      </c>
      <c r="T82" s="366">
        <f>SUMIFS('H-32A-WP06a - Debt Serv Monthly'!U$20:U$871,'H-32A-WP06a - Debt Serv Monthly'!$B$20:$B$871,'H-32A-WP06 - Debt Service'!$B82)</f>
        <v>0</v>
      </c>
      <c r="U82" s="366">
        <f>SUMIFS('H-32A-WP06a - Debt Serv Monthly'!V$20:V$871,'H-32A-WP06a - Debt Serv Monthly'!$B$20:$B$871,'H-32A-WP06 - Debt Service'!$B82)</f>
        <v>0</v>
      </c>
      <c r="V82" s="366">
        <f>SUMIFS('H-32A-WP06a - Debt Serv Monthly'!W$20:W$871,'H-32A-WP06a - Debt Serv Monthly'!$B$20:$B$871,'H-32A-WP06 - Debt Service'!$B82)</f>
        <v>0</v>
      </c>
      <c r="W82" s="366">
        <f>SUMIFS('H-32A-WP06a - Debt Serv Monthly'!X$20:X$871,'H-32A-WP06a - Debt Serv Monthly'!$B$20:$B$871,'H-32A-WP06 - Debt Service'!$B82)</f>
        <v>0</v>
      </c>
      <c r="X82" s="366">
        <f>SUMIFS('H-32A-WP06a - Debt Serv Monthly'!Y$20:Y$871,'H-32A-WP06a - Debt Serv Monthly'!$B$20:$B$871,'H-32A-WP06 - Debt Service'!$B82)</f>
        <v>0</v>
      </c>
      <c r="Y82" s="360">
        <f>SUMIFS('H-32A-WP06a - Debt Serv Monthly'!Z$20:Z$871,'H-32A-WP06a - Debt Serv Monthly'!$B$20:$B$871,'H-32A-WP06 - Debt Service'!$B82)</f>
        <v>0</v>
      </c>
      <c r="Z82" s="366">
        <f t="shared" si="3"/>
        <v>0</v>
      </c>
    </row>
    <row r="83" spans="2:26">
      <c r="B83" s="363">
        <f t="shared" si="4"/>
        <v>2071</v>
      </c>
      <c r="C83" s="586">
        <f>SUMIFS('H-32A-WP06a - Debt Serv Monthly'!$D$20:$D$871,'H-32A-WP06a - Debt Serv Monthly'!$B$20:$B$871,'H-32A-WP06 - Debt Service'!B83)</f>
        <v>0</v>
      </c>
      <c r="D83" s="586">
        <f>SUMIFS('H-32A-WP06a - Debt Serv Monthly'!E$20:E$871,'H-32A-WP06a - Debt Serv Monthly'!$B$20:$B$871,'H-32A-WP06 - Debt Service'!$B83)</f>
        <v>0</v>
      </c>
      <c r="E83" s="586">
        <f>SUMIFS('H-32A-WP06a - Debt Serv Monthly'!F$20:F$871,'H-32A-WP06a - Debt Serv Monthly'!$B$20:$B$871,'H-32A-WP06 - Debt Service'!$B83)</f>
        <v>0</v>
      </c>
      <c r="F83" s="586">
        <f>SUMIFS('H-32A-WP06a - Debt Serv Monthly'!G$20:G$871,'H-32A-WP06a - Debt Serv Monthly'!$B$20:$B$871,'H-32A-WP06 - Debt Service'!$B83)</f>
        <v>0</v>
      </c>
      <c r="G83" s="586">
        <f>SUMIFS('H-32A-WP06a - Debt Serv Monthly'!H$20:H$871,'H-32A-WP06a - Debt Serv Monthly'!$B$20:$B$871,'H-32A-WP06 - Debt Service'!$B83)</f>
        <v>0</v>
      </c>
      <c r="H83" s="586">
        <f>SUMIFS('H-32A-WP06a - Debt Serv Monthly'!I$20:I$871,'H-32A-WP06a - Debt Serv Monthly'!$B$20:$B$871,'H-32A-WP06 - Debt Service'!$B83)</f>
        <v>0</v>
      </c>
      <c r="I83" s="586">
        <f>SUMIFS('H-32A-WP06a - Debt Serv Monthly'!J$20:J$871,'H-32A-WP06a - Debt Serv Monthly'!$B$20:$B$871,'H-32A-WP06 - Debt Service'!$B83)</f>
        <v>0</v>
      </c>
      <c r="J83" s="586">
        <f>SUMIFS('H-32A-WP06a - Debt Serv Monthly'!K$20:K$871,'H-32A-WP06a - Debt Serv Monthly'!$B$20:$B$871,'H-32A-WP06 - Debt Service'!$B83)</f>
        <v>0</v>
      </c>
      <c r="K83" s="586">
        <f>SUMIFS('H-32A-WP06a - Debt Serv Monthly'!L$20:L$871,'H-32A-WP06a - Debt Serv Monthly'!$B$20:$B$871,'H-32A-WP06 - Debt Service'!$B83)</f>
        <v>0</v>
      </c>
      <c r="L83" s="588">
        <f>SUMIFS('H-32A-WP06a - Debt Serv Monthly'!M$20:M$871,'H-32A-WP06a - Debt Serv Monthly'!$B$20:$B$871,'H-32A-WP06 - Debt Service'!$B83)</f>
        <v>0</v>
      </c>
      <c r="M83" s="586">
        <f t="shared" si="2"/>
        <v>0</v>
      </c>
      <c r="O83" s="363">
        <f t="shared" si="5"/>
        <v>2071</v>
      </c>
      <c r="P83" s="366">
        <f>SUMIFS('H-32A-WP06a - Debt Serv Monthly'!Q$20:Q$871,'H-32A-WP06a - Debt Serv Monthly'!$B$20:$B$871,'H-32A-WP06 - Debt Service'!$B83)</f>
        <v>0</v>
      </c>
      <c r="Q83" s="366">
        <f>SUMIFS('H-32A-WP06a - Debt Serv Monthly'!R$20:R$871,'H-32A-WP06a - Debt Serv Monthly'!$B$20:$B$871,'H-32A-WP06 - Debt Service'!$B83)</f>
        <v>0</v>
      </c>
      <c r="R83" s="366">
        <f>SUMIFS('H-32A-WP06a - Debt Serv Monthly'!S$20:S$871,'H-32A-WP06a - Debt Serv Monthly'!$B$20:$B$871,'H-32A-WP06 - Debt Service'!$B83)</f>
        <v>0</v>
      </c>
      <c r="S83" s="366">
        <f>SUMIFS('H-32A-WP06a - Debt Serv Monthly'!T$20:T$871,'H-32A-WP06a - Debt Serv Monthly'!$B$20:$B$871,'H-32A-WP06 - Debt Service'!$B83)</f>
        <v>0</v>
      </c>
      <c r="T83" s="366">
        <f>SUMIFS('H-32A-WP06a - Debt Serv Monthly'!U$20:U$871,'H-32A-WP06a - Debt Serv Monthly'!$B$20:$B$871,'H-32A-WP06 - Debt Service'!$B83)</f>
        <v>0</v>
      </c>
      <c r="U83" s="366">
        <f>SUMIFS('H-32A-WP06a - Debt Serv Monthly'!V$20:V$871,'H-32A-WP06a - Debt Serv Monthly'!$B$20:$B$871,'H-32A-WP06 - Debt Service'!$B83)</f>
        <v>0</v>
      </c>
      <c r="V83" s="366">
        <f>SUMIFS('H-32A-WP06a - Debt Serv Monthly'!W$20:W$871,'H-32A-WP06a - Debt Serv Monthly'!$B$20:$B$871,'H-32A-WP06 - Debt Service'!$B83)</f>
        <v>0</v>
      </c>
      <c r="W83" s="366">
        <f>SUMIFS('H-32A-WP06a - Debt Serv Monthly'!X$20:X$871,'H-32A-WP06a - Debt Serv Monthly'!$B$20:$B$871,'H-32A-WP06 - Debt Service'!$B83)</f>
        <v>0</v>
      </c>
      <c r="X83" s="366">
        <f>SUMIFS('H-32A-WP06a - Debt Serv Monthly'!Y$20:Y$871,'H-32A-WP06a - Debt Serv Monthly'!$B$20:$B$871,'H-32A-WP06 - Debt Service'!$B83)</f>
        <v>0</v>
      </c>
      <c r="Y83" s="360">
        <f>SUMIFS('H-32A-WP06a - Debt Serv Monthly'!Z$20:Z$871,'H-32A-WP06a - Debt Serv Monthly'!$B$20:$B$871,'H-32A-WP06 - Debt Service'!$B83)</f>
        <v>0</v>
      </c>
      <c r="Z83" s="366">
        <f t="shared" si="3"/>
        <v>0</v>
      </c>
    </row>
    <row r="84" spans="2:26">
      <c r="B84" s="363">
        <f t="shared" si="4"/>
        <v>2072</v>
      </c>
      <c r="C84" s="586">
        <f>SUMIFS('H-32A-WP06a - Debt Serv Monthly'!$D$20:$D$871,'H-32A-WP06a - Debt Serv Monthly'!$B$20:$B$871,'H-32A-WP06 - Debt Service'!B84)</f>
        <v>0</v>
      </c>
      <c r="D84" s="586">
        <f>SUMIFS('H-32A-WP06a - Debt Serv Monthly'!E$20:E$871,'H-32A-WP06a - Debt Serv Monthly'!$B$20:$B$871,'H-32A-WP06 - Debt Service'!$B84)</f>
        <v>0</v>
      </c>
      <c r="E84" s="586">
        <f>SUMIFS('H-32A-WP06a - Debt Serv Monthly'!F$20:F$871,'H-32A-WP06a - Debt Serv Monthly'!$B$20:$B$871,'H-32A-WP06 - Debt Service'!$B84)</f>
        <v>0</v>
      </c>
      <c r="F84" s="586">
        <f>SUMIFS('H-32A-WP06a - Debt Serv Monthly'!G$20:G$871,'H-32A-WP06a - Debt Serv Monthly'!$B$20:$B$871,'H-32A-WP06 - Debt Service'!$B84)</f>
        <v>0</v>
      </c>
      <c r="G84" s="586">
        <f>SUMIFS('H-32A-WP06a - Debt Serv Monthly'!H$20:H$871,'H-32A-WP06a - Debt Serv Monthly'!$B$20:$B$871,'H-32A-WP06 - Debt Service'!$B84)</f>
        <v>0</v>
      </c>
      <c r="H84" s="586">
        <f>SUMIFS('H-32A-WP06a - Debt Serv Monthly'!I$20:I$871,'H-32A-WP06a - Debt Serv Monthly'!$B$20:$B$871,'H-32A-WP06 - Debt Service'!$B84)</f>
        <v>0</v>
      </c>
      <c r="I84" s="586">
        <f>SUMIFS('H-32A-WP06a - Debt Serv Monthly'!J$20:J$871,'H-32A-WP06a - Debt Serv Monthly'!$B$20:$B$871,'H-32A-WP06 - Debt Service'!$B84)</f>
        <v>0</v>
      </c>
      <c r="J84" s="586">
        <f>SUMIFS('H-32A-WP06a - Debt Serv Monthly'!K$20:K$871,'H-32A-WP06a - Debt Serv Monthly'!$B$20:$B$871,'H-32A-WP06 - Debt Service'!$B84)</f>
        <v>0</v>
      </c>
      <c r="K84" s="586">
        <f>SUMIFS('H-32A-WP06a - Debt Serv Monthly'!L$20:L$871,'H-32A-WP06a - Debt Serv Monthly'!$B$20:$B$871,'H-32A-WP06 - Debt Service'!$B84)</f>
        <v>0</v>
      </c>
      <c r="L84" s="588">
        <f>SUMIFS('H-32A-WP06a - Debt Serv Monthly'!M$20:M$871,'H-32A-WP06a - Debt Serv Monthly'!$B$20:$B$871,'H-32A-WP06 - Debt Service'!$B84)</f>
        <v>0</v>
      </c>
      <c r="M84" s="586">
        <f t="shared" si="2"/>
        <v>0</v>
      </c>
      <c r="O84" s="363">
        <f t="shared" si="5"/>
        <v>2072</v>
      </c>
      <c r="P84" s="366">
        <f>SUMIFS('H-32A-WP06a - Debt Serv Monthly'!Q$20:Q$871,'H-32A-WP06a - Debt Serv Monthly'!$B$20:$B$871,'H-32A-WP06 - Debt Service'!$B84)</f>
        <v>0</v>
      </c>
      <c r="Q84" s="366">
        <f>SUMIFS('H-32A-WP06a - Debt Serv Monthly'!R$20:R$871,'H-32A-WP06a - Debt Serv Monthly'!$B$20:$B$871,'H-32A-WP06 - Debt Service'!$B84)</f>
        <v>0</v>
      </c>
      <c r="R84" s="366">
        <f>SUMIFS('H-32A-WP06a - Debt Serv Monthly'!S$20:S$871,'H-32A-WP06a - Debt Serv Monthly'!$B$20:$B$871,'H-32A-WP06 - Debt Service'!$B84)</f>
        <v>0</v>
      </c>
      <c r="S84" s="366">
        <f>SUMIFS('H-32A-WP06a - Debt Serv Monthly'!T$20:T$871,'H-32A-WP06a - Debt Serv Monthly'!$B$20:$B$871,'H-32A-WP06 - Debt Service'!$B84)</f>
        <v>0</v>
      </c>
      <c r="T84" s="366">
        <f>SUMIFS('H-32A-WP06a - Debt Serv Monthly'!U$20:U$871,'H-32A-WP06a - Debt Serv Monthly'!$B$20:$B$871,'H-32A-WP06 - Debt Service'!$B84)</f>
        <v>0</v>
      </c>
      <c r="U84" s="366">
        <f>SUMIFS('H-32A-WP06a - Debt Serv Monthly'!V$20:V$871,'H-32A-WP06a - Debt Serv Monthly'!$B$20:$B$871,'H-32A-WP06 - Debt Service'!$B84)</f>
        <v>0</v>
      </c>
      <c r="V84" s="366">
        <f>SUMIFS('H-32A-WP06a - Debt Serv Monthly'!W$20:W$871,'H-32A-WP06a - Debt Serv Monthly'!$B$20:$B$871,'H-32A-WP06 - Debt Service'!$B84)</f>
        <v>0</v>
      </c>
      <c r="W84" s="366">
        <f>SUMIFS('H-32A-WP06a - Debt Serv Monthly'!X$20:X$871,'H-32A-WP06a - Debt Serv Monthly'!$B$20:$B$871,'H-32A-WP06 - Debt Service'!$B84)</f>
        <v>0</v>
      </c>
      <c r="X84" s="366">
        <f>SUMIFS('H-32A-WP06a - Debt Serv Monthly'!Y$20:Y$871,'H-32A-WP06a - Debt Serv Monthly'!$B$20:$B$871,'H-32A-WP06 - Debt Service'!$B84)</f>
        <v>0</v>
      </c>
      <c r="Y84" s="360">
        <f>SUMIFS('H-32A-WP06a - Debt Serv Monthly'!Z$20:Z$871,'H-32A-WP06a - Debt Serv Monthly'!$B$20:$B$871,'H-32A-WP06 - Debt Service'!$B84)</f>
        <v>0</v>
      </c>
      <c r="Z84" s="366">
        <f t="shared" si="3"/>
        <v>0</v>
      </c>
    </row>
    <row r="85" spans="2:26">
      <c r="B85" s="363">
        <f t="shared" si="4"/>
        <v>2073</v>
      </c>
      <c r="C85" s="586">
        <f>SUMIFS('H-32A-WP06a - Debt Serv Monthly'!$D$20:$D$871,'H-32A-WP06a - Debt Serv Monthly'!$B$20:$B$871,'H-32A-WP06 - Debt Service'!B85)</f>
        <v>0</v>
      </c>
      <c r="D85" s="586">
        <f>SUMIFS('H-32A-WP06a - Debt Serv Monthly'!E$20:E$871,'H-32A-WP06a - Debt Serv Monthly'!$B$20:$B$871,'H-32A-WP06 - Debt Service'!$B85)</f>
        <v>0</v>
      </c>
      <c r="E85" s="586">
        <f>SUMIFS('H-32A-WP06a - Debt Serv Monthly'!F$20:F$871,'H-32A-WP06a - Debt Serv Monthly'!$B$20:$B$871,'H-32A-WP06 - Debt Service'!$B85)</f>
        <v>0</v>
      </c>
      <c r="F85" s="586">
        <f>SUMIFS('H-32A-WP06a - Debt Serv Monthly'!G$20:G$871,'H-32A-WP06a - Debt Serv Monthly'!$B$20:$B$871,'H-32A-WP06 - Debt Service'!$B85)</f>
        <v>0</v>
      </c>
      <c r="G85" s="586">
        <f>SUMIFS('H-32A-WP06a - Debt Serv Monthly'!H$20:H$871,'H-32A-WP06a - Debt Serv Monthly'!$B$20:$B$871,'H-32A-WP06 - Debt Service'!$B85)</f>
        <v>0</v>
      </c>
      <c r="H85" s="586">
        <f>SUMIFS('H-32A-WP06a - Debt Serv Monthly'!I$20:I$871,'H-32A-WP06a - Debt Serv Monthly'!$B$20:$B$871,'H-32A-WP06 - Debt Service'!$B85)</f>
        <v>0</v>
      </c>
      <c r="I85" s="586">
        <f>SUMIFS('H-32A-WP06a - Debt Serv Monthly'!J$20:J$871,'H-32A-WP06a - Debt Serv Monthly'!$B$20:$B$871,'H-32A-WP06 - Debt Service'!$B85)</f>
        <v>0</v>
      </c>
      <c r="J85" s="586">
        <f>SUMIFS('H-32A-WP06a - Debt Serv Monthly'!K$20:K$871,'H-32A-WP06a - Debt Serv Monthly'!$B$20:$B$871,'H-32A-WP06 - Debt Service'!$B85)</f>
        <v>0</v>
      </c>
      <c r="K85" s="586">
        <f>SUMIFS('H-32A-WP06a - Debt Serv Monthly'!L$20:L$871,'H-32A-WP06a - Debt Serv Monthly'!$B$20:$B$871,'H-32A-WP06 - Debt Service'!$B85)</f>
        <v>0</v>
      </c>
      <c r="L85" s="588">
        <f>SUMIFS('H-32A-WP06a - Debt Serv Monthly'!M$20:M$871,'H-32A-WP06a - Debt Serv Monthly'!$B$20:$B$871,'H-32A-WP06 - Debt Service'!$B85)</f>
        <v>0</v>
      </c>
      <c r="M85" s="586">
        <f t="shared" si="2"/>
        <v>0</v>
      </c>
      <c r="O85" s="363">
        <f t="shared" si="5"/>
        <v>2073</v>
      </c>
      <c r="P85" s="366">
        <f>SUMIFS('H-32A-WP06a - Debt Serv Monthly'!Q$20:Q$871,'H-32A-WP06a - Debt Serv Monthly'!$B$20:$B$871,'H-32A-WP06 - Debt Service'!$B85)</f>
        <v>0</v>
      </c>
      <c r="Q85" s="366">
        <f>SUMIFS('H-32A-WP06a - Debt Serv Monthly'!R$20:R$871,'H-32A-WP06a - Debt Serv Monthly'!$B$20:$B$871,'H-32A-WP06 - Debt Service'!$B85)</f>
        <v>0</v>
      </c>
      <c r="R85" s="366">
        <f>SUMIFS('H-32A-WP06a - Debt Serv Monthly'!S$20:S$871,'H-32A-WP06a - Debt Serv Monthly'!$B$20:$B$871,'H-32A-WP06 - Debt Service'!$B85)</f>
        <v>0</v>
      </c>
      <c r="S85" s="366">
        <f>SUMIFS('H-32A-WP06a - Debt Serv Monthly'!T$20:T$871,'H-32A-WP06a - Debt Serv Monthly'!$B$20:$B$871,'H-32A-WP06 - Debt Service'!$B85)</f>
        <v>0</v>
      </c>
      <c r="T85" s="366">
        <f>SUMIFS('H-32A-WP06a - Debt Serv Monthly'!U$20:U$871,'H-32A-WP06a - Debt Serv Monthly'!$B$20:$B$871,'H-32A-WP06 - Debt Service'!$B85)</f>
        <v>0</v>
      </c>
      <c r="U85" s="366">
        <f>SUMIFS('H-32A-WP06a - Debt Serv Monthly'!V$20:V$871,'H-32A-WP06a - Debt Serv Monthly'!$B$20:$B$871,'H-32A-WP06 - Debt Service'!$B85)</f>
        <v>0</v>
      </c>
      <c r="V85" s="366">
        <f>SUMIFS('H-32A-WP06a - Debt Serv Monthly'!W$20:W$871,'H-32A-WP06a - Debt Serv Monthly'!$B$20:$B$871,'H-32A-WP06 - Debt Service'!$B85)</f>
        <v>0</v>
      </c>
      <c r="W85" s="366">
        <f>SUMIFS('H-32A-WP06a - Debt Serv Monthly'!X$20:X$871,'H-32A-WP06a - Debt Serv Monthly'!$B$20:$B$871,'H-32A-WP06 - Debt Service'!$B85)</f>
        <v>0</v>
      </c>
      <c r="X85" s="366">
        <f>SUMIFS('H-32A-WP06a - Debt Serv Monthly'!Y$20:Y$871,'H-32A-WP06a - Debt Serv Monthly'!$B$20:$B$871,'H-32A-WP06 - Debt Service'!$B85)</f>
        <v>0</v>
      </c>
      <c r="Y85" s="360">
        <f>SUMIFS('H-32A-WP06a - Debt Serv Monthly'!Z$20:Z$871,'H-32A-WP06a - Debt Serv Monthly'!$B$20:$B$871,'H-32A-WP06 - Debt Service'!$B85)</f>
        <v>0</v>
      </c>
      <c r="Z85" s="366">
        <f t="shared" si="3"/>
        <v>0</v>
      </c>
    </row>
    <row r="86" spans="2:26">
      <c r="B86" s="363">
        <f t="shared" si="4"/>
        <v>2074</v>
      </c>
      <c r="C86" s="586">
        <f>SUMIFS('H-32A-WP06a - Debt Serv Monthly'!$D$20:$D$871,'H-32A-WP06a - Debt Serv Monthly'!$B$20:$B$871,'H-32A-WP06 - Debt Service'!B86)</f>
        <v>0</v>
      </c>
      <c r="D86" s="586">
        <f>SUMIFS('H-32A-WP06a - Debt Serv Monthly'!E$20:E$871,'H-32A-WP06a - Debt Serv Monthly'!$B$20:$B$871,'H-32A-WP06 - Debt Service'!$B86)</f>
        <v>0</v>
      </c>
      <c r="E86" s="586">
        <f>SUMIFS('H-32A-WP06a - Debt Serv Monthly'!F$20:F$871,'H-32A-WP06a - Debt Serv Monthly'!$B$20:$B$871,'H-32A-WP06 - Debt Service'!$B86)</f>
        <v>0</v>
      </c>
      <c r="F86" s="586">
        <f>SUMIFS('H-32A-WP06a - Debt Serv Monthly'!G$20:G$871,'H-32A-WP06a - Debt Serv Monthly'!$B$20:$B$871,'H-32A-WP06 - Debt Service'!$B86)</f>
        <v>0</v>
      </c>
      <c r="G86" s="586">
        <f>SUMIFS('H-32A-WP06a - Debt Serv Monthly'!H$20:H$871,'H-32A-WP06a - Debt Serv Monthly'!$B$20:$B$871,'H-32A-WP06 - Debt Service'!$B86)</f>
        <v>0</v>
      </c>
      <c r="H86" s="586">
        <f>SUMIFS('H-32A-WP06a - Debt Serv Monthly'!I$20:I$871,'H-32A-WP06a - Debt Serv Monthly'!$B$20:$B$871,'H-32A-WP06 - Debt Service'!$B86)</f>
        <v>0</v>
      </c>
      <c r="I86" s="586">
        <f>SUMIFS('H-32A-WP06a - Debt Serv Monthly'!J$20:J$871,'H-32A-WP06a - Debt Serv Monthly'!$B$20:$B$871,'H-32A-WP06 - Debt Service'!$B86)</f>
        <v>0</v>
      </c>
      <c r="J86" s="586">
        <f>SUMIFS('H-32A-WP06a - Debt Serv Monthly'!K$20:K$871,'H-32A-WP06a - Debt Serv Monthly'!$B$20:$B$871,'H-32A-WP06 - Debt Service'!$B86)</f>
        <v>0</v>
      </c>
      <c r="K86" s="586">
        <f>SUMIFS('H-32A-WP06a - Debt Serv Monthly'!L$20:L$871,'H-32A-WP06a - Debt Serv Monthly'!$B$20:$B$871,'H-32A-WP06 - Debt Service'!$B86)</f>
        <v>0</v>
      </c>
      <c r="L86" s="588">
        <f>SUMIFS('H-32A-WP06a - Debt Serv Monthly'!M$20:M$871,'H-32A-WP06a - Debt Serv Monthly'!$B$20:$B$871,'H-32A-WP06 - Debt Service'!$B86)</f>
        <v>0</v>
      </c>
      <c r="M86" s="586">
        <f t="shared" si="2"/>
        <v>0</v>
      </c>
      <c r="O86" s="363">
        <f t="shared" si="5"/>
        <v>2074</v>
      </c>
      <c r="P86" s="366">
        <f>SUMIFS('H-32A-WP06a - Debt Serv Monthly'!Q$20:Q$871,'H-32A-WP06a - Debt Serv Monthly'!$B$20:$B$871,'H-32A-WP06 - Debt Service'!$B86)</f>
        <v>0</v>
      </c>
      <c r="Q86" s="366">
        <f>SUMIFS('H-32A-WP06a - Debt Serv Monthly'!R$20:R$871,'H-32A-WP06a - Debt Serv Monthly'!$B$20:$B$871,'H-32A-WP06 - Debt Service'!$B86)</f>
        <v>0</v>
      </c>
      <c r="R86" s="366">
        <f>SUMIFS('H-32A-WP06a - Debt Serv Monthly'!S$20:S$871,'H-32A-WP06a - Debt Serv Monthly'!$B$20:$B$871,'H-32A-WP06 - Debt Service'!$B86)</f>
        <v>0</v>
      </c>
      <c r="S86" s="366">
        <f>SUMIFS('H-32A-WP06a - Debt Serv Monthly'!T$20:T$871,'H-32A-WP06a - Debt Serv Monthly'!$B$20:$B$871,'H-32A-WP06 - Debt Service'!$B86)</f>
        <v>0</v>
      </c>
      <c r="T86" s="366">
        <f>SUMIFS('H-32A-WP06a - Debt Serv Monthly'!U$20:U$871,'H-32A-WP06a - Debt Serv Monthly'!$B$20:$B$871,'H-32A-WP06 - Debt Service'!$B86)</f>
        <v>0</v>
      </c>
      <c r="U86" s="366">
        <f>SUMIFS('H-32A-WP06a - Debt Serv Monthly'!V$20:V$871,'H-32A-WP06a - Debt Serv Monthly'!$B$20:$B$871,'H-32A-WP06 - Debt Service'!$B86)</f>
        <v>0</v>
      </c>
      <c r="V86" s="366">
        <f>SUMIFS('H-32A-WP06a - Debt Serv Monthly'!W$20:W$871,'H-32A-WP06a - Debt Serv Monthly'!$B$20:$B$871,'H-32A-WP06 - Debt Service'!$B86)</f>
        <v>0</v>
      </c>
      <c r="W86" s="366">
        <f>SUMIFS('H-32A-WP06a - Debt Serv Monthly'!X$20:X$871,'H-32A-WP06a - Debt Serv Monthly'!$B$20:$B$871,'H-32A-WP06 - Debt Service'!$B86)</f>
        <v>0</v>
      </c>
      <c r="X86" s="366">
        <f>SUMIFS('H-32A-WP06a - Debt Serv Monthly'!Y$20:Y$871,'H-32A-WP06a - Debt Serv Monthly'!$B$20:$B$871,'H-32A-WP06 - Debt Service'!$B86)</f>
        <v>0</v>
      </c>
      <c r="Y86" s="360">
        <f>SUMIFS('H-32A-WP06a - Debt Serv Monthly'!Z$20:Z$871,'H-32A-WP06a - Debt Serv Monthly'!$B$20:$B$871,'H-32A-WP06 - Debt Service'!$B86)</f>
        <v>0</v>
      </c>
      <c r="Z86" s="366">
        <f t="shared" si="3"/>
        <v>0</v>
      </c>
    </row>
    <row r="87" spans="2:26">
      <c r="B87" s="363">
        <f t="shared" si="4"/>
        <v>2075</v>
      </c>
      <c r="C87" s="586">
        <f>SUMIFS('H-32A-WP06a - Debt Serv Monthly'!$D$20:$D$871,'H-32A-WP06a - Debt Serv Monthly'!$B$20:$B$871,'H-32A-WP06 - Debt Service'!B87)</f>
        <v>0</v>
      </c>
      <c r="D87" s="586">
        <f>SUMIFS('H-32A-WP06a - Debt Serv Monthly'!E$20:E$871,'H-32A-WP06a - Debt Serv Monthly'!$B$20:$B$871,'H-32A-WP06 - Debt Service'!$B87)</f>
        <v>0</v>
      </c>
      <c r="E87" s="586">
        <f>SUMIFS('H-32A-WP06a - Debt Serv Monthly'!F$20:F$871,'H-32A-WP06a - Debt Serv Monthly'!$B$20:$B$871,'H-32A-WP06 - Debt Service'!$B87)</f>
        <v>0</v>
      </c>
      <c r="F87" s="586">
        <f>SUMIFS('H-32A-WP06a - Debt Serv Monthly'!G$20:G$871,'H-32A-WP06a - Debt Serv Monthly'!$B$20:$B$871,'H-32A-WP06 - Debt Service'!$B87)</f>
        <v>0</v>
      </c>
      <c r="G87" s="586">
        <f>SUMIFS('H-32A-WP06a - Debt Serv Monthly'!H$20:H$871,'H-32A-WP06a - Debt Serv Monthly'!$B$20:$B$871,'H-32A-WP06 - Debt Service'!$B87)</f>
        <v>0</v>
      </c>
      <c r="H87" s="586">
        <f>SUMIFS('H-32A-WP06a - Debt Serv Monthly'!I$20:I$871,'H-32A-WP06a - Debt Serv Monthly'!$B$20:$B$871,'H-32A-WP06 - Debt Service'!$B87)</f>
        <v>0</v>
      </c>
      <c r="I87" s="586">
        <f>SUMIFS('H-32A-WP06a - Debt Serv Monthly'!J$20:J$871,'H-32A-WP06a - Debt Serv Monthly'!$B$20:$B$871,'H-32A-WP06 - Debt Service'!$B87)</f>
        <v>0</v>
      </c>
      <c r="J87" s="586">
        <f>SUMIFS('H-32A-WP06a - Debt Serv Monthly'!K$20:K$871,'H-32A-WP06a - Debt Serv Monthly'!$B$20:$B$871,'H-32A-WP06 - Debt Service'!$B87)</f>
        <v>0</v>
      </c>
      <c r="K87" s="586">
        <f>SUMIFS('H-32A-WP06a - Debt Serv Monthly'!L$20:L$871,'H-32A-WP06a - Debt Serv Monthly'!$B$20:$B$871,'H-32A-WP06 - Debt Service'!$B87)</f>
        <v>0</v>
      </c>
      <c r="L87" s="588">
        <f>SUMIFS('H-32A-WP06a - Debt Serv Monthly'!M$20:M$871,'H-32A-WP06a - Debt Serv Monthly'!$B$20:$B$871,'H-32A-WP06 - Debt Service'!$B87)</f>
        <v>0</v>
      </c>
      <c r="M87" s="586">
        <f t="shared" si="2"/>
        <v>0</v>
      </c>
      <c r="O87" s="363">
        <f t="shared" si="5"/>
        <v>2075</v>
      </c>
      <c r="P87" s="366">
        <f>SUMIFS('H-32A-WP06a - Debt Serv Monthly'!Q$20:Q$871,'H-32A-WP06a - Debt Serv Monthly'!$B$20:$B$871,'H-32A-WP06 - Debt Service'!$B87)</f>
        <v>0</v>
      </c>
      <c r="Q87" s="366">
        <f>SUMIFS('H-32A-WP06a - Debt Serv Monthly'!R$20:R$871,'H-32A-WP06a - Debt Serv Monthly'!$B$20:$B$871,'H-32A-WP06 - Debt Service'!$B87)</f>
        <v>0</v>
      </c>
      <c r="R87" s="366">
        <f>SUMIFS('H-32A-WP06a - Debt Serv Monthly'!S$20:S$871,'H-32A-WP06a - Debt Serv Monthly'!$B$20:$B$871,'H-32A-WP06 - Debt Service'!$B87)</f>
        <v>0</v>
      </c>
      <c r="S87" s="366">
        <f>SUMIFS('H-32A-WP06a - Debt Serv Monthly'!T$20:T$871,'H-32A-WP06a - Debt Serv Monthly'!$B$20:$B$871,'H-32A-WP06 - Debt Service'!$B87)</f>
        <v>0</v>
      </c>
      <c r="T87" s="366">
        <f>SUMIFS('H-32A-WP06a - Debt Serv Monthly'!U$20:U$871,'H-32A-WP06a - Debt Serv Monthly'!$B$20:$B$871,'H-32A-WP06 - Debt Service'!$B87)</f>
        <v>0</v>
      </c>
      <c r="U87" s="366">
        <f>SUMIFS('H-32A-WP06a - Debt Serv Monthly'!V$20:V$871,'H-32A-WP06a - Debt Serv Monthly'!$B$20:$B$871,'H-32A-WP06 - Debt Service'!$B87)</f>
        <v>0</v>
      </c>
      <c r="V87" s="366">
        <f>SUMIFS('H-32A-WP06a - Debt Serv Monthly'!W$20:W$871,'H-32A-WP06a - Debt Serv Monthly'!$B$20:$B$871,'H-32A-WP06 - Debt Service'!$B87)</f>
        <v>0</v>
      </c>
      <c r="W87" s="366">
        <f>SUMIFS('H-32A-WP06a - Debt Serv Monthly'!X$20:X$871,'H-32A-WP06a - Debt Serv Monthly'!$B$20:$B$871,'H-32A-WP06 - Debt Service'!$B87)</f>
        <v>0</v>
      </c>
      <c r="X87" s="366">
        <f>SUMIFS('H-32A-WP06a - Debt Serv Monthly'!Y$20:Y$871,'H-32A-WP06a - Debt Serv Monthly'!$B$20:$B$871,'H-32A-WP06 - Debt Service'!$B87)</f>
        <v>0</v>
      </c>
      <c r="Y87" s="360">
        <f>SUMIFS('H-32A-WP06a - Debt Serv Monthly'!Z$20:Z$871,'H-32A-WP06a - Debt Serv Monthly'!$B$20:$B$871,'H-32A-WP06 - Debt Service'!$B87)</f>
        <v>0</v>
      </c>
      <c r="Z87" s="366">
        <f t="shared" si="3"/>
        <v>0</v>
      </c>
    </row>
    <row r="88" spans="2:26">
      <c r="B88" s="363">
        <f t="shared" si="4"/>
        <v>2076</v>
      </c>
      <c r="C88" s="586">
        <f>SUMIFS('H-32A-WP06a - Debt Serv Monthly'!$D$20:$D$871,'H-32A-WP06a - Debt Serv Monthly'!$B$20:$B$871,'H-32A-WP06 - Debt Service'!B88)</f>
        <v>0</v>
      </c>
      <c r="D88" s="586">
        <f>SUMIFS('H-32A-WP06a - Debt Serv Monthly'!E$20:E$871,'H-32A-WP06a - Debt Serv Monthly'!$B$20:$B$871,'H-32A-WP06 - Debt Service'!$B88)</f>
        <v>0</v>
      </c>
      <c r="E88" s="586">
        <f>SUMIFS('H-32A-WP06a - Debt Serv Monthly'!F$20:F$871,'H-32A-WP06a - Debt Serv Monthly'!$B$20:$B$871,'H-32A-WP06 - Debt Service'!$B88)</f>
        <v>0</v>
      </c>
      <c r="F88" s="586">
        <f>SUMIFS('H-32A-WP06a - Debt Serv Monthly'!G$20:G$871,'H-32A-WP06a - Debt Serv Monthly'!$B$20:$B$871,'H-32A-WP06 - Debt Service'!$B88)</f>
        <v>0</v>
      </c>
      <c r="G88" s="586">
        <f>SUMIFS('H-32A-WP06a - Debt Serv Monthly'!H$20:H$871,'H-32A-WP06a - Debt Serv Monthly'!$B$20:$B$871,'H-32A-WP06 - Debt Service'!$B88)</f>
        <v>0</v>
      </c>
      <c r="H88" s="586">
        <f>SUMIFS('H-32A-WP06a - Debt Serv Monthly'!I$20:I$871,'H-32A-WP06a - Debt Serv Monthly'!$B$20:$B$871,'H-32A-WP06 - Debt Service'!$B88)</f>
        <v>0</v>
      </c>
      <c r="I88" s="586">
        <f>SUMIFS('H-32A-WP06a - Debt Serv Monthly'!J$20:J$871,'H-32A-WP06a - Debt Serv Monthly'!$B$20:$B$871,'H-32A-WP06 - Debt Service'!$B88)</f>
        <v>0</v>
      </c>
      <c r="J88" s="586">
        <f>SUMIFS('H-32A-WP06a - Debt Serv Monthly'!K$20:K$871,'H-32A-WP06a - Debt Serv Monthly'!$B$20:$B$871,'H-32A-WP06 - Debt Service'!$B88)</f>
        <v>0</v>
      </c>
      <c r="K88" s="586">
        <f>SUMIFS('H-32A-WP06a - Debt Serv Monthly'!L$20:L$871,'H-32A-WP06a - Debt Serv Monthly'!$B$20:$B$871,'H-32A-WP06 - Debt Service'!$B88)</f>
        <v>0</v>
      </c>
      <c r="L88" s="588">
        <f>SUMIFS('H-32A-WP06a - Debt Serv Monthly'!M$20:M$871,'H-32A-WP06a - Debt Serv Monthly'!$B$20:$B$871,'H-32A-WP06 - Debt Service'!$B88)</f>
        <v>0</v>
      </c>
      <c r="M88" s="586">
        <f t="shared" si="2"/>
        <v>0</v>
      </c>
      <c r="O88" s="363">
        <f t="shared" si="5"/>
        <v>2076</v>
      </c>
      <c r="P88" s="366">
        <f>SUMIFS('H-32A-WP06a - Debt Serv Monthly'!Q$20:Q$871,'H-32A-WP06a - Debt Serv Monthly'!$B$20:$B$871,'H-32A-WP06 - Debt Service'!$B88)</f>
        <v>0</v>
      </c>
      <c r="Q88" s="366">
        <f>SUMIFS('H-32A-WP06a - Debt Serv Monthly'!R$20:R$871,'H-32A-WP06a - Debt Serv Monthly'!$B$20:$B$871,'H-32A-WP06 - Debt Service'!$B88)</f>
        <v>0</v>
      </c>
      <c r="R88" s="366">
        <f>SUMIFS('H-32A-WP06a - Debt Serv Monthly'!S$20:S$871,'H-32A-WP06a - Debt Serv Monthly'!$B$20:$B$871,'H-32A-WP06 - Debt Service'!$B88)</f>
        <v>0</v>
      </c>
      <c r="S88" s="366">
        <f>SUMIFS('H-32A-WP06a - Debt Serv Monthly'!T$20:T$871,'H-32A-WP06a - Debt Serv Monthly'!$B$20:$B$871,'H-32A-WP06 - Debt Service'!$B88)</f>
        <v>0</v>
      </c>
      <c r="T88" s="366">
        <f>SUMIFS('H-32A-WP06a - Debt Serv Monthly'!U$20:U$871,'H-32A-WP06a - Debt Serv Monthly'!$B$20:$B$871,'H-32A-WP06 - Debt Service'!$B88)</f>
        <v>0</v>
      </c>
      <c r="U88" s="366">
        <f>SUMIFS('H-32A-WP06a - Debt Serv Monthly'!V$20:V$871,'H-32A-WP06a - Debt Serv Monthly'!$B$20:$B$871,'H-32A-WP06 - Debt Service'!$B88)</f>
        <v>0</v>
      </c>
      <c r="V88" s="366">
        <f>SUMIFS('H-32A-WP06a - Debt Serv Monthly'!W$20:W$871,'H-32A-WP06a - Debt Serv Monthly'!$B$20:$B$871,'H-32A-WP06 - Debt Service'!$B88)</f>
        <v>0</v>
      </c>
      <c r="W88" s="366">
        <f>SUMIFS('H-32A-WP06a - Debt Serv Monthly'!X$20:X$871,'H-32A-WP06a - Debt Serv Monthly'!$B$20:$B$871,'H-32A-WP06 - Debt Service'!$B88)</f>
        <v>0</v>
      </c>
      <c r="X88" s="366">
        <f>SUMIFS('H-32A-WP06a - Debt Serv Monthly'!Y$20:Y$871,'H-32A-WP06a - Debt Serv Monthly'!$B$20:$B$871,'H-32A-WP06 - Debt Service'!$B88)</f>
        <v>0</v>
      </c>
      <c r="Y88" s="360">
        <f>SUMIFS('H-32A-WP06a - Debt Serv Monthly'!Z$20:Z$871,'H-32A-WP06a - Debt Serv Monthly'!$B$20:$B$871,'H-32A-WP06 - Debt Service'!$B88)</f>
        <v>0</v>
      </c>
      <c r="Z88" s="366">
        <f t="shared" si="3"/>
        <v>0</v>
      </c>
    </row>
    <row r="89" spans="2:26">
      <c r="B89" s="363">
        <f t="shared" si="4"/>
        <v>2077</v>
      </c>
      <c r="C89" s="586">
        <f>SUMIFS('H-32A-WP06a - Debt Serv Monthly'!$D$20:$D$871,'H-32A-WP06a - Debt Serv Monthly'!$B$20:$B$871,'H-32A-WP06 - Debt Service'!B89)</f>
        <v>0</v>
      </c>
      <c r="D89" s="586">
        <f>SUMIFS('H-32A-WP06a - Debt Serv Monthly'!E$20:E$871,'H-32A-WP06a - Debt Serv Monthly'!$B$20:$B$871,'H-32A-WP06 - Debt Service'!$B89)</f>
        <v>0</v>
      </c>
      <c r="E89" s="586">
        <f>SUMIFS('H-32A-WP06a - Debt Serv Monthly'!F$20:F$871,'H-32A-WP06a - Debt Serv Monthly'!$B$20:$B$871,'H-32A-WP06 - Debt Service'!$B89)</f>
        <v>0</v>
      </c>
      <c r="F89" s="586">
        <f>SUMIFS('H-32A-WP06a - Debt Serv Monthly'!G$20:G$871,'H-32A-WP06a - Debt Serv Monthly'!$B$20:$B$871,'H-32A-WP06 - Debt Service'!$B89)</f>
        <v>0</v>
      </c>
      <c r="G89" s="586">
        <f>SUMIFS('H-32A-WP06a - Debt Serv Monthly'!H$20:H$871,'H-32A-WP06a - Debt Serv Monthly'!$B$20:$B$871,'H-32A-WP06 - Debt Service'!$B89)</f>
        <v>0</v>
      </c>
      <c r="H89" s="586">
        <f>SUMIFS('H-32A-WP06a - Debt Serv Monthly'!I$20:I$871,'H-32A-WP06a - Debt Serv Monthly'!$B$20:$B$871,'H-32A-WP06 - Debt Service'!$B89)</f>
        <v>0</v>
      </c>
      <c r="I89" s="586">
        <f>SUMIFS('H-32A-WP06a - Debt Serv Monthly'!J$20:J$871,'H-32A-WP06a - Debt Serv Monthly'!$B$20:$B$871,'H-32A-WP06 - Debt Service'!$B89)</f>
        <v>0</v>
      </c>
      <c r="J89" s="586">
        <f>SUMIFS('H-32A-WP06a - Debt Serv Monthly'!K$20:K$871,'H-32A-WP06a - Debt Serv Monthly'!$B$20:$B$871,'H-32A-WP06 - Debt Service'!$B89)</f>
        <v>0</v>
      </c>
      <c r="K89" s="586">
        <f>SUMIFS('H-32A-WP06a - Debt Serv Monthly'!L$20:L$871,'H-32A-WP06a - Debt Serv Monthly'!$B$20:$B$871,'H-32A-WP06 - Debt Service'!$B89)</f>
        <v>0</v>
      </c>
      <c r="L89" s="588">
        <f>SUMIFS('H-32A-WP06a - Debt Serv Monthly'!M$20:M$871,'H-32A-WP06a - Debt Serv Monthly'!$B$20:$B$871,'H-32A-WP06 - Debt Service'!$B89)</f>
        <v>0</v>
      </c>
      <c r="M89" s="586">
        <f t="shared" si="2"/>
        <v>0</v>
      </c>
      <c r="O89" s="363">
        <f t="shared" si="5"/>
        <v>2077</v>
      </c>
      <c r="P89" s="366">
        <f>SUMIFS('H-32A-WP06a - Debt Serv Monthly'!Q$20:Q$871,'H-32A-WP06a - Debt Serv Monthly'!$B$20:$B$871,'H-32A-WP06 - Debt Service'!$B89)</f>
        <v>0</v>
      </c>
      <c r="Q89" s="366">
        <f>SUMIFS('H-32A-WP06a - Debt Serv Monthly'!R$20:R$871,'H-32A-WP06a - Debt Serv Monthly'!$B$20:$B$871,'H-32A-WP06 - Debt Service'!$B89)</f>
        <v>0</v>
      </c>
      <c r="R89" s="366">
        <f>SUMIFS('H-32A-WP06a - Debt Serv Monthly'!S$20:S$871,'H-32A-WP06a - Debt Serv Monthly'!$B$20:$B$871,'H-32A-WP06 - Debt Service'!$B89)</f>
        <v>0</v>
      </c>
      <c r="S89" s="366">
        <f>SUMIFS('H-32A-WP06a - Debt Serv Monthly'!T$20:T$871,'H-32A-WP06a - Debt Serv Monthly'!$B$20:$B$871,'H-32A-WP06 - Debt Service'!$B89)</f>
        <v>0</v>
      </c>
      <c r="T89" s="366">
        <f>SUMIFS('H-32A-WP06a - Debt Serv Monthly'!U$20:U$871,'H-32A-WP06a - Debt Serv Monthly'!$B$20:$B$871,'H-32A-WP06 - Debt Service'!$B89)</f>
        <v>0</v>
      </c>
      <c r="U89" s="366">
        <f>SUMIFS('H-32A-WP06a - Debt Serv Monthly'!V$20:V$871,'H-32A-WP06a - Debt Serv Monthly'!$B$20:$B$871,'H-32A-WP06 - Debt Service'!$B89)</f>
        <v>0</v>
      </c>
      <c r="V89" s="366">
        <f>SUMIFS('H-32A-WP06a - Debt Serv Monthly'!W$20:W$871,'H-32A-WP06a - Debt Serv Monthly'!$B$20:$B$871,'H-32A-WP06 - Debt Service'!$B89)</f>
        <v>0</v>
      </c>
      <c r="W89" s="366">
        <f>SUMIFS('H-32A-WP06a - Debt Serv Monthly'!X$20:X$871,'H-32A-WP06a - Debt Serv Monthly'!$B$20:$B$871,'H-32A-WP06 - Debt Service'!$B89)</f>
        <v>0</v>
      </c>
      <c r="X89" s="366">
        <f>SUMIFS('H-32A-WP06a - Debt Serv Monthly'!Y$20:Y$871,'H-32A-WP06a - Debt Serv Monthly'!$B$20:$B$871,'H-32A-WP06 - Debt Service'!$B89)</f>
        <v>0</v>
      </c>
      <c r="Y89" s="360">
        <f>SUMIFS('H-32A-WP06a - Debt Serv Monthly'!Z$20:Z$871,'H-32A-WP06a - Debt Serv Monthly'!$B$20:$B$871,'H-32A-WP06 - Debt Service'!$B89)</f>
        <v>0</v>
      </c>
      <c r="Z89" s="366">
        <f t="shared" si="3"/>
        <v>0</v>
      </c>
    </row>
    <row r="90" spans="2:26">
      <c r="B90" s="363">
        <f t="shared" si="4"/>
        <v>2078</v>
      </c>
      <c r="C90" s="586">
        <f>SUMIFS('H-32A-WP06a - Debt Serv Monthly'!$D$20:$D$871,'H-32A-WP06a - Debt Serv Monthly'!$B$20:$B$871,'H-32A-WP06 - Debt Service'!B90)</f>
        <v>0</v>
      </c>
      <c r="D90" s="586">
        <f>SUMIFS('H-32A-WP06a - Debt Serv Monthly'!E$20:E$871,'H-32A-WP06a - Debt Serv Monthly'!$B$20:$B$871,'H-32A-WP06 - Debt Service'!$B90)</f>
        <v>0</v>
      </c>
      <c r="E90" s="586">
        <f>SUMIFS('H-32A-WP06a - Debt Serv Monthly'!F$20:F$871,'H-32A-WP06a - Debt Serv Monthly'!$B$20:$B$871,'H-32A-WP06 - Debt Service'!$B90)</f>
        <v>0</v>
      </c>
      <c r="F90" s="586">
        <f>SUMIFS('H-32A-WP06a - Debt Serv Monthly'!G$20:G$871,'H-32A-WP06a - Debt Serv Monthly'!$B$20:$B$871,'H-32A-WP06 - Debt Service'!$B90)</f>
        <v>0</v>
      </c>
      <c r="G90" s="586">
        <f>SUMIFS('H-32A-WP06a - Debt Serv Monthly'!H$20:H$871,'H-32A-WP06a - Debt Serv Monthly'!$B$20:$B$871,'H-32A-WP06 - Debt Service'!$B90)</f>
        <v>0</v>
      </c>
      <c r="H90" s="586">
        <f>SUMIFS('H-32A-WP06a - Debt Serv Monthly'!I$20:I$871,'H-32A-WP06a - Debt Serv Monthly'!$B$20:$B$871,'H-32A-WP06 - Debt Service'!$B90)</f>
        <v>0</v>
      </c>
      <c r="I90" s="586">
        <f>SUMIFS('H-32A-WP06a - Debt Serv Monthly'!J$20:J$871,'H-32A-WP06a - Debt Serv Monthly'!$B$20:$B$871,'H-32A-WP06 - Debt Service'!$B90)</f>
        <v>0</v>
      </c>
      <c r="J90" s="586">
        <f>SUMIFS('H-32A-WP06a - Debt Serv Monthly'!K$20:K$871,'H-32A-WP06a - Debt Serv Monthly'!$B$20:$B$871,'H-32A-WP06 - Debt Service'!$B90)</f>
        <v>0</v>
      </c>
      <c r="K90" s="586">
        <f>SUMIFS('H-32A-WP06a - Debt Serv Monthly'!L$20:L$871,'H-32A-WP06a - Debt Serv Monthly'!$B$20:$B$871,'H-32A-WP06 - Debt Service'!$B90)</f>
        <v>0</v>
      </c>
      <c r="L90" s="588">
        <f>SUMIFS('H-32A-WP06a - Debt Serv Monthly'!M$20:M$871,'H-32A-WP06a - Debt Serv Monthly'!$B$20:$B$871,'H-32A-WP06 - Debt Service'!$B90)</f>
        <v>0</v>
      </c>
      <c r="M90" s="586">
        <f t="shared" si="2"/>
        <v>0</v>
      </c>
      <c r="O90" s="363">
        <f t="shared" si="5"/>
        <v>2078</v>
      </c>
      <c r="P90" s="366">
        <f>SUMIFS('H-32A-WP06a - Debt Serv Monthly'!Q$20:Q$871,'H-32A-WP06a - Debt Serv Monthly'!$B$20:$B$871,'H-32A-WP06 - Debt Service'!$B90)</f>
        <v>0</v>
      </c>
      <c r="Q90" s="366">
        <f>SUMIFS('H-32A-WP06a - Debt Serv Monthly'!R$20:R$871,'H-32A-WP06a - Debt Serv Monthly'!$B$20:$B$871,'H-32A-WP06 - Debt Service'!$B90)</f>
        <v>0</v>
      </c>
      <c r="R90" s="366">
        <f>SUMIFS('H-32A-WP06a - Debt Serv Monthly'!S$20:S$871,'H-32A-WP06a - Debt Serv Monthly'!$B$20:$B$871,'H-32A-WP06 - Debt Service'!$B90)</f>
        <v>0</v>
      </c>
      <c r="S90" s="366">
        <f>SUMIFS('H-32A-WP06a - Debt Serv Monthly'!T$20:T$871,'H-32A-WP06a - Debt Serv Monthly'!$B$20:$B$871,'H-32A-WP06 - Debt Service'!$B90)</f>
        <v>0</v>
      </c>
      <c r="T90" s="366">
        <f>SUMIFS('H-32A-WP06a - Debt Serv Monthly'!U$20:U$871,'H-32A-WP06a - Debt Serv Monthly'!$B$20:$B$871,'H-32A-WP06 - Debt Service'!$B90)</f>
        <v>0</v>
      </c>
      <c r="U90" s="366">
        <f>SUMIFS('H-32A-WP06a - Debt Serv Monthly'!V$20:V$871,'H-32A-WP06a - Debt Serv Monthly'!$B$20:$B$871,'H-32A-WP06 - Debt Service'!$B90)</f>
        <v>0</v>
      </c>
      <c r="V90" s="366">
        <f>SUMIFS('H-32A-WP06a - Debt Serv Monthly'!W$20:W$871,'H-32A-WP06a - Debt Serv Monthly'!$B$20:$B$871,'H-32A-WP06 - Debt Service'!$B90)</f>
        <v>0</v>
      </c>
      <c r="W90" s="366">
        <f>SUMIFS('H-32A-WP06a - Debt Serv Monthly'!X$20:X$871,'H-32A-WP06a - Debt Serv Monthly'!$B$20:$B$871,'H-32A-WP06 - Debt Service'!$B90)</f>
        <v>0</v>
      </c>
      <c r="X90" s="366">
        <f>SUMIFS('H-32A-WP06a - Debt Serv Monthly'!Y$20:Y$871,'H-32A-WP06a - Debt Serv Monthly'!$B$20:$B$871,'H-32A-WP06 - Debt Service'!$B90)</f>
        <v>0</v>
      </c>
      <c r="Y90" s="360">
        <f>SUMIFS('H-32A-WP06a - Debt Serv Monthly'!Z$20:Z$871,'H-32A-WP06a - Debt Serv Monthly'!$B$20:$B$871,'H-32A-WP06 - Debt Service'!$B90)</f>
        <v>0</v>
      </c>
      <c r="Z90" s="366">
        <f t="shared" si="3"/>
        <v>0</v>
      </c>
    </row>
    <row r="91" spans="2:26">
      <c r="B91" s="363">
        <f t="shared" si="4"/>
        <v>2079</v>
      </c>
      <c r="C91" s="586">
        <f>SUMIFS('H-32A-WP06a - Debt Serv Monthly'!$D$20:$D$871,'H-32A-WP06a - Debt Serv Monthly'!$B$20:$B$871,'H-32A-WP06 - Debt Service'!B91)</f>
        <v>0</v>
      </c>
      <c r="D91" s="586">
        <f>SUMIFS('H-32A-WP06a - Debt Serv Monthly'!E$20:E$871,'H-32A-WP06a - Debt Serv Monthly'!$B$20:$B$871,'H-32A-WP06 - Debt Service'!$B91)</f>
        <v>0</v>
      </c>
      <c r="E91" s="586">
        <f>SUMIFS('H-32A-WP06a - Debt Serv Monthly'!F$20:F$871,'H-32A-WP06a - Debt Serv Monthly'!$B$20:$B$871,'H-32A-WP06 - Debt Service'!$B91)</f>
        <v>0</v>
      </c>
      <c r="F91" s="586">
        <f>SUMIFS('H-32A-WP06a - Debt Serv Monthly'!G$20:G$871,'H-32A-WP06a - Debt Serv Monthly'!$B$20:$B$871,'H-32A-WP06 - Debt Service'!$B91)</f>
        <v>0</v>
      </c>
      <c r="G91" s="586">
        <f>SUMIFS('H-32A-WP06a - Debt Serv Monthly'!H$20:H$871,'H-32A-WP06a - Debt Serv Monthly'!$B$20:$B$871,'H-32A-WP06 - Debt Service'!$B91)</f>
        <v>0</v>
      </c>
      <c r="H91" s="586">
        <f>SUMIFS('H-32A-WP06a - Debt Serv Monthly'!I$20:I$871,'H-32A-WP06a - Debt Serv Monthly'!$B$20:$B$871,'H-32A-WP06 - Debt Service'!$B91)</f>
        <v>0</v>
      </c>
      <c r="I91" s="586">
        <f>SUMIFS('H-32A-WP06a - Debt Serv Monthly'!J$20:J$871,'H-32A-WP06a - Debt Serv Monthly'!$B$20:$B$871,'H-32A-WP06 - Debt Service'!$B91)</f>
        <v>0</v>
      </c>
      <c r="J91" s="586">
        <f>SUMIFS('H-32A-WP06a - Debt Serv Monthly'!K$20:K$871,'H-32A-WP06a - Debt Serv Monthly'!$B$20:$B$871,'H-32A-WP06 - Debt Service'!$B91)</f>
        <v>0</v>
      </c>
      <c r="K91" s="586">
        <f>SUMIFS('H-32A-WP06a - Debt Serv Monthly'!L$20:L$871,'H-32A-WP06a - Debt Serv Monthly'!$B$20:$B$871,'H-32A-WP06 - Debt Service'!$B91)</f>
        <v>0</v>
      </c>
      <c r="L91" s="588">
        <f>SUMIFS('H-32A-WP06a - Debt Serv Monthly'!M$20:M$871,'H-32A-WP06a - Debt Serv Monthly'!$B$20:$B$871,'H-32A-WP06 - Debt Service'!$B91)</f>
        <v>0</v>
      </c>
      <c r="M91" s="586">
        <f t="shared" si="2"/>
        <v>0</v>
      </c>
      <c r="O91" s="363">
        <f t="shared" si="5"/>
        <v>2079</v>
      </c>
      <c r="P91" s="366">
        <f>SUMIFS('H-32A-WP06a - Debt Serv Monthly'!Q$20:Q$871,'H-32A-WP06a - Debt Serv Monthly'!$B$20:$B$871,'H-32A-WP06 - Debt Service'!$B91)</f>
        <v>0</v>
      </c>
      <c r="Q91" s="366">
        <f>SUMIFS('H-32A-WP06a - Debt Serv Monthly'!R$20:R$871,'H-32A-WP06a - Debt Serv Monthly'!$B$20:$B$871,'H-32A-WP06 - Debt Service'!$B91)</f>
        <v>0</v>
      </c>
      <c r="R91" s="366">
        <f>SUMIFS('H-32A-WP06a - Debt Serv Monthly'!S$20:S$871,'H-32A-WP06a - Debt Serv Monthly'!$B$20:$B$871,'H-32A-WP06 - Debt Service'!$B91)</f>
        <v>0</v>
      </c>
      <c r="S91" s="366">
        <f>SUMIFS('H-32A-WP06a - Debt Serv Monthly'!T$20:T$871,'H-32A-WP06a - Debt Serv Monthly'!$B$20:$B$871,'H-32A-WP06 - Debt Service'!$B91)</f>
        <v>0</v>
      </c>
      <c r="T91" s="366">
        <f>SUMIFS('H-32A-WP06a - Debt Serv Monthly'!U$20:U$871,'H-32A-WP06a - Debt Serv Monthly'!$B$20:$B$871,'H-32A-WP06 - Debt Service'!$B91)</f>
        <v>0</v>
      </c>
      <c r="U91" s="366">
        <f>SUMIFS('H-32A-WP06a - Debt Serv Monthly'!V$20:V$871,'H-32A-WP06a - Debt Serv Monthly'!$B$20:$B$871,'H-32A-WP06 - Debt Service'!$B91)</f>
        <v>0</v>
      </c>
      <c r="V91" s="366">
        <f>SUMIFS('H-32A-WP06a - Debt Serv Monthly'!W$20:W$871,'H-32A-WP06a - Debt Serv Monthly'!$B$20:$B$871,'H-32A-WP06 - Debt Service'!$B91)</f>
        <v>0</v>
      </c>
      <c r="W91" s="366">
        <f>SUMIFS('H-32A-WP06a - Debt Serv Monthly'!X$20:X$871,'H-32A-WP06a - Debt Serv Monthly'!$B$20:$B$871,'H-32A-WP06 - Debt Service'!$B91)</f>
        <v>0</v>
      </c>
      <c r="X91" s="366">
        <f>SUMIFS('H-32A-WP06a - Debt Serv Monthly'!Y$20:Y$871,'H-32A-WP06a - Debt Serv Monthly'!$B$20:$B$871,'H-32A-WP06 - Debt Service'!$B91)</f>
        <v>0</v>
      </c>
      <c r="Y91" s="360">
        <f>SUMIFS('H-32A-WP06a - Debt Serv Monthly'!Z$20:Z$871,'H-32A-WP06a - Debt Serv Monthly'!$B$20:$B$871,'H-32A-WP06 - Debt Service'!$B91)</f>
        <v>0</v>
      </c>
      <c r="Z91" s="366">
        <f t="shared" si="3"/>
        <v>0</v>
      </c>
    </row>
    <row r="92" spans="2:26">
      <c r="B92" s="363">
        <f t="shared" si="4"/>
        <v>2080</v>
      </c>
      <c r="C92" s="586">
        <f>SUMIFS('H-32A-WP06a - Debt Serv Monthly'!$D$20:$D$871,'H-32A-WP06a - Debt Serv Monthly'!$B$20:$B$871,'H-32A-WP06 - Debt Service'!B92)</f>
        <v>0</v>
      </c>
      <c r="D92" s="586">
        <f>SUMIFS('H-32A-WP06a - Debt Serv Monthly'!E$20:E$871,'H-32A-WP06a - Debt Serv Monthly'!$B$20:$B$871,'H-32A-WP06 - Debt Service'!$B92)</f>
        <v>0</v>
      </c>
      <c r="E92" s="586">
        <f>SUMIFS('H-32A-WP06a - Debt Serv Monthly'!F$20:F$871,'H-32A-WP06a - Debt Serv Monthly'!$B$20:$B$871,'H-32A-WP06 - Debt Service'!$B92)</f>
        <v>0</v>
      </c>
      <c r="F92" s="586">
        <f>SUMIFS('H-32A-WP06a - Debt Serv Monthly'!G$20:G$871,'H-32A-WP06a - Debt Serv Monthly'!$B$20:$B$871,'H-32A-WP06 - Debt Service'!$B92)</f>
        <v>0</v>
      </c>
      <c r="G92" s="586">
        <f>SUMIFS('H-32A-WP06a - Debt Serv Monthly'!H$20:H$871,'H-32A-WP06a - Debt Serv Monthly'!$B$20:$B$871,'H-32A-WP06 - Debt Service'!$B92)</f>
        <v>0</v>
      </c>
      <c r="H92" s="586">
        <f>SUMIFS('H-32A-WP06a - Debt Serv Monthly'!I$20:I$871,'H-32A-WP06a - Debt Serv Monthly'!$B$20:$B$871,'H-32A-WP06 - Debt Service'!$B92)</f>
        <v>0</v>
      </c>
      <c r="I92" s="586">
        <f>SUMIFS('H-32A-WP06a - Debt Serv Monthly'!J$20:J$871,'H-32A-WP06a - Debt Serv Monthly'!$B$20:$B$871,'H-32A-WP06 - Debt Service'!$B92)</f>
        <v>0</v>
      </c>
      <c r="J92" s="586">
        <f>SUMIFS('H-32A-WP06a - Debt Serv Monthly'!K$20:K$871,'H-32A-WP06a - Debt Serv Monthly'!$B$20:$B$871,'H-32A-WP06 - Debt Service'!$B92)</f>
        <v>0</v>
      </c>
      <c r="K92" s="586">
        <f>SUMIFS('H-32A-WP06a - Debt Serv Monthly'!L$20:L$871,'H-32A-WP06a - Debt Serv Monthly'!$B$20:$B$871,'H-32A-WP06 - Debt Service'!$B92)</f>
        <v>0</v>
      </c>
      <c r="L92" s="588">
        <f>SUMIFS('H-32A-WP06a - Debt Serv Monthly'!M$20:M$871,'H-32A-WP06a - Debt Serv Monthly'!$B$20:$B$871,'H-32A-WP06 - Debt Service'!$B92)</f>
        <v>0</v>
      </c>
      <c r="M92" s="586">
        <f t="shared" si="2"/>
        <v>0</v>
      </c>
      <c r="O92" s="363">
        <f t="shared" si="5"/>
        <v>2080</v>
      </c>
      <c r="P92" s="366">
        <f>SUMIFS('H-32A-WP06a - Debt Serv Monthly'!Q$20:Q$871,'H-32A-WP06a - Debt Serv Monthly'!$B$20:$B$871,'H-32A-WP06 - Debt Service'!$B92)</f>
        <v>0</v>
      </c>
      <c r="Q92" s="366">
        <f>SUMIFS('H-32A-WP06a - Debt Serv Monthly'!R$20:R$871,'H-32A-WP06a - Debt Serv Monthly'!$B$20:$B$871,'H-32A-WP06 - Debt Service'!$B92)</f>
        <v>0</v>
      </c>
      <c r="R92" s="366">
        <f>SUMIFS('H-32A-WP06a - Debt Serv Monthly'!S$20:S$871,'H-32A-WP06a - Debt Serv Monthly'!$B$20:$B$871,'H-32A-WP06 - Debt Service'!$B92)</f>
        <v>0</v>
      </c>
      <c r="S92" s="366">
        <f>SUMIFS('H-32A-WP06a - Debt Serv Monthly'!T$20:T$871,'H-32A-WP06a - Debt Serv Monthly'!$B$20:$B$871,'H-32A-WP06 - Debt Service'!$B92)</f>
        <v>0</v>
      </c>
      <c r="T92" s="366">
        <f>SUMIFS('H-32A-WP06a - Debt Serv Monthly'!U$20:U$871,'H-32A-WP06a - Debt Serv Monthly'!$B$20:$B$871,'H-32A-WP06 - Debt Service'!$B92)</f>
        <v>0</v>
      </c>
      <c r="U92" s="366">
        <f>SUMIFS('H-32A-WP06a - Debt Serv Monthly'!V$20:V$871,'H-32A-WP06a - Debt Serv Monthly'!$B$20:$B$871,'H-32A-WP06 - Debt Service'!$B92)</f>
        <v>0</v>
      </c>
      <c r="V92" s="366">
        <f>SUMIFS('H-32A-WP06a - Debt Serv Monthly'!W$20:W$871,'H-32A-WP06a - Debt Serv Monthly'!$B$20:$B$871,'H-32A-WP06 - Debt Service'!$B92)</f>
        <v>0</v>
      </c>
      <c r="W92" s="366">
        <f>SUMIFS('H-32A-WP06a - Debt Serv Monthly'!X$20:X$871,'H-32A-WP06a - Debt Serv Monthly'!$B$20:$B$871,'H-32A-WP06 - Debt Service'!$B92)</f>
        <v>0</v>
      </c>
      <c r="X92" s="366">
        <f>SUMIFS('H-32A-WP06a - Debt Serv Monthly'!Y$20:Y$871,'H-32A-WP06a - Debt Serv Monthly'!$B$20:$B$871,'H-32A-WP06 - Debt Service'!$B92)</f>
        <v>0</v>
      </c>
      <c r="Y92" s="360">
        <f>SUMIFS('H-32A-WP06a - Debt Serv Monthly'!Z$20:Z$871,'H-32A-WP06a - Debt Serv Monthly'!$B$20:$B$871,'H-32A-WP06 - Debt Service'!$B92)</f>
        <v>0</v>
      </c>
      <c r="Z92" s="366">
        <f t="shared" si="3"/>
        <v>0</v>
      </c>
    </row>
    <row r="93" spans="2:26">
      <c r="B93" s="363">
        <f t="shared" si="4"/>
        <v>2081</v>
      </c>
      <c r="C93" s="586">
        <f>SUMIFS('H-32A-WP06a - Debt Serv Monthly'!$D$20:$D$871,'H-32A-WP06a - Debt Serv Monthly'!$B$20:$B$871,'H-32A-WP06 - Debt Service'!B93)</f>
        <v>0</v>
      </c>
      <c r="D93" s="586">
        <f>SUMIFS('H-32A-WP06a - Debt Serv Monthly'!E$20:E$871,'H-32A-WP06a - Debt Serv Monthly'!$B$20:$B$871,'H-32A-WP06 - Debt Service'!$B93)</f>
        <v>0</v>
      </c>
      <c r="E93" s="586">
        <f>SUMIFS('H-32A-WP06a - Debt Serv Monthly'!F$20:F$871,'H-32A-WP06a - Debt Serv Monthly'!$B$20:$B$871,'H-32A-WP06 - Debt Service'!$B93)</f>
        <v>0</v>
      </c>
      <c r="F93" s="586">
        <f>SUMIFS('H-32A-WP06a - Debt Serv Monthly'!G$20:G$871,'H-32A-WP06a - Debt Serv Monthly'!$B$20:$B$871,'H-32A-WP06 - Debt Service'!$B93)</f>
        <v>0</v>
      </c>
      <c r="G93" s="586">
        <f>SUMIFS('H-32A-WP06a - Debt Serv Monthly'!H$20:H$871,'H-32A-WP06a - Debt Serv Monthly'!$B$20:$B$871,'H-32A-WP06 - Debt Service'!$B93)</f>
        <v>0</v>
      </c>
      <c r="H93" s="586">
        <f>SUMIFS('H-32A-WP06a - Debt Serv Monthly'!I$20:I$871,'H-32A-WP06a - Debt Serv Monthly'!$B$20:$B$871,'H-32A-WP06 - Debt Service'!$B93)</f>
        <v>0</v>
      </c>
      <c r="I93" s="586">
        <f>SUMIFS('H-32A-WP06a - Debt Serv Monthly'!J$20:J$871,'H-32A-WP06a - Debt Serv Monthly'!$B$20:$B$871,'H-32A-WP06 - Debt Service'!$B93)</f>
        <v>0</v>
      </c>
      <c r="J93" s="586">
        <f>SUMIFS('H-32A-WP06a - Debt Serv Monthly'!K$20:K$871,'H-32A-WP06a - Debt Serv Monthly'!$B$20:$B$871,'H-32A-WP06 - Debt Service'!$B93)</f>
        <v>0</v>
      </c>
      <c r="K93" s="586">
        <f>SUMIFS('H-32A-WP06a - Debt Serv Monthly'!L$20:L$871,'H-32A-WP06a - Debt Serv Monthly'!$B$20:$B$871,'H-32A-WP06 - Debt Service'!$B93)</f>
        <v>0</v>
      </c>
      <c r="L93" s="588">
        <f>SUMIFS('H-32A-WP06a - Debt Serv Monthly'!M$20:M$871,'H-32A-WP06a - Debt Serv Monthly'!$B$20:$B$871,'H-32A-WP06 - Debt Service'!$B93)</f>
        <v>0</v>
      </c>
      <c r="M93" s="586">
        <f t="shared" si="2"/>
        <v>0</v>
      </c>
      <c r="O93" s="363">
        <f t="shared" si="5"/>
        <v>2081</v>
      </c>
      <c r="P93" s="366">
        <f>SUMIFS('H-32A-WP06a - Debt Serv Monthly'!Q$20:Q$871,'H-32A-WP06a - Debt Serv Monthly'!$B$20:$B$871,'H-32A-WP06 - Debt Service'!$B93)</f>
        <v>0</v>
      </c>
      <c r="Q93" s="366">
        <f>SUMIFS('H-32A-WP06a - Debt Serv Monthly'!R$20:R$871,'H-32A-WP06a - Debt Serv Monthly'!$B$20:$B$871,'H-32A-WP06 - Debt Service'!$B93)</f>
        <v>0</v>
      </c>
      <c r="R93" s="366">
        <f>SUMIFS('H-32A-WP06a - Debt Serv Monthly'!S$20:S$871,'H-32A-WP06a - Debt Serv Monthly'!$B$20:$B$871,'H-32A-WP06 - Debt Service'!$B93)</f>
        <v>0</v>
      </c>
      <c r="S93" s="366">
        <f>SUMIFS('H-32A-WP06a - Debt Serv Monthly'!T$20:T$871,'H-32A-WP06a - Debt Serv Monthly'!$B$20:$B$871,'H-32A-WP06 - Debt Service'!$B93)</f>
        <v>0</v>
      </c>
      <c r="T93" s="366">
        <f>SUMIFS('H-32A-WP06a - Debt Serv Monthly'!U$20:U$871,'H-32A-WP06a - Debt Serv Monthly'!$B$20:$B$871,'H-32A-WP06 - Debt Service'!$B93)</f>
        <v>0</v>
      </c>
      <c r="U93" s="366">
        <f>SUMIFS('H-32A-WP06a - Debt Serv Monthly'!V$20:V$871,'H-32A-WP06a - Debt Serv Monthly'!$B$20:$B$871,'H-32A-WP06 - Debt Service'!$B93)</f>
        <v>0</v>
      </c>
      <c r="V93" s="366">
        <f>SUMIFS('H-32A-WP06a - Debt Serv Monthly'!W$20:W$871,'H-32A-WP06a - Debt Serv Monthly'!$B$20:$B$871,'H-32A-WP06 - Debt Service'!$B93)</f>
        <v>0</v>
      </c>
      <c r="W93" s="366">
        <f>SUMIFS('H-32A-WP06a - Debt Serv Monthly'!X$20:X$871,'H-32A-WP06a - Debt Serv Monthly'!$B$20:$B$871,'H-32A-WP06 - Debt Service'!$B93)</f>
        <v>0</v>
      </c>
      <c r="X93" s="366">
        <f>SUMIFS('H-32A-WP06a - Debt Serv Monthly'!Y$20:Y$871,'H-32A-WP06a - Debt Serv Monthly'!$B$20:$B$871,'H-32A-WP06 - Debt Service'!$B93)</f>
        <v>0</v>
      </c>
      <c r="Y93" s="360">
        <f>SUMIFS('H-32A-WP06a - Debt Serv Monthly'!Z$20:Z$871,'H-32A-WP06a - Debt Serv Monthly'!$B$20:$B$871,'H-32A-WP06 - Debt Service'!$B93)</f>
        <v>0</v>
      </c>
      <c r="Z93" s="366">
        <f t="shared" si="3"/>
        <v>0</v>
      </c>
    </row>
    <row r="94" spans="2:26">
      <c r="B94" s="363">
        <f t="shared" si="4"/>
        <v>2082</v>
      </c>
      <c r="C94" s="586">
        <f>SUMIFS('H-32A-WP06a - Debt Serv Monthly'!$D$20:$D$871,'H-32A-WP06a - Debt Serv Monthly'!$B$20:$B$871,'H-32A-WP06 - Debt Service'!B94)</f>
        <v>0</v>
      </c>
      <c r="D94" s="586">
        <f>SUMIFS('H-32A-WP06a - Debt Serv Monthly'!E$20:E$871,'H-32A-WP06a - Debt Serv Monthly'!$B$20:$B$871,'H-32A-WP06 - Debt Service'!$B94)</f>
        <v>0</v>
      </c>
      <c r="E94" s="586">
        <f>SUMIFS('H-32A-WP06a - Debt Serv Monthly'!F$20:F$871,'H-32A-WP06a - Debt Serv Monthly'!$B$20:$B$871,'H-32A-WP06 - Debt Service'!$B94)</f>
        <v>0</v>
      </c>
      <c r="F94" s="586">
        <f>SUMIFS('H-32A-WP06a - Debt Serv Monthly'!G$20:G$871,'H-32A-WP06a - Debt Serv Monthly'!$B$20:$B$871,'H-32A-WP06 - Debt Service'!$B94)</f>
        <v>0</v>
      </c>
      <c r="G94" s="586">
        <f>SUMIFS('H-32A-WP06a - Debt Serv Monthly'!H$20:H$871,'H-32A-WP06a - Debt Serv Monthly'!$B$20:$B$871,'H-32A-WP06 - Debt Service'!$B94)</f>
        <v>0</v>
      </c>
      <c r="H94" s="586">
        <f>SUMIFS('H-32A-WP06a - Debt Serv Monthly'!I$20:I$871,'H-32A-WP06a - Debt Serv Monthly'!$B$20:$B$871,'H-32A-WP06 - Debt Service'!$B94)</f>
        <v>0</v>
      </c>
      <c r="I94" s="586">
        <f>SUMIFS('H-32A-WP06a - Debt Serv Monthly'!J$20:J$871,'H-32A-WP06a - Debt Serv Monthly'!$B$20:$B$871,'H-32A-WP06 - Debt Service'!$B94)</f>
        <v>0</v>
      </c>
      <c r="J94" s="586">
        <f>SUMIFS('H-32A-WP06a - Debt Serv Monthly'!K$20:K$871,'H-32A-WP06a - Debt Serv Monthly'!$B$20:$B$871,'H-32A-WP06 - Debt Service'!$B94)</f>
        <v>0</v>
      </c>
      <c r="K94" s="586">
        <f>SUMIFS('H-32A-WP06a - Debt Serv Monthly'!L$20:L$871,'H-32A-WP06a - Debt Serv Monthly'!$B$20:$B$871,'H-32A-WP06 - Debt Service'!$B94)</f>
        <v>0</v>
      </c>
      <c r="L94" s="588">
        <f>SUMIFS('H-32A-WP06a - Debt Serv Monthly'!M$20:M$871,'H-32A-WP06a - Debt Serv Monthly'!$B$20:$B$871,'H-32A-WP06 - Debt Service'!$B94)</f>
        <v>0</v>
      </c>
      <c r="M94" s="586">
        <f t="shared" si="2"/>
        <v>0</v>
      </c>
      <c r="O94" s="363">
        <f t="shared" si="5"/>
        <v>2082</v>
      </c>
      <c r="P94" s="366">
        <f>SUMIFS('H-32A-WP06a - Debt Serv Monthly'!Q$20:Q$871,'H-32A-WP06a - Debt Serv Monthly'!$B$20:$B$871,'H-32A-WP06 - Debt Service'!$B94)</f>
        <v>0</v>
      </c>
      <c r="Q94" s="366">
        <f>SUMIFS('H-32A-WP06a - Debt Serv Monthly'!R$20:R$871,'H-32A-WP06a - Debt Serv Monthly'!$B$20:$B$871,'H-32A-WP06 - Debt Service'!$B94)</f>
        <v>0</v>
      </c>
      <c r="R94" s="366">
        <f>SUMIFS('H-32A-WP06a - Debt Serv Monthly'!S$20:S$871,'H-32A-WP06a - Debt Serv Monthly'!$B$20:$B$871,'H-32A-WP06 - Debt Service'!$B94)</f>
        <v>0</v>
      </c>
      <c r="S94" s="366">
        <f>SUMIFS('H-32A-WP06a - Debt Serv Monthly'!T$20:T$871,'H-32A-WP06a - Debt Serv Monthly'!$B$20:$B$871,'H-32A-WP06 - Debt Service'!$B94)</f>
        <v>0</v>
      </c>
      <c r="T94" s="366">
        <f>SUMIFS('H-32A-WP06a - Debt Serv Monthly'!U$20:U$871,'H-32A-WP06a - Debt Serv Monthly'!$B$20:$B$871,'H-32A-WP06 - Debt Service'!$B94)</f>
        <v>0</v>
      </c>
      <c r="U94" s="366">
        <f>SUMIFS('H-32A-WP06a - Debt Serv Monthly'!V$20:V$871,'H-32A-WP06a - Debt Serv Monthly'!$B$20:$B$871,'H-32A-WP06 - Debt Service'!$B94)</f>
        <v>0</v>
      </c>
      <c r="V94" s="366">
        <f>SUMIFS('H-32A-WP06a - Debt Serv Monthly'!W$20:W$871,'H-32A-WP06a - Debt Serv Monthly'!$B$20:$B$871,'H-32A-WP06 - Debt Service'!$B94)</f>
        <v>0</v>
      </c>
      <c r="W94" s="366">
        <f>SUMIFS('H-32A-WP06a - Debt Serv Monthly'!X$20:X$871,'H-32A-WP06a - Debt Serv Monthly'!$B$20:$B$871,'H-32A-WP06 - Debt Service'!$B94)</f>
        <v>0</v>
      </c>
      <c r="X94" s="366">
        <f>SUMIFS('H-32A-WP06a - Debt Serv Monthly'!Y$20:Y$871,'H-32A-WP06a - Debt Serv Monthly'!$B$20:$B$871,'H-32A-WP06 - Debt Service'!$B94)</f>
        <v>0</v>
      </c>
      <c r="Y94" s="360">
        <f>SUMIFS('H-32A-WP06a - Debt Serv Monthly'!Z$20:Z$871,'H-32A-WP06a - Debt Serv Monthly'!$B$20:$B$871,'H-32A-WP06 - Debt Service'!$B94)</f>
        <v>0</v>
      </c>
      <c r="Z94" s="366">
        <f t="shared" si="3"/>
        <v>0</v>
      </c>
    </row>
    <row r="95" spans="2:26">
      <c r="B95" s="363">
        <f t="shared" si="4"/>
        <v>2083</v>
      </c>
      <c r="C95" s="586">
        <f>SUMIFS('H-32A-WP06a - Debt Serv Monthly'!$D$20:$D$871,'H-32A-WP06a - Debt Serv Monthly'!$B$20:$B$871,'H-32A-WP06 - Debt Service'!B95)</f>
        <v>0</v>
      </c>
      <c r="D95" s="586">
        <f>SUMIFS('H-32A-WP06a - Debt Serv Monthly'!E$20:E$871,'H-32A-WP06a - Debt Serv Monthly'!$B$20:$B$871,'H-32A-WP06 - Debt Service'!$B95)</f>
        <v>0</v>
      </c>
      <c r="E95" s="586">
        <f>SUMIFS('H-32A-WP06a - Debt Serv Monthly'!F$20:F$871,'H-32A-WP06a - Debt Serv Monthly'!$B$20:$B$871,'H-32A-WP06 - Debt Service'!$B95)</f>
        <v>0</v>
      </c>
      <c r="F95" s="586">
        <f>SUMIFS('H-32A-WP06a - Debt Serv Monthly'!G$20:G$871,'H-32A-WP06a - Debt Serv Monthly'!$B$20:$B$871,'H-32A-WP06 - Debt Service'!$B95)</f>
        <v>0</v>
      </c>
      <c r="G95" s="586">
        <f>SUMIFS('H-32A-WP06a - Debt Serv Monthly'!H$20:H$871,'H-32A-WP06a - Debt Serv Monthly'!$B$20:$B$871,'H-32A-WP06 - Debt Service'!$B95)</f>
        <v>0</v>
      </c>
      <c r="H95" s="586">
        <f>SUMIFS('H-32A-WP06a - Debt Serv Monthly'!I$20:I$871,'H-32A-WP06a - Debt Serv Monthly'!$B$20:$B$871,'H-32A-WP06 - Debt Service'!$B95)</f>
        <v>0</v>
      </c>
      <c r="I95" s="586">
        <f>SUMIFS('H-32A-WP06a - Debt Serv Monthly'!J$20:J$871,'H-32A-WP06a - Debt Serv Monthly'!$B$20:$B$871,'H-32A-WP06 - Debt Service'!$B95)</f>
        <v>0</v>
      </c>
      <c r="J95" s="586">
        <f>SUMIFS('H-32A-WP06a - Debt Serv Monthly'!K$20:K$871,'H-32A-WP06a - Debt Serv Monthly'!$B$20:$B$871,'H-32A-WP06 - Debt Service'!$B95)</f>
        <v>0</v>
      </c>
      <c r="K95" s="586">
        <f>SUMIFS('H-32A-WP06a - Debt Serv Monthly'!L$20:L$871,'H-32A-WP06a - Debt Serv Monthly'!$B$20:$B$871,'H-32A-WP06 - Debt Service'!$B95)</f>
        <v>0</v>
      </c>
      <c r="L95" s="588">
        <f>SUMIFS('H-32A-WP06a - Debt Serv Monthly'!M$20:M$871,'H-32A-WP06a - Debt Serv Monthly'!$B$20:$B$871,'H-32A-WP06 - Debt Service'!$B95)</f>
        <v>0</v>
      </c>
      <c r="M95" s="586">
        <f t="shared" si="2"/>
        <v>0</v>
      </c>
      <c r="O95" s="363">
        <f t="shared" si="5"/>
        <v>2083</v>
      </c>
      <c r="P95" s="366">
        <f>SUMIFS('H-32A-WP06a - Debt Serv Monthly'!Q$20:Q$871,'H-32A-WP06a - Debt Serv Monthly'!$B$20:$B$871,'H-32A-WP06 - Debt Service'!$B95)</f>
        <v>0</v>
      </c>
      <c r="Q95" s="366">
        <f>SUMIFS('H-32A-WP06a - Debt Serv Monthly'!R$20:R$871,'H-32A-WP06a - Debt Serv Monthly'!$B$20:$B$871,'H-32A-WP06 - Debt Service'!$B95)</f>
        <v>0</v>
      </c>
      <c r="R95" s="366">
        <f>SUMIFS('H-32A-WP06a - Debt Serv Monthly'!S$20:S$871,'H-32A-WP06a - Debt Serv Monthly'!$B$20:$B$871,'H-32A-WP06 - Debt Service'!$B95)</f>
        <v>0</v>
      </c>
      <c r="S95" s="366">
        <f>SUMIFS('H-32A-WP06a - Debt Serv Monthly'!T$20:T$871,'H-32A-WP06a - Debt Serv Monthly'!$B$20:$B$871,'H-32A-WP06 - Debt Service'!$B95)</f>
        <v>0</v>
      </c>
      <c r="T95" s="366">
        <f>SUMIFS('H-32A-WP06a - Debt Serv Monthly'!U$20:U$871,'H-32A-WP06a - Debt Serv Monthly'!$B$20:$B$871,'H-32A-WP06 - Debt Service'!$B95)</f>
        <v>0</v>
      </c>
      <c r="U95" s="366">
        <f>SUMIFS('H-32A-WP06a - Debt Serv Monthly'!V$20:V$871,'H-32A-WP06a - Debt Serv Monthly'!$B$20:$B$871,'H-32A-WP06 - Debt Service'!$B95)</f>
        <v>0</v>
      </c>
      <c r="V95" s="366">
        <f>SUMIFS('H-32A-WP06a - Debt Serv Monthly'!W$20:W$871,'H-32A-WP06a - Debt Serv Monthly'!$B$20:$B$871,'H-32A-WP06 - Debt Service'!$B95)</f>
        <v>0</v>
      </c>
      <c r="W95" s="366">
        <f>SUMIFS('H-32A-WP06a - Debt Serv Monthly'!X$20:X$871,'H-32A-WP06a - Debt Serv Monthly'!$B$20:$B$871,'H-32A-WP06 - Debt Service'!$B95)</f>
        <v>0</v>
      </c>
      <c r="X95" s="366">
        <f>SUMIFS('H-32A-WP06a - Debt Serv Monthly'!Y$20:Y$871,'H-32A-WP06a - Debt Serv Monthly'!$B$20:$B$871,'H-32A-WP06 - Debt Service'!$B95)</f>
        <v>0</v>
      </c>
      <c r="Y95" s="360">
        <f>SUMIFS('H-32A-WP06a - Debt Serv Monthly'!Z$20:Z$871,'H-32A-WP06a - Debt Serv Monthly'!$B$20:$B$871,'H-32A-WP06 - Debt Service'!$B95)</f>
        <v>0</v>
      </c>
      <c r="Z95" s="366">
        <f t="shared" si="3"/>
        <v>0</v>
      </c>
    </row>
    <row r="96" spans="2:26">
      <c r="B96" s="363">
        <f t="shared" si="4"/>
        <v>2084</v>
      </c>
      <c r="C96" s="586">
        <f>SUMIFS('H-32A-WP06a - Debt Serv Monthly'!$D$20:$D$871,'H-32A-WP06a - Debt Serv Monthly'!$B$20:$B$871,'H-32A-WP06 - Debt Service'!B96)</f>
        <v>0</v>
      </c>
      <c r="D96" s="586">
        <f>SUMIFS('H-32A-WP06a - Debt Serv Monthly'!E$20:E$871,'H-32A-WP06a - Debt Serv Monthly'!$B$20:$B$871,'H-32A-WP06 - Debt Service'!$B96)</f>
        <v>0</v>
      </c>
      <c r="E96" s="586">
        <f>SUMIFS('H-32A-WP06a - Debt Serv Monthly'!F$20:F$871,'H-32A-WP06a - Debt Serv Monthly'!$B$20:$B$871,'H-32A-WP06 - Debt Service'!$B96)</f>
        <v>0</v>
      </c>
      <c r="F96" s="586">
        <f>SUMIFS('H-32A-WP06a - Debt Serv Monthly'!G$20:G$871,'H-32A-WP06a - Debt Serv Monthly'!$B$20:$B$871,'H-32A-WP06 - Debt Service'!$B96)</f>
        <v>0</v>
      </c>
      <c r="G96" s="586">
        <f>SUMIFS('H-32A-WP06a - Debt Serv Monthly'!H$20:H$871,'H-32A-WP06a - Debt Serv Monthly'!$B$20:$B$871,'H-32A-WP06 - Debt Service'!$B96)</f>
        <v>0</v>
      </c>
      <c r="H96" s="586">
        <f>SUMIFS('H-32A-WP06a - Debt Serv Monthly'!I$20:I$871,'H-32A-WP06a - Debt Serv Monthly'!$B$20:$B$871,'H-32A-WP06 - Debt Service'!$B96)</f>
        <v>0</v>
      </c>
      <c r="I96" s="586">
        <f>SUMIFS('H-32A-WP06a - Debt Serv Monthly'!J$20:J$871,'H-32A-WP06a - Debt Serv Monthly'!$B$20:$B$871,'H-32A-WP06 - Debt Service'!$B96)</f>
        <v>0</v>
      </c>
      <c r="J96" s="586">
        <f>SUMIFS('H-32A-WP06a - Debt Serv Monthly'!K$20:K$871,'H-32A-WP06a - Debt Serv Monthly'!$B$20:$B$871,'H-32A-WP06 - Debt Service'!$B96)</f>
        <v>0</v>
      </c>
      <c r="K96" s="586">
        <f>SUMIFS('H-32A-WP06a - Debt Serv Monthly'!L$20:L$871,'H-32A-WP06a - Debt Serv Monthly'!$B$20:$B$871,'H-32A-WP06 - Debt Service'!$B96)</f>
        <v>0</v>
      </c>
      <c r="L96" s="588">
        <f>SUMIFS('H-32A-WP06a - Debt Serv Monthly'!M$20:M$871,'H-32A-WP06a - Debt Serv Monthly'!$B$20:$B$871,'H-32A-WP06 - Debt Service'!$B96)</f>
        <v>0</v>
      </c>
      <c r="M96" s="586">
        <f t="shared" ref="M96:M100" si="6">SUM(C96:L96)</f>
        <v>0</v>
      </c>
      <c r="O96" s="363">
        <f t="shared" si="5"/>
        <v>2084</v>
      </c>
      <c r="P96" s="366">
        <f>SUMIFS('H-32A-WP06a - Debt Serv Monthly'!Q$20:Q$871,'H-32A-WP06a - Debt Serv Monthly'!$B$20:$B$871,'H-32A-WP06 - Debt Service'!$B96)</f>
        <v>0</v>
      </c>
      <c r="Q96" s="366">
        <f>SUMIFS('H-32A-WP06a - Debt Serv Monthly'!R$20:R$871,'H-32A-WP06a - Debt Serv Monthly'!$B$20:$B$871,'H-32A-WP06 - Debt Service'!$B96)</f>
        <v>0</v>
      </c>
      <c r="R96" s="366">
        <f>SUMIFS('H-32A-WP06a - Debt Serv Monthly'!S$20:S$871,'H-32A-WP06a - Debt Serv Monthly'!$B$20:$B$871,'H-32A-WP06 - Debt Service'!$B96)</f>
        <v>0</v>
      </c>
      <c r="S96" s="366">
        <f>SUMIFS('H-32A-WP06a - Debt Serv Monthly'!T$20:T$871,'H-32A-WP06a - Debt Serv Monthly'!$B$20:$B$871,'H-32A-WP06 - Debt Service'!$B96)</f>
        <v>0</v>
      </c>
      <c r="T96" s="366">
        <f>SUMIFS('H-32A-WP06a - Debt Serv Monthly'!U$20:U$871,'H-32A-WP06a - Debt Serv Monthly'!$B$20:$B$871,'H-32A-WP06 - Debt Service'!$B96)</f>
        <v>0</v>
      </c>
      <c r="U96" s="366">
        <f>SUMIFS('H-32A-WP06a - Debt Serv Monthly'!V$20:V$871,'H-32A-WP06a - Debt Serv Monthly'!$B$20:$B$871,'H-32A-WP06 - Debt Service'!$B96)</f>
        <v>0</v>
      </c>
      <c r="V96" s="366">
        <f>SUMIFS('H-32A-WP06a - Debt Serv Monthly'!W$20:W$871,'H-32A-WP06a - Debt Serv Monthly'!$B$20:$B$871,'H-32A-WP06 - Debt Service'!$B96)</f>
        <v>0</v>
      </c>
      <c r="W96" s="366">
        <f>SUMIFS('H-32A-WP06a - Debt Serv Monthly'!X$20:X$871,'H-32A-WP06a - Debt Serv Monthly'!$B$20:$B$871,'H-32A-WP06 - Debt Service'!$B96)</f>
        <v>0</v>
      </c>
      <c r="X96" s="366">
        <f>SUMIFS('H-32A-WP06a - Debt Serv Monthly'!Y$20:Y$871,'H-32A-WP06a - Debt Serv Monthly'!$B$20:$B$871,'H-32A-WP06 - Debt Service'!$B96)</f>
        <v>0</v>
      </c>
      <c r="Y96" s="360">
        <f>SUMIFS('H-32A-WP06a - Debt Serv Monthly'!Z$20:Z$871,'H-32A-WP06a - Debt Serv Monthly'!$B$20:$B$871,'H-32A-WP06 - Debt Service'!$B96)</f>
        <v>0</v>
      </c>
      <c r="Z96" s="366">
        <f t="shared" ref="Z96:Z100" si="7">SUM(P96:Y96)</f>
        <v>0</v>
      </c>
    </row>
    <row r="97" spans="2:26">
      <c r="B97" s="363">
        <f t="shared" ref="B97:B100" si="8">B96+1</f>
        <v>2085</v>
      </c>
      <c r="C97" s="586">
        <f>SUMIFS('H-32A-WP06a - Debt Serv Monthly'!$D$20:$D$871,'H-32A-WP06a - Debt Serv Monthly'!$B$20:$B$871,'H-32A-WP06 - Debt Service'!B97)</f>
        <v>0</v>
      </c>
      <c r="D97" s="586">
        <f>SUMIFS('H-32A-WP06a - Debt Serv Monthly'!E$20:E$871,'H-32A-WP06a - Debt Serv Monthly'!$B$20:$B$871,'H-32A-WP06 - Debt Service'!$B97)</f>
        <v>0</v>
      </c>
      <c r="E97" s="586">
        <f>SUMIFS('H-32A-WP06a - Debt Serv Monthly'!F$20:F$871,'H-32A-WP06a - Debt Serv Monthly'!$B$20:$B$871,'H-32A-WP06 - Debt Service'!$B97)</f>
        <v>0</v>
      </c>
      <c r="F97" s="586">
        <f>SUMIFS('H-32A-WP06a - Debt Serv Monthly'!G$20:G$871,'H-32A-WP06a - Debt Serv Monthly'!$B$20:$B$871,'H-32A-WP06 - Debt Service'!$B97)</f>
        <v>0</v>
      </c>
      <c r="G97" s="586">
        <f>SUMIFS('H-32A-WP06a - Debt Serv Monthly'!H$20:H$871,'H-32A-WP06a - Debt Serv Monthly'!$B$20:$B$871,'H-32A-WP06 - Debt Service'!$B97)</f>
        <v>0</v>
      </c>
      <c r="H97" s="586">
        <f>SUMIFS('H-32A-WP06a - Debt Serv Monthly'!I$20:I$871,'H-32A-WP06a - Debt Serv Monthly'!$B$20:$B$871,'H-32A-WP06 - Debt Service'!$B97)</f>
        <v>0</v>
      </c>
      <c r="I97" s="586">
        <f>SUMIFS('H-32A-WP06a - Debt Serv Monthly'!J$20:J$871,'H-32A-WP06a - Debt Serv Monthly'!$B$20:$B$871,'H-32A-WP06 - Debt Service'!$B97)</f>
        <v>0</v>
      </c>
      <c r="J97" s="586">
        <f>SUMIFS('H-32A-WP06a - Debt Serv Monthly'!K$20:K$871,'H-32A-WP06a - Debt Serv Monthly'!$B$20:$B$871,'H-32A-WP06 - Debt Service'!$B97)</f>
        <v>0</v>
      </c>
      <c r="K97" s="586">
        <f>SUMIFS('H-32A-WP06a - Debt Serv Monthly'!L$20:L$871,'H-32A-WP06a - Debt Serv Monthly'!$B$20:$B$871,'H-32A-WP06 - Debt Service'!$B97)</f>
        <v>0</v>
      </c>
      <c r="L97" s="588">
        <f>SUMIFS('H-32A-WP06a - Debt Serv Monthly'!M$20:M$871,'H-32A-WP06a - Debt Serv Monthly'!$B$20:$B$871,'H-32A-WP06 - Debt Service'!$B97)</f>
        <v>0</v>
      </c>
      <c r="M97" s="586">
        <f t="shared" si="6"/>
        <v>0</v>
      </c>
      <c r="O97" s="363">
        <f t="shared" ref="O97:O100" si="9">O96+1</f>
        <v>2085</v>
      </c>
      <c r="P97" s="366">
        <f>SUMIFS('H-32A-WP06a - Debt Serv Monthly'!Q$20:Q$871,'H-32A-WP06a - Debt Serv Monthly'!$B$20:$B$871,'H-32A-WP06 - Debt Service'!$B97)</f>
        <v>0</v>
      </c>
      <c r="Q97" s="366">
        <f>SUMIFS('H-32A-WP06a - Debt Serv Monthly'!R$20:R$871,'H-32A-WP06a - Debt Serv Monthly'!$B$20:$B$871,'H-32A-WP06 - Debt Service'!$B97)</f>
        <v>0</v>
      </c>
      <c r="R97" s="366">
        <f>SUMIFS('H-32A-WP06a - Debt Serv Monthly'!S$20:S$871,'H-32A-WP06a - Debt Serv Monthly'!$B$20:$B$871,'H-32A-WP06 - Debt Service'!$B97)</f>
        <v>0</v>
      </c>
      <c r="S97" s="366">
        <f>SUMIFS('H-32A-WP06a - Debt Serv Monthly'!T$20:T$871,'H-32A-WP06a - Debt Serv Monthly'!$B$20:$B$871,'H-32A-WP06 - Debt Service'!$B97)</f>
        <v>0</v>
      </c>
      <c r="T97" s="366">
        <f>SUMIFS('H-32A-WP06a - Debt Serv Monthly'!U$20:U$871,'H-32A-WP06a - Debt Serv Monthly'!$B$20:$B$871,'H-32A-WP06 - Debt Service'!$B97)</f>
        <v>0</v>
      </c>
      <c r="U97" s="366">
        <f>SUMIFS('H-32A-WP06a - Debt Serv Monthly'!V$20:V$871,'H-32A-WP06a - Debt Serv Monthly'!$B$20:$B$871,'H-32A-WP06 - Debt Service'!$B97)</f>
        <v>0</v>
      </c>
      <c r="V97" s="366">
        <f>SUMIFS('H-32A-WP06a - Debt Serv Monthly'!W$20:W$871,'H-32A-WP06a - Debt Serv Monthly'!$B$20:$B$871,'H-32A-WP06 - Debt Service'!$B97)</f>
        <v>0</v>
      </c>
      <c r="W97" s="366">
        <f>SUMIFS('H-32A-WP06a - Debt Serv Monthly'!X$20:X$871,'H-32A-WP06a - Debt Serv Monthly'!$B$20:$B$871,'H-32A-WP06 - Debt Service'!$B97)</f>
        <v>0</v>
      </c>
      <c r="X97" s="366">
        <f>SUMIFS('H-32A-WP06a - Debt Serv Monthly'!Y$20:Y$871,'H-32A-WP06a - Debt Serv Monthly'!$B$20:$B$871,'H-32A-WP06 - Debt Service'!$B97)</f>
        <v>0</v>
      </c>
      <c r="Y97" s="360">
        <f>SUMIFS('H-32A-WP06a - Debt Serv Monthly'!Z$20:Z$871,'H-32A-WP06a - Debt Serv Monthly'!$B$20:$B$871,'H-32A-WP06 - Debt Service'!$B97)</f>
        <v>0</v>
      </c>
      <c r="Z97" s="366">
        <f t="shared" si="7"/>
        <v>0</v>
      </c>
    </row>
    <row r="98" spans="2:26">
      <c r="B98" s="363">
        <f t="shared" si="8"/>
        <v>2086</v>
      </c>
      <c r="C98" s="586">
        <f>SUMIFS('H-32A-WP06a - Debt Serv Monthly'!$D$20:$D$871,'H-32A-WP06a - Debt Serv Monthly'!$B$20:$B$871,'H-32A-WP06 - Debt Service'!B98)</f>
        <v>0</v>
      </c>
      <c r="D98" s="586">
        <f>SUMIFS('H-32A-WP06a - Debt Serv Monthly'!E$20:E$871,'H-32A-WP06a - Debt Serv Monthly'!$B$20:$B$871,'H-32A-WP06 - Debt Service'!$B98)</f>
        <v>0</v>
      </c>
      <c r="E98" s="586">
        <f>SUMIFS('H-32A-WP06a - Debt Serv Monthly'!F$20:F$871,'H-32A-WP06a - Debt Serv Monthly'!$B$20:$B$871,'H-32A-WP06 - Debt Service'!$B98)</f>
        <v>0</v>
      </c>
      <c r="F98" s="586">
        <f>SUMIFS('H-32A-WP06a - Debt Serv Monthly'!G$20:G$871,'H-32A-WP06a - Debt Serv Monthly'!$B$20:$B$871,'H-32A-WP06 - Debt Service'!$B98)</f>
        <v>0</v>
      </c>
      <c r="G98" s="586">
        <f>SUMIFS('H-32A-WP06a - Debt Serv Monthly'!H$20:H$871,'H-32A-WP06a - Debt Serv Monthly'!$B$20:$B$871,'H-32A-WP06 - Debt Service'!$B98)</f>
        <v>0</v>
      </c>
      <c r="H98" s="586">
        <f>SUMIFS('H-32A-WP06a - Debt Serv Monthly'!I$20:I$871,'H-32A-WP06a - Debt Serv Monthly'!$B$20:$B$871,'H-32A-WP06 - Debt Service'!$B98)</f>
        <v>0</v>
      </c>
      <c r="I98" s="586">
        <f>SUMIFS('H-32A-WP06a - Debt Serv Monthly'!J$20:J$871,'H-32A-WP06a - Debt Serv Monthly'!$B$20:$B$871,'H-32A-WP06 - Debt Service'!$B98)</f>
        <v>0</v>
      </c>
      <c r="J98" s="586">
        <f>SUMIFS('H-32A-WP06a - Debt Serv Monthly'!K$20:K$871,'H-32A-WP06a - Debt Serv Monthly'!$B$20:$B$871,'H-32A-WP06 - Debt Service'!$B98)</f>
        <v>0</v>
      </c>
      <c r="K98" s="586">
        <f>SUMIFS('H-32A-WP06a - Debt Serv Monthly'!L$20:L$871,'H-32A-WP06a - Debt Serv Monthly'!$B$20:$B$871,'H-32A-WP06 - Debt Service'!$B98)</f>
        <v>0</v>
      </c>
      <c r="L98" s="588">
        <f>SUMIFS('H-32A-WP06a - Debt Serv Monthly'!M$20:M$871,'H-32A-WP06a - Debt Serv Monthly'!$B$20:$B$871,'H-32A-WP06 - Debt Service'!$B98)</f>
        <v>0</v>
      </c>
      <c r="M98" s="586">
        <f t="shared" si="6"/>
        <v>0</v>
      </c>
      <c r="O98" s="363">
        <f t="shared" si="9"/>
        <v>2086</v>
      </c>
      <c r="P98" s="366">
        <f>SUMIFS('H-32A-WP06a - Debt Serv Monthly'!Q$20:Q$871,'H-32A-WP06a - Debt Serv Monthly'!$B$20:$B$871,'H-32A-WP06 - Debt Service'!$B98)</f>
        <v>0</v>
      </c>
      <c r="Q98" s="366">
        <f>SUMIFS('H-32A-WP06a - Debt Serv Monthly'!R$20:R$871,'H-32A-WP06a - Debt Serv Monthly'!$B$20:$B$871,'H-32A-WP06 - Debt Service'!$B98)</f>
        <v>0</v>
      </c>
      <c r="R98" s="366">
        <f>SUMIFS('H-32A-WP06a - Debt Serv Monthly'!S$20:S$871,'H-32A-WP06a - Debt Serv Monthly'!$B$20:$B$871,'H-32A-WP06 - Debt Service'!$B98)</f>
        <v>0</v>
      </c>
      <c r="S98" s="366">
        <f>SUMIFS('H-32A-WP06a - Debt Serv Monthly'!T$20:T$871,'H-32A-WP06a - Debt Serv Monthly'!$B$20:$B$871,'H-32A-WP06 - Debt Service'!$B98)</f>
        <v>0</v>
      </c>
      <c r="T98" s="366">
        <f>SUMIFS('H-32A-WP06a - Debt Serv Monthly'!U$20:U$871,'H-32A-WP06a - Debt Serv Monthly'!$B$20:$B$871,'H-32A-WP06 - Debt Service'!$B98)</f>
        <v>0</v>
      </c>
      <c r="U98" s="366">
        <f>SUMIFS('H-32A-WP06a - Debt Serv Monthly'!V$20:V$871,'H-32A-WP06a - Debt Serv Monthly'!$B$20:$B$871,'H-32A-WP06 - Debt Service'!$B98)</f>
        <v>0</v>
      </c>
      <c r="V98" s="366">
        <f>SUMIFS('H-32A-WP06a - Debt Serv Monthly'!W$20:W$871,'H-32A-WP06a - Debt Serv Monthly'!$B$20:$B$871,'H-32A-WP06 - Debt Service'!$B98)</f>
        <v>0</v>
      </c>
      <c r="W98" s="366">
        <f>SUMIFS('H-32A-WP06a - Debt Serv Monthly'!X$20:X$871,'H-32A-WP06a - Debt Serv Monthly'!$B$20:$B$871,'H-32A-WP06 - Debt Service'!$B98)</f>
        <v>0</v>
      </c>
      <c r="X98" s="366">
        <f>SUMIFS('H-32A-WP06a - Debt Serv Monthly'!Y$20:Y$871,'H-32A-WP06a - Debt Serv Monthly'!$B$20:$B$871,'H-32A-WP06 - Debt Service'!$B98)</f>
        <v>0</v>
      </c>
      <c r="Y98" s="360">
        <f>SUMIFS('H-32A-WP06a - Debt Serv Monthly'!Z$20:Z$871,'H-32A-WP06a - Debt Serv Monthly'!$B$20:$B$871,'H-32A-WP06 - Debt Service'!$B98)</f>
        <v>0</v>
      </c>
      <c r="Z98" s="366">
        <f t="shared" si="7"/>
        <v>0</v>
      </c>
    </row>
    <row r="99" spans="2:26">
      <c r="B99" s="363">
        <f t="shared" si="8"/>
        <v>2087</v>
      </c>
      <c r="C99" s="586">
        <f>SUMIFS('H-32A-WP06a - Debt Serv Monthly'!$D$20:$D$871,'H-32A-WP06a - Debt Serv Monthly'!$B$20:$B$871,'H-32A-WP06 - Debt Service'!B99)</f>
        <v>0</v>
      </c>
      <c r="D99" s="586">
        <f>SUMIFS('H-32A-WP06a - Debt Serv Monthly'!E$20:E$871,'H-32A-WP06a - Debt Serv Monthly'!$B$20:$B$871,'H-32A-WP06 - Debt Service'!$B99)</f>
        <v>0</v>
      </c>
      <c r="E99" s="586">
        <f>SUMIFS('H-32A-WP06a - Debt Serv Monthly'!F$20:F$871,'H-32A-WP06a - Debt Serv Monthly'!$B$20:$B$871,'H-32A-WP06 - Debt Service'!$B99)</f>
        <v>0</v>
      </c>
      <c r="F99" s="586">
        <f>SUMIFS('H-32A-WP06a - Debt Serv Monthly'!G$20:G$871,'H-32A-WP06a - Debt Serv Monthly'!$B$20:$B$871,'H-32A-WP06 - Debt Service'!$B99)</f>
        <v>0</v>
      </c>
      <c r="G99" s="586">
        <f>SUMIFS('H-32A-WP06a - Debt Serv Monthly'!H$20:H$871,'H-32A-WP06a - Debt Serv Monthly'!$B$20:$B$871,'H-32A-WP06 - Debt Service'!$B99)</f>
        <v>0</v>
      </c>
      <c r="H99" s="586">
        <f>SUMIFS('H-32A-WP06a - Debt Serv Monthly'!I$20:I$871,'H-32A-WP06a - Debt Serv Monthly'!$B$20:$B$871,'H-32A-WP06 - Debt Service'!$B99)</f>
        <v>0</v>
      </c>
      <c r="I99" s="586">
        <f>SUMIFS('H-32A-WP06a - Debt Serv Monthly'!J$20:J$871,'H-32A-WP06a - Debt Serv Monthly'!$B$20:$B$871,'H-32A-WP06 - Debt Service'!$B99)</f>
        <v>0</v>
      </c>
      <c r="J99" s="586">
        <f>SUMIFS('H-32A-WP06a - Debt Serv Monthly'!K$20:K$871,'H-32A-WP06a - Debt Serv Monthly'!$B$20:$B$871,'H-32A-WP06 - Debt Service'!$B99)</f>
        <v>0</v>
      </c>
      <c r="K99" s="586">
        <f>SUMIFS('H-32A-WP06a - Debt Serv Monthly'!L$20:L$871,'H-32A-WP06a - Debt Serv Monthly'!$B$20:$B$871,'H-32A-WP06 - Debt Service'!$B99)</f>
        <v>0</v>
      </c>
      <c r="L99" s="588">
        <f>SUMIFS('H-32A-WP06a - Debt Serv Monthly'!M$20:M$871,'H-32A-WP06a - Debt Serv Monthly'!$B$20:$B$871,'H-32A-WP06 - Debt Service'!$B99)</f>
        <v>0</v>
      </c>
      <c r="M99" s="586">
        <f t="shared" si="6"/>
        <v>0</v>
      </c>
      <c r="O99" s="363">
        <f t="shared" si="9"/>
        <v>2087</v>
      </c>
      <c r="P99" s="366">
        <f>SUMIFS('H-32A-WP06a - Debt Serv Monthly'!Q$20:Q$871,'H-32A-WP06a - Debt Serv Monthly'!$B$20:$B$871,'H-32A-WP06 - Debt Service'!$B99)</f>
        <v>0</v>
      </c>
      <c r="Q99" s="366">
        <f>SUMIFS('H-32A-WP06a - Debt Serv Monthly'!R$20:R$871,'H-32A-WP06a - Debt Serv Monthly'!$B$20:$B$871,'H-32A-WP06 - Debt Service'!$B99)</f>
        <v>0</v>
      </c>
      <c r="R99" s="366">
        <f>SUMIFS('H-32A-WP06a - Debt Serv Monthly'!S$20:S$871,'H-32A-WP06a - Debt Serv Monthly'!$B$20:$B$871,'H-32A-WP06 - Debt Service'!$B99)</f>
        <v>0</v>
      </c>
      <c r="S99" s="366">
        <f>SUMIFS('H-32A-WP06a - Debt Serv Monthly'!T$20:T$871,'H-32A-WP06a - Debt Serv Monthly'!$B$20:$B$871,'H-32A-WP06 - Debt Service'!$B99)</f>
        <v>0</v>
      </c>
      <c r="T99" s="366">
        <f>SUMIFS('H-32A-WP06a - Debt Serv Monthly'!U$20:U$871,'H-32A-WP06a - Debt Serv Monthly'!$B$20:$B$871,'H-32A-WP06 - Debt Service'!$B99)</f>
        <v>0</v>
      </c>
      <c r="U99" s="366">
        <f>SUMIFS('H-32A-WP06a - Debt Serv Monthly'!V$20:V$871,'H-32A-WP06a - Debt Serv Monthly'!$B$20:$B$871,'H-32A-WP06 - Debt Service'!$B99)</f>
        <v>0</v>
      </c>
      <c r="V99" s="366">
        <f>SUMIFS('H-32A-WP06a - Debt Serv Monthly'!W$20:W$871,'H-32A-WP06a - Debt Serv Monthly'!$B$20:$B$871,'H-32A-WP06 - Debt Service'!$B99)</f>
        <v>0</v>
      </c>
      <c r="W99" s="366">
        <f>SUMIFS('H-32A-WP06a - Debt Serv Monthly'!X$20:X$871,'H-32A-WP06a - Debt Serv Monthly'!$B$20:$B$871,'H-32A-WP06 - Debt Service'!$B99)</f>
        <v>0</v>
      </c>
      <c r="X99" s="366">
        <f>SUMIFS('H-32A-WP06a - Debt Serv Monthly'!Y$20:Y$871,'H-32A-WP06a - Debt Serv Monthly'!$B$20:$B$871,'H-32A-WP06 - Debt Service'!$B99)</f>
        <v>0</v>
      </c>
      <c r="Y99" s="360">
        <f>SUMIFS('H-32A-WP06a - Debt Serv Monthly'!Z$20:Z$871,'H-32A-WP06a - Debt Serv Monthly'!$B$20:$B$871,'H-32A-WP06 - Debt Service'!$B99)</f>
        <v>0</v>
      </c>
      <c r="Z99" s="366">
        <f t="shared" si="7"/>
        <v>0</v>
      </c>
    </row>
    <row r="100" spans="2:26">
      <c r="B100" s="364">
        <f t="shared" si="8"/>
        <v>2088</v>
      </c>
      <c r="C100" s="589">
        <f>SUMIFS('H-32A-WP06a - Debt Serv Monthly'!$D$20:$D$871,'H-32A-WP06a - Debt Serv Monthly'!$B$20:$B$871,'H-32A-WP06 - Debt Service'!B100)</f>
        <v>0</v>
      </c>
      <c r="D100" s="589">
        <f>SUMIFS('H-32A-WP06a - Debt Serv Monthly'!E$20:E$871,'H-32A-WP06a - Debt Serv Monthly'!$B$20:$B$871,'H-32A-WP06 - Debt Service'!$B100)</f>
        <v>0</v>
      </c>
      <c r="E100" s="589">
        <f>SUMIFS('H-32A-WP06a - Debt Serv Monthly'!F$20:F$871,'H-32A-WP06a - Debt Serv Monthly'!$B$20:$B$871,'H-32A-WP06 - Debt Service'!$B100)</f>
        <v>0</v>
      </c>
      <c r="F100" s="589">
        <f>SUMIFS('H-32A-WP06a - Debt Serv Monthly'!G$20:G$871,'H-32A-WP06a - Debt Serv Monthly'!$B$20:$B$871,'H-32A-WP06 - Debt Service'!$B100)</f>
        <v>0</v>
      </c>
      <c r="G100" s="589">
        <f>SUMIFS('H-32A-WP06a - Debt Serv Monthly'!H$20:H$871,'H-32A-WP06a - Debt Serv Monthly'!$B$20:$B$871,'H-32A-WP06 - Debt Service'!$B100)</f>
        <v>0</v>
      </c>
      <c r="H100" s="589">
        <f>SUMIFS('H-32A-WP06a - Debt Serv Monthly'!I$20:I$871,'H-32A-WP06a - Debt Serv Monthly'!$B$20:$B$871,'H-32A-WP06 - Debt Service'!$B100)</f>
        <v>0</v>
      </c>
      <c r="I100" s="589">
        <f>SUMIFS('H-32A-WP06a - Debt Serv Monthly'!J$20:J$871,'H-32A-WP06a - Debt Serv Monthly'!$B$20:$B$871,'H-32A-WP06 - Debt Service'!$B100)</f>
        <v>0</v>
      </c>
      <c r="J100" s="589">
        <f>SUMIFS('H-32A-WP06a - Debt Serv Monthly'!K$20:K$871,'H-32A-WP06a - Debt Serv Monthly'!$B$20:$B$871,'H-32A-WP06 - Debt Service'!$B100)</f>
        <v>0</v>
      </c>
      <c r="K100" s="589">
        <f>SUMIFS('H-32A-WP06a - Debt Serv Monthly'!L$20:L$871,'H-32A-WP06a - Debt Serv Monthly'!$B$20:$B$871,'H-32A-WP06 - Debt Service'!$B100)</f>
        <v>0</v>
      </c>
      <c r="L100" s="590">
        <f>SUMIFS('H-32A-WP06a - Debt Serv Monthly'!M$20:M$871,'H-32A-WP06a - Debt Serv Monthly'!$B$20:$B$871,'H-32A-WP06 - Debt Service'!$B100)</f>
        <v>0</v>
      </c>
      <c r="M100" s="589">
        <f t="shared" si="6"/>
        <v>0</v>
      </c>
      <c r="O100" s="364">
        <f t="shared" si="9"/>
        <v>2088</v>
      </c>
      <c r="P100" s="371">
        <f>SUMIFS('H-32A-WP06a - Debt Serv Monthly'!Q$20:Q$871,'H-32A-WP06a - Debt Serv Monthly'!$B$20:$B$871,'H-32A-WP06 - Debt Service'!$B100)</f>
        <v>0</v>
      </c>
      <c r="Q100" s="371">
        <f>SUMIFS('H-32A-WP06a - Debt Serv Monthly'!R$20:R$871,'H-32A-WP06a - Debt Serv Monthly'!$B$20:$B$871,'H-32A-WP06 - Debt Service'!$B100)</f>
        <v>0</v>
      </c>
      <c r="R100" s="371">
        <f>SUMIFS('H-32A-WP06a - Debt Serv Monthly'!S$20:S$871,'H-32A-WP06a - Debt Serv Monthly'!$B$20:$B$871,'H-32A-WP06 - Debt Service'!$B100)</f>
        <v>0</v>
      </c>
      <c r="S100" s="371">
        <f>SUMIFS('H-32A-WP06a - Debt Serv Monthly'!T$20:T$871,'H-32A-WP06a - Debt Serv Monthly'!$B$20:$B$871,'H-32A-WP06 - Debt Service'!$B100)</f>
        <v>0</v>
      </c>
      <c r="T100" s="371">
        <f>SUMIFS('H-32A-WP06a - Debt Serv Monthly'!U$20:U$871,'H-32A-WP06a - Debt Serv Monthly'!$B$20:$B$871,'H-32A-WP06 - Debt Service'!$B100)</f>
        <v>0</v>
      </c>
      <c r="U100" s="371">
        <f>SUMIFS('H-32A-WP06a - Debt Serv Monthly'!V$20:V$871,'H-32A-WP06a - Debt Serv Monthly'!$B$20:$B$871,'H-32A-WP06 - Debt Service'!$B100)</f>
        <v>0</v>
      </c>
      <c r="V100" s="371">
        <f>SUMIFS('H-32A-WP06a - Debt Serv Monthly'!W$20:W$871,'H-32A-WP06a - Debt Serv Monthly'!$B$20:$B$871,'H-32A-WP06 - Debt Service'!$B100)</f>
        <v>0</v>
      </c>
      <c r="W100" s="371">
        <f>SUMIFS('H-32A-WP06a - Debt Serv Monthly'!X$20:X$871,'H-32A-WP06a - Debt Serv Monthly'!$B$20:$B$871,'H-32A-WP06 - Debt Service'!$B100)</f>
        <v>0</v>
      </c>
      <c r="X100" s="371">
        <f>SUMIFS('H-32A-WP06a - Debt Serv Monthly'!Y$20:Y$871,'H-32A-WP06a - Debt Serv Monthly'!$B$20:$B$871,'H-32A-WP06 - Debt Service'!$B100)</f>
        <v>0</v>
      </c>
      <c r="Y100" s="370">
        <f>SUMIFS('H-32A-WP06a - Debt Serv Monthly'!Z$20:Z$871,'H-32A-WP06a - Debt Serv Monthly'!$B$20:$B$871,'H-32A-WP06 - Debt Service'!$B100)</f>
        <v>0</v>
      </c>
      <c r="Z100" s="371">
        <f t="shared" si="7"/>
        <v>0</v>
      </c>
    </row>
    <row r="101" spans="2:26">
      <c r="B101" s="352"/>
      <c r="C101" s="349"/>
    </row>
    <row r="102" spans="2:26">
      <c r="B102" s="352"/>
      <c r="C102" s="349"/>
    </row>
    <row r="103" spans="2:26">
      <c r="B103" s="352"/>
      <c r="C103" s="349"/>
    </row>
    <row r="104" spans="2:26">
      <c r="B104" s="352"/>
      <c r="C104" s="349"/>
    </row>
    <row r="105" spans="2:26">
      <c r="B105" s="352"/>
      <c r="C105" s="349"/>
    </row>
    <row r="106" spans="2:26">
      <c r="B106" s="352"/>
      <c r="C106" s="349"/>
    </row>
    <row r="107" spans="2:26">
      <c r="B107" s="352"/>
      <c r="C107" s="349"/>
    </row>
    <row r="108" spans="2:26">
      <c r="B108" s="352"/>
      <c r="C108" s="349"/>
    </row>
    <row r="109" spans="2:26">
      <c r="B109" s="352"/>
      <c r="C109" s="349"/>
    </row>
    <row r="110" spans="2:26">
      <c r="B110" s="352"/>
      <c r="C110" s="349"/>
    </row>
    <row r="111" spans="2:26">
      <c r="B111" s="352"/>
      <c r="C111" s="349"/>
    </row>
    <row r="112" spans="2:26">
      <c r="B112" s="352"/>
      <c r="C112" s="349"/>
    </row>
    <row r="113" spans="2:3">
      <c r="B113" s="352"/>
      <c r="C113" s="349"/>
    </row>
    <row r="114" spans="2:3">
      <c r="B114" s="352"/>
      <c r="C114" s="349"/>
    </row>
    <row r="115" spans="2:3">
      <c r="B115" s="352"/>
      <c r="C115" s="349"/>
    </row>
    <row r="116" spans="2:3">
      <c r="B116" s="352"/>
      <c r="C116" s="349"/>
    </row>
    <row r="117" spans="2:3">
      <c r="B117" s="352"/>
      <c r="C117" s="349"/>
    </row>
    <row r="118" spans="2:3">
      <c r="B118" s="352"/>
      <c r="C118" s="349"/>
    </row>
    <row r="119" spans="2:3">
      <c r="B119" s="352"/>
      <c r="C119" s="349"/>
    </row>
    <row r="120" spans="2:3">
      <c r="B120" s="352"/>
      <c r="C120" s="349"/>
    </row>
    <row r="121" spans="2:3">
      <c r="B121" s="352"/>
      <c r="C121" s="349"/>
    </row>
    <row r="122" spans="2:3">
      <c r="B122" s="352"/>
      <c r="C122" s="349"/>
    </row>
    <row r="123" spans="2:3">
      <c r="B123" s="352"/>
      <c r="C123" s="349"/>
    </row>
    <row r="124" spans="2:3">
      <c r="B124" s="352"/>
      <c r="C124" s="349"/>
    </row>
    <row r="125" spans="2:3">
      <c r="B125" s="352"/>
      <c r="C125" s="349"/>
    </row>
    <row r="126" spans="2:3">
      <c r="B126" s="352"/>
      <c r="C126" s="349"/>
    </row>
    <row r="127" spans="2:3">
      <c r="B127" s="352"/>
      <c r="C127" s="349"/>
    </row>
    <row r="128" spans="2:3">
      <c r="B128" s="352"/>
      <c r="C128" s="349"/>
    </row>
    <row r="129" spans="2:3">
      <c r="B129" s="352"/>
      <c r="C129" s="349"/>
    </row>
    <row r="130" spans="2:3">
      <c r="B130" s="352"/>
      <c r="C130" s="349"/>
    </row>
    <row r="131" spans="2:3">
      <c r="B131" s="352"/>
      <c r="C131" s="349"/>
    </row>
    <row r="132" spans="2:3">
      <c r="B132" s="352"/>
      <c r="C132" s="349"/>
    </row>
    <row r="133" spans="2:3">
      <c r="B133" s="352"/>
      <c r="C133" s="349"/>
    </row>
    <row r="134" spans="2:3">
      <c r="B134" s="352"/>
      <c r="C134" s="349"/>
    </row>
    <row r="135" spans="2:3">
      <c r="B135" s="352"/>
      <c r="C135" s="349"/>
    </row>
    <row r="136" spans="2:3">
      <c r="B136" s="352"/>
      <c r="C136" s="349"/>
    </row>
    <row r="137" spans="2:3">
      <c r="B137" s="352"/>
      <c r="C137" s="349"/>
    </row>
    <row r="138" spans="2:3">
      <c r="B138" s="352"/>
      <c r="C138" s="349"/>
    </row>
    <row r="139" spans="2:3">
      <c r="B139" s="352"/>
      <c r="C139" s="349"/>
    </row>
    <row r="140" spans="2:3">
      <c r="B140" s="352"/>
      <c r="C140" s="349"/>
    </row>
    <row r="141" spans="2:3">
      <c r="B141" s="352"/>
      <c r="C141" s="349"/>
    </row>
    <row r="142" spans="2:3">
      <c r="B142" s="352"/>
      <c r="C142" s="349"/>
    </row>
    <row r="143" spans="2:3">
      <c r="B143" s="352"/>
      <c r="C143" s="349"/>
    </row>
    <row r="144" spans="2:3">
      <c r="B144" s="352"/>
      <c r="C144" s="349"/>
    </row>
    <row r="145" spans="2:3">
      <c r="B145" s="352"/>
      <c r="C145" s="349"/>
    </row>
    <row r="146" spans="2:3">
      <c r="B146" s="352"/>
      <c r="C146" s="349"/>
    </row>
    <row r="147" spans="2:3">
      <c r="B147" s="352"/>
      <c r="C147" s="349"/>
    </row>
    <row r="148" spans="2:3">
      <c r="B148" s="352"/>
      <c r="C148" s="349"/>
    </row>
    <row r="149" spans="2:3">
      <c r="B149" s="352"/>
      <c r="C149" s="349"/>
    </row>
    <row r="150" spans="2:3">
      <c r="B150" s="352"/>
      <c r="C150" s="349"/>
    </row>
    <row r="151" spans="2:3">
      <c r="B151" s="352"/>
      <c r="C151" s="349"/>
    </row>
    <row r="152" spans="2:3">
      <c r="B152" s="352"/>
      <c r="C152" s="349"/>
    </row>
    <row r="153" spans="2:3">
      <c r="B153" s="352"/>
      <c r="C153" s="349"/>
    </row>
    <row r="154" spans="2:3">
      <c r="B154" s="352"/>
      <c r="C154" s="349"/>
    </row>
    <row r="155" spans="2:3">
      <c r="B155" s="352"/>
      <c r="C155" s="349"/>
    </row>
    <row r="156" spans="2:3">
      <c r="B156" s="352"/>
      <c r="C156" s="349"/>
    </row>
    <row r="157" spans="2:3">
      <c r="B157" s="352"/>
      <c r="C157" s="349"/>
    </row>
    <row r="158" spans="2:3">
      <c r="B158" s="352"/>
      <c r="C158" s="349"/>
    </row>
    <row r="159" spans="2:3">
      <c r="B159" s="352"/>
      <c r="C159" s="349"/>
    </row>
    <row r="160" spans="2:3">
      <c r="B160" s="352"/>
      <c r="C160" s="349"/>
    </row>
    <row r="161" spans="2:3">
      <c r="B161" s="352"/>
      <c r="C161" s="349"/>
    </row>
    <row r="162" spans="2:3">
      <c r="B162" s="352"/>
      <c r="C162" s="349"/>
    </row>
    <row r="163" spans="2:3">
      <c r="B163" s="352"/>
      <c r="C163" s="349"/>
    </row>
    <row r="164" spans="2:3">
      <c r="B164" s="352"/>
      <c r="C164" s="349"/>
    </row>
    <row r="165" spans="2:3">
      <c r="B165" s="352"/>
      <c r="C165" s="349"/>
    </row>
    <row r="166" spans="2:3">
      <c r="B166" s="352"/>
      <c r="C166" s="349"/>
    </row>
    <row r="167" spans="2:3">
      <c r="B167" s="352"/>
      <c r="C167" s="349"/>
    </row>
    <row r="168" spans="2:3">
      <c r="B168" s="352"/>
      <c r="C168" s="349"/>
    </row>
    <row r="169" spans="2:3">
      <c r="B169" s="352"/>
      <c r="C169" s="349"/>
    </row>
    <row r="170" spans="2:3">
      <c r="B170" s="352"/>
      <c r="C170" s="349"/>
    </row>
    <row r="171" spans="2:3">
      <c r="B171" s="352"/>
      <c r="C171" s="349"/>
    </row>
    <row r="172" spans="2:3">
      <c r="B172" s="352"/>
      <c r="C172" s="349"/>
    </row>
    <row r="173" spans="2:3">
      <c r="B173" s="352"/>
      <c r="C173" s="349"/>
    </row>
    <row r="174" spans="2:3">
      <c r="B174" s="352"/>
      <c r="C174" s="349"/>
    </row>
    <row r="175" spans="2:3">
      <c r="B175" s="352"/>
      <c r="C175" s="349"/>
    </row>
    <row r="176" spans="2:3">
      <c r="B176" s="352"/>
      <c r="C176" s="349"/>
    </row>
    <row r="177" spans="2:3">
      <c r="B177" s="352"/>
      <c r="C177" s="349"/>
    </row>
    <row r="178" spans="2:3">
      <c r="B178" s="352"/>
      <c r="C178" s="349"/>
    </row>
    <row r="179" spans="2:3">
      <c r="B179" s="352"/>
      <c r="C179" s="349"/>
    </row>
    <row r="180" spans="2:3">
      <c r="B180" s="352"/>
      <c r="C180" s="349"/>
    </row>
    <row r="181" spans="2:3">
      <c r="B181" s="352"/>
      <c r="C181" s="349"/>
    </row>
    <row r="182" spans="2:3">
      <c r="B182" s="352"/>
      <c r="C182" s="349"/>
    </row>
    <row r="183" spans="2:3">
      <c r="B183" s="352"/>
      <c r="C183" s="349"/>
    </row>
    <row r="184" spans="2:3">
      <c r="B184" s="352"/>
      <c r="C184" s="349"/>
    </row>
    <row r="185" spans="2:3">
      <c r="B185" s="352"/>
      <c r="C185" s="349"/>
    </row>
    <row r="186" spans="2:3">
      <c r="B186" s="352"/>
      <c r="C186" s="349"/>
    </row>
    <row r="187" spans="2:3">
      <c r="B187" s="352"/>
      <c r="C187" s="349"/>
    </row>
    <row r="188" spans="2:3">
      <c r="B188" s="352"/>
      <c r="C188" s="349"/>
    </row>
    <row r="189" spans="2:3">
      <c r="B189" s="352"/>
      <c r="C189" s="349"/>
    </row>
    <row r="190" spans="2:3">
      <c r="B190" s="352"/>
      <c r="C190" s="349"/>
    </row>
    <row r="191" spans="2:3">
      <c r="B191" s="352"/>
      <c r="C191" s="349"/>
    </row>
    <row r="192" spans="2:3">
      <c r="B192" s="352"/>
      <c r="C192" s="349"/>
    </row>
    <row r="193" spans="2:3">
      <c r="B193" s="352"/>
      <c r="C193" s="349"/>
    </row>
    <row r="194" spans="2:3">
      <c r="B194" s="352"/>
      <c r="C194" s="349"/>
    </row>
    <row r="195" spans="2:3">
      <c r="B195" s="352"/>
      <c r="C195" s="349"/>
    </row>
    <row r="196" spans="2:3">
      <c r="B196" s="352"/>
      <c r="C196" s="349"/>
    </row>
    <row r="197" spans="2:3">
      <c r="B197" s="352"/>
      <c r="C197" s="349"/>
    </row>
    <row r="198" spans="2:3">
      <c r="B198" s="352"/>
      <c r="C198" s="349"/>
    </row>
    <row r="199" spans="2:3">
      <c r="B199" s="352"/>
      <c r="C199" s="349"/>
    </row>
    <row r="200" spans="2:3">
      <c r="B200" s="352"/>
      <c r="C200" s="349"/>
    </row>
    <row r="201" spans="2:3">
      <c r="B201" s="352"/>
      <c r="C201" s="349"/>
    </row>
    <row r="202" spans="2:3">
      <c r="B202" s="352"/>
      <c r="C202" s="349"/>
    </row>
    <row r="203" spans="2:3">
      <c r="B203" s="352"/>
      <c r="C203" s="349"/>
    </row>
    <row r="204" spans="2:3">
      <c r="B204" s="352"/>
      <c r="C204" s="349"/>
    </row>
    <row r="205" spans="2:3">
      <c r="B205" s="352"/>
      <c r="C205" s="349"/>
    </row>
    <row r="206" spans="2:3">
      <c r="B206" s="352"/>
      <c r="C206" s="349"/>
    </row>
    <row r="207" spans="2:3">
      <c r="B207" s="352"/>
      <c r="C207" s="349"/>
    </row>
    <row r="208" spans="2:3">
      <c r="B208" s="352"/>
      <c r="C208" s="349"/>
    </row>
    <row r="209" spans="2:3">
      <c r="B209" s="352"/>
      <c r="C209" s="349"/>
    </row>
    <row r="210" spans="2:3">
      <c r="B210" s="352"/>
      <c r="C210" s="349"/>
    </row>
    <row r="211" spans="2:3">
      <c r="B211" s="352"/>
      <c r="C211" s="349"/>
    </row>
    <row r="212" spans="2:3">
      <c r="B212" s="352"/>
      <c r="C212" s="349"/>
    </row>
    <row r="213" spans="2:3">
      <c r="B213" s="352"/>
      <c r="C213" s="349"/>
    </row>
    <row r="214" spans="2:3">
      <c r="B214" s="352"/>
      <c r="C214" s="349"/>
    </row>
    <row r="215" spans="2:3">
      <c r="B215" s="352"/>
      <c r="C215" s="349"/>
    </row>
    <row r="216" spans="2:3">
      <c r="B216" s="352"/>
      <c r="C216" s="349"/>
    </row>
    <row r="217" spans="2:3">
      <c r="B217" s="352"/>
      <c r="C217" s="349"/>
    </row>
    <row r="218" spans="2:3">
      <c r="B218" s="352"/>
      <c r="C218" s="349"/>
    </row>
    <row r="219" spans="2:3">
      <c r="B219" s="352"/>
      <c r="C219" s="349"/>
    </row>
    <row r="220" spans="2:3">
      <c r="B220" s="352"/>
      <c r="C220" s="349"/>
    </row>
    <row r="221" spans="2:3">
      <c r="B221" s="352"/>
      <c r="C221" s="349"/>
    </row>
    <row r="222" spans="2:3">
      <c r="B222" s="352"/>
      <c r="C222" s="349"/>
    </row>
    <row r="223" spans="2:3">
      <c r="B223" s="352"/>
      <c r="C223" s="349"/>
    </row>
    <row r="224" spans="2:3">
      <c r="B224" s="352"/>
      <c r="C224" s="349"/>
    </row>
    <row r="225" spans="2:3">
      <c r="B225" s="352"/>
      <c r="C225" s="349"/>
    </row>
    <row r="226" spans="2:3">
      <c r="B226" s="352"/>
      <c r="C226" s="349"/>
    </row>
    <row r="227" spans="2:3">
      <c r="B227" s="352"/>
      <c r="C227" s="349"/>
    </row>
    <row r="228" spans="2:3">
      <c r="B228" s="352"/>
      <c r="C228" s="349"/>
    </row>
    <row r="229" spans="2:3">
      <c r="B229" s="352"/>
      <c r="C229" s="349"/>
    </row>
    <row r="230" spans="2:3">
      <c r="B230" s="352"/>
      <c r="C230" s="349"/>
    </row>
    <row r="231" spans="2:3">
      <c r="B231" s="352"/>
      <c r="C231" s="349"/>
    </row>
    <row r="232" spans="2:3">
      <c r="B232" s="352"/>
      <c r="C232" s="349"/>
    </row>
    <row r="233" spans="2:3">
      <c r="B233" s="352"/>
      <c r="C233" s="349"/>
    </row>
    <row r="234" spans="2:3">
      <c r="B234" s="352"/>
      <c r="C234" s="349"/>
    </row>
    <row r="235" spans="2:3">
      <c r="B235" s="352"/>
      <c r="C235" s="349"/>
    </row>
    <row r="236" spans="2:3">
      <c r="B236" s="352"/>
      <c r="C236" s="349"/>
    </row>
    <row r="237" spans="2:3">
      <c r="B237" s="352"/>
      <c r="C237" s="349"/>
    </row>
    <row r="238" spans="2:3">
      <c r="B238" s="352"/>
      <c r="C238" s="349"/>
    </row>
    <row r="239" spans="2:3">
      <c r="B239" s="352"/>
      <c r="C239" s="349"/>
    </row>
    <row r="240" spans="2:3">
      <c r="B240" s="352"/>
      <c r="C240" s="349"/>
    </row>
    <row r="241" spans="2:3">
      <c r="B241" s="352"/>
      <c r="C241" s="349"/>
    </row>
    <row r="242" spans="2:3">
      <c r="B242" s="352"/>
      <c r="C242" s="349"/>
    </row>
    <row r="243" spans="2:3">
      <c r="B243" s="352"/>
      <c r="C243" s="349"/>
    </row>
    <row r="244" spans="2:3">
      <c r="B244" s="352"/>
      <c r="C244" s="349"/>
    </row>
    <row r="245" spans="2:3">
      <c r="B245" s="352"/>
      <c r="C245" s="349"/>
    </row>
    <row r="246" spans="2:3">
      <c r="B246" s="352"/>
      <c r="C246" s="349"/>
    </row>
    <row r="247" spans="2:3">
      <c r="B247" s="352"/>
      <c r="C247" s="349"/>
    </row>
    <row r="248" spans="2:3">
      <c r="B248" s="352"/>
      <c r="C248" s="349"/>
    </row>
    <row r="249" spans="2:3">
      <c r="B249" s="352"/>
      <c r="C249" s="349"/>
    </row>
    <row r="250" spans="2:3">
      <c r="B250" s="352"/>
      <c r="C250" s="349"/>
    </row>
    <row r="251" spans="2:3">
      <c r="B251" s="352"/>
      <c r="C251" s="349"/>
    </row>
    <row r="252" spans="2:3">
      <c r="B252" s="352"/>
      <c r="C252" s="349"/>
    </row>
    <row r="253" spans="2:3">
      <c r="B253" s="352"/>
      <c r="C253" s="349"/>
    </row>
    <row r="254" spans="2:3">
      <c r="B254" s="352"/>
      <c r="C254" s="349"/>
    </row>
    <row r="255" spans="2:3">
      <c r="B255" s="352"/>
      <c r="C255" s="349"/>
    </row>
    <row r="256" spans="2:3">
      <c r="B256" s="352"/>
      <c r="C256" s="349"/>
    </row>
    <row r="257" spans="2:3">
      <c r="B257" s="352"/>
      <c r="C257" s="349"/>
    </row>
    <row r="258" spans="2:3">
      <c r="B258" s="352"/>
      <c r="C258" s="349"/>
    </row>
    <row r="259" spans="2:3">
      <c r="B259" s="352"/>
      <c r="C259" s="349"/>
    </row>
    <row r="260" spans="2:3">
      <c r="B260" s="352"/>
      <c r="C260" s="349"/>
    </row>
    <row r="261" spans="2:3">
      <c r="B261" s="352"/>
      <c r="C261" s="349"/>
    </row>
    <row r="262" spans="2:3">
      <c r="B262" s="352"/>
      <c r="C262" s="349"/>
    </row>
    <row r="263" spans="2:3">
      <c r="B263" s="352"/>
      <c r="C263" s="349"/>
    </row>
    <row r="264" spans="2:3">
      <c r="B264" s="352"/>
      <c r="C264" s="349"/>
    </row>
    <row r="265" spans="2:3">
      <c r="B265" s="352"/>
      <c r="C265" s="349"/>
    </row>
    <row r="266" spans="2:3">
      <c r="B266" s="352"/>
      <c r="C266" s="349"/>
    </row>
    <row r="267" spans="2:3">
      <c r="B267" s="352"/>
      <c r="C267" s="349"/>
    </row>
    <row r="268" spans="2:3">
      <c r="B268" s="352"/>
      <c r="C268" s="349"/>
    </row>
    <row r="269" spans="2:3">
      <c r="B269" s="352"/>
      <c r="C269" s="349"/>
    </row>
    <row r="270" spans="2:3">
      <c r="B270" s="352"/>
      <c r="C270" s="349"/>
    </row>
    <row r="271" spans="2:3">
      <c r="B271" s="352"/>
      <c r="C271" s="349"/>
    </row>
    <row r="272" spans="2:3">
      <c r="B272" s="352"/>
      <c r="C272" s="349"/>
    </row>
    <row r="273" spans="2:3">
      <c r="B273" s="352"/>
      <c r="C273" s="349"/>
    </row>
    <row r="274" spans="2:3">
      <c r="B274" s="352"/>
      <c r="C274" s="349"/>
    </row>
    <row r="275" spans="2:3">
      <c r="B275" s="352"/>
      <c r="C275" s="349"/>
    </row>
    <row r="276" spans="2:3">
      <c r="B276" s="352"/>
      <c r="C276" s="349"/>
    </row>
    <row r="277" spans="2:3">
      <c r="B277" s="352"/>
      <c r="C277" s="349"/>
    </row>
    <row r="278" spans="2:3">
      <c r="B278" s="352"/>
      <c r="C278" s="349"/>
    </row>
    <row r="279" spans="2:3">
      <c r="B279" s="352"/>
      <c r="C279" s="349"/>
    </row>
    <row r="280" spans="2:3">
      <c r="B280" s="352"/>
      <c r="C280" s="349"/>
    </row>
    <row r="281" spans="2:3">
      <c r="B281" s="352"/>
      <c r="C281" s="349"/>
    </row>
    <row r="282" spans="2:3">
      <c r="B282" s="352"/>
      <c r="C282" s="349"/>
    </row>
    <row r="283" spans="2:3">
      <c r="B283" s="352"/>
      <c r="C283" s="349"/>
    </row>
    <row r="284" spans="2:3">
      <c r="B284" s="352"/>
      <c r="C284" s="349"/>
    </row>
    <row r="285" spans="2:3">
      <c r="B285" s="352"/>
      <c r="C285" s="349"/>
    </row>
    <row r="286" spans="2:3">
      <c r="B286" s="352"/>
      <c r="C286" s="349"/>
    </row>
    <row r="287" spans="2:3">
      <c r="B287" s="352"/>
      <c r="C287" s="349"/>
    </row>
    <row r="288" spans="2:3">
      <c r="B288" s="352"/>
      <c r="C288" s="349"/>
    </row>
    <row r="289" spans="2:3">
      <c r="B289" s="352"/>
      <c r="C289" s="349"/>
    </row>
    <row r="290" spans="2:3">
      <c r="B290" s="352"/>
      <c r="C290" s="349"/>
    </row>
    <row r="291" spans="2:3">
      <c r="B291" s="352"/>
      <c r="C291" s="349"/>
    </row>
    <row r="292" spans="2:3">
      <c r="B292" s="352"/>
      <c r="C292" s="349"/>
    </row>
    <row r="293" spans="2:3">
      <c r="B293" s="352"/>
      <c r="C293" s="349"/>
    </row>
    <row r="294" spans="2:3">
      <c r="B294" s="352"/>
      <c r="C294" s="349"/>
    </row>
    <row r="295" spans="2:3">
      <c r="B295" s="352"/>
      <c r="C295" s="349"/>
    </row>
    <row r="296" spans="2:3">
      <c r="B296" s="352"/>
      <c r="C296" s="349"/>
    </row>
    <row r="297" spans="2:3">
      <c r="B297" s="352"/>
      <c r="C297" s="349"/>
    </row>
    <row r="298" spans="2:3">
      <c r="B298" s="352"/>
      <c r="C298" s="349"/>
    </row>
    <row r="299" spans="2:3">
      <c r="B299" s="352"/>
      <c r="C299" s="349"/>
    </row>
    <row r="300" spans="2:3">
      <c r="B300" s="352"/>
      <c r="C300" s="349"/>
    </row>
    <row r="301" spans="2:3">
      <c r="B301" s="352"/>
      <c r="C301" s="349"/>
    </row>
    <row r="302" spans="2:3">
      <c r="B302" s="352"/>
      <c r="C302" s="349"/>
    </row>
    <row r="303" spans="2:3">
      <c r="B303" s="352"/>
      <c r="C303" s="349"/>
    </row>
    <row r="304" spans="2:3">
      <c r="B304" s="352"/>
      <c r="C304" s="349"/>
    </row>
    <row r="305" spans="2:3">
      <c r="B305" s="352"/>
      <c r="C305" s="349"/>
    </row>
    <row r="306" spans="2:3">
      <c r="B306" s="352"/>
      <c r="C306" s="349"/>
    </row>
    <row r="307" spans="2:3">
      <c r="B307" s="352"/>
      <c r="C307" s="349"/>
    </row>
    <row r="308" spans="2:3">
      <c r="B308" s="352"/>
      <c r="C308" s="349"/>
    </row>
    <row r="309" spans="2:3">
      <c r="B309" s="352"/>
      <c r="C309" s="349"/>
    </row>
    <row r="310" spans="2:3">
      <c r="B310" s="352"/>
      <c r="C310" s="349"/>
    </row>
    <row r="311" spans="2:3">
      <c r="B311" s="352"/>
      <c r="C311" s="349"/>
    </row>
    <row r="312" spans="2:3">
      <c r="B312" s="352"/>
      <c r="C312" s="349"/>
    </row>
    <row r="313" spans="2:3">
      <c r="B313" s="352"/>
      <c r="C313" s="349"/>
    </row>
    <row r="314" spans="2:3">
      <c r="B314" s="352"/>
      <c r="C314" s="349"/>
    </row>
    <row r="315" spans="2:3">
      <c r="B315" s="352"/>
      <c r="C315" s="349"/>
    </row>
    <row r="316" spans="2:3">
      <c r="B316" s="352"/>
      <c r="C316" s="349"/>
    </row>
    <row r="317" spans="2:3">
      <c r="B317" s="352"/>
      <c r="C317" s="349"/>
    </row>
    <row r="318" spans="2:3">
      <c r="B318" s="352"/>
      <c r="C318" s="349"/>
    </row>
    <row r="319" spans="2:3">
      <c r="B319" s="352"/>
      <c r="C319" s="349"/>
    </row>
    <row r="320" spans="2:3">
      <c r="B320" s="352"/>
      <c r="C320" s="349"/>
    </row>
    <row r="321" spans="2:3">
      <c r="B321" s="352"/>
      <c r="C321" s="349"/>
    </row>
    <row r="322" spans="2:3">
      <c r="B322" s="352"/>
      <c r="C322" s="349"/>
    </row>
    <row r="323" spans="2:3">
      <c r="B323" s="352"/>
      <c r="C323" s="349"/>
    </row>
    <row r="324" spans="2:3">
      <c r="B324" s="352"/>
      <c r="C324" s="349"/>
    </row>
    <row r="325" spans="2:3">
      <c r="B325" s="352"/>
      <c r="C325" s="349"/>
    </row>
    <row r="326" spans="2:3">
      <c r="B326" s="352"/>
      <c r="C326" s="349"/>
    </row>
    <row r="327" spans="2:3">
      <c r="B327" s="352"/>
      <c r="C327" s="349"/>
    </row>
    <row r="328" spans="2:3">
      <c r="B328" s="352"/>
      <c r="C328" s="349"/>
    </row>
    <row r="329" spans="2:3">
      <c r="B329" s="352"/>
      <c r="C329" s="349"/>
    </row>
    <row r="330" spans="2:3">
      <c r="B330" s="352"/>
      <c r="C330" s="349"/>
    </row>
    <row r="331" spans="2:3">
      <c r="B331" s="352"/>
      <c r="C331" s="349"/>
    </row>
    <row r="332" spans="2:3">
      <c r="B332" s="352"/>
      <c r="C332" s="349"/>
    </row>
    <row r="333" spans="2:3">
      <c r="B333" s="352"/>
      <c r="C333" s="349"/>
    </row>
    <row r="334" spans="2:3">
      <c r="B334" s="352"/>
      <c r="C334" s="349"/>
    </row>
    <row r="335" spans="2:3">
      <c r="B335" s="352"/>
      <c r="C335" s="349"/>
    </row>
    <row r="336" spans="2:3">
      <c r="B336" s="352"/>
      <c r="C336" s="349"/>
    </row>
    <row r="337" spans="2:3">
      <c r="B337" s="352"/>
      <c r="C337" s="349"/>
    </row>
    <row r="338" spans="2:3">
      <c r="B338" s="352"/>
      <c r="C338" s="349"/>
    </row>
    <row r="339" spans="2:3">
      <c r="B339" s="352"/>
      <c r="C339" s="349"/>
    </row>
    <row r="340" spans="2:3">
      <c r="B340" s="352"/>
      <c r="C340" s="349"/>
    </row>
    <row r="341" spans="2:3">
      <c r="B341" s="352"/>
      <c r="C341" s="349"/>
    </row>
    <row r="342" spans="2:3">
      <c r="B342" s="352"/>
      <c r="C342" s="349"/>
    </row>
    <row r="343" spans="2:3">
      <c r="B343" s="352"/>
      <c r="C343" s="349"/>
    </row>
    <row r="344" spans="2:3">
      <c r="B344" s="352"/>
      <c r="C344" s="349"/>
    </row>
    <row r="345" spans="2:3">
      <c r="B345" s="352"/>
      <c r="C345" s="349"/>
    </row>
    <row r="346" spans="2:3">
      <c r="B346" s="352"/>
      <c r="C346" s="349"/>
    </row>
    <row r="347" spans="2:3">
      <c r="B347" s="352"/>
      <c r="C347" s="349"/>
    </row>
    <row r="348" spans="2:3">
      <c r="B348" s="352"/>
      <c r="C348" s="349"/>
    </row>
    <row r="349" spans="2:3">
      <c r="B349" s="352"/>
      <c r="C349" s="349"/>
    </row>
    <row r="350" spans="2:3">
      <c r="B350" s="352"/>
      <c r="C350" s="349"/>
    </row>
    <row r="351" spans="2:3">
      <c r="B351" s="352"/>
      <c r="C351" s="349"/>
    </row>
    <row r="352" spans="2:3">
      <c r="B352" s="352"/>
      <c r="C352" s="349"/>
    </row>
    <row r="353" spans="2:3">
      <c r="B353" s="352"/>
      <c r="C353" s="349"/>
    </row>
    <row r="354" spans="2:3">
      <c r="B354" s="352"/>
      <c r="C354" s="349"/>
    </row>
    <row r="355" spans="2:3">
      <c r="B355" s="352"/>
      <c r="C355" s="349"/>
    </row>
    <row r="356" spans="2:3">
      <c r="B356" s="352"/>
      <c r="C356" s="349"/>
    </row>
    <row r="357" spans="2:3">
      <c r="B357" s="352"/>
      <c r="C357" s="349"/>
    </row>
    <row r="358" spans="2:3">
      <c r="B358" s="352"/>
      <c r="C358" s="349"/>
    </row>
    <row r="359" spans="2:3">
      <c r="B359" s="352"/>
      <c r="C359" s="349"/>
    </row>
    <row r="360" spans="2:3">
      <c r="B360" s="352"/>
      <c r="C360" s="349"/>
    </row>
    <row r="361" spans="2:3">
      <c r="B361" s="352"/>
      <c r="C361" s="349"/>
    </row>
    <row r="362" spans="2:3">
      <c r="B362" s="352"/>
      <c r="C362" s="349"/>
    </row>
    <row r="363" spans="2:3">
      <c r="B363" s="352"/>
      <c r="C363" s="349"/>
    </row>
    <row r="364" spans="2:3">
      <c r="B364" s="352"/>
      <c r="C364" s="349"/>
    </row>
    <row r="365" spans="2:3">
      <c r="B365" s="352"/>
      <c r="C365" s="349"/>
    </row>
    <row r="366" spans="2:3">
      <c r="B366" s="352"/>
      <c r="C366" s="349"/>
    </row>
    <row r="367" spans="2:3">
      <c r="B367" s="352"/>
      <c r="C367" s="349"/>
    </row>
    <row r="368" spans="2:3">
      <c r="B368" s="352"/>
      <c r="C368" s="349"/>
    </row>
    <row r="369" spans="2:3">
      <c r="B369" s="352"/>
      <c r="C369" s="349"/>
    </row>
    <row r="370" spans="2:3">
      <c r="B370" s="352"/>
      <c r="C370" s="349"/>
    </row>
    <row r="371" spans="2:3">
      <c r="B371" s="352"/>
      <c r="C371" s="349"/>
    </row>
    <row r="372" spans="2:3">
      <c r="B372" s="352"/>
      <c r="C372" s="349"/>
    </row>
    <row r="373" spans="2:3">
      <c r="B373" s="352"/>
      <c r="C373" s="349"/>
    </row>
    <row r="374" spans="2:3">
      <c r="B374" s="352"/>
      <c r="C374" s="349"/>
    </row>
    <row r="375" spans="2:3">
      <c r="B375" s="352"/>
      <c r="C375" s="349"/>
    </row>
    <row r="376" spans="2:3">
      <c r="B376" s="352"/>
      <c r="C376" s="349"/>
    </row>
    <row r="377" spans="2:3">
      <c r="B377" s="352"/>
      <c r="C377" s="349"/>
    </row>
    <row r="378" spans="2:3">
      <c r="B378" s="352"/>
      <c r="C378" s="349"/>
    </row>
    <row r="379" spans="2:3">
      <c r="B379" s="352"/>
      <c r="C379" s="349"/>
    </row>
    <row r="380" spans="2:3">
      <c r="B380" s="352"/>
      <c r="C380" s="349"/>
    </row>
    <row r="381" spans="2:3">
      <c r="B381" s="352"/>
      <c r="C381" s="349"/>
    </row>
    <row r="382" spans="2:3">
      <c r="B382" s="352"/>
      <c r="C382" s="349"/>
    </row>
    <row r="383" spans="2:3">
      <c r="B383" s="352"/>
      <c r="C383" s="349"/>
    </row>
    <row r="384" spans="2:3">
      <c r="B384" s="352"/>
      <c r="C384" s="349"/>
    </row>
    <row r="385" spans="2:3">
      <c r="B385" s="352"/>
      <c r="C385" s="349"/>
    </row>
    <row r="386" spans="2:3">
      <c r="B386" s="352"/>
      <c r="C386" s="349"/>
    </row>
    <row r="387" spans="2:3">
      <c r="B387" s="352"/>
      <c r="C387" s="349"/>
    </row>
    <row r="388" spans="2:3">
      <c r="B388" s="352"/>
      <c r="C388" s="349"/>
    </row>
    <row r="389" spans="2:3">
      <c r="B389" s="352"/>
      <c r="C389" s="349"/>
    </row>
    <row r="390" spans="2:3">
      <c r="B390" s="352"/>
      <c r="C390" s="349"/>
    </row>
    <row r="391" spans="2:3">
      <c r="B391" s="352"/>
      <c r="C391" s="349"/>
    </row>
    <row r="392" spans="2:3">
      <c r="B392" s="352"/>
      <c r="C392" s="349"/>
    </row>
    <row r="393" spans="2:3">
      <c r="B393" s="352"/>
      <c r="C393" s="349"/>
    </row>
    <row r="394" spans="2:3">
      <c r="B394" s="352"/>
      <c r="C394" s="349"/>
    </row>
    <row r="395" spans="2:3">
      <c r="B395" s="352"/>
      <c r="C395" s="349"/>
    </row>
    <row r="396" spans="2:3">
      <c r="B396" s="352"/>
      <c r="C396" s="349"/>
    </row>
    <row r="397" spans="2:3">
      <c r="B397" s="352"/>
      <c r="C397" s="349"/>
    </row>
    <row r="398" spans="2:3">
      <c r="B398" s="352"/>
      <c r="C398" s="349"/>
    </row>
    <row r="399" spans="2:3">
      <c r="B399" s="352"/>
      <c r="C399" s="349"/>
    </row>
    <row r="400" spans="2:3">
      <c r="B400" s="352"/>
      <c r="C400" s="349"/>
    </row>
    <row r="401" spans="2:3">
      <c r="B401" s="352"/>
      <c r="C401" s="349"/>
    </row>
    <row r="402" spans="2:3">
      <c r="B402" s="352"/>
      <c r="C402" s="349"/>
    </row>
    <row r="403" spans="2:3">
      <c r="B403" s="352"/>
      <c r="C403" s="349"/>
    </row>
    <row r="404" spans="2:3">
      <c r="B404" s="352"/>
      <c r="C404" s="349"/>
    </row>
    <row r="405" spans="2:3">
      <c r="B405" s="352"/>
      <c r="C405" s="349"/>
    </row>
    <row r="406" spans="2:3">
      <c r="B406" s="352"/>
      <c r="C406" s="349"/>
    </row>
    <row r="407" spans="2:3">
      <c r="B407" s="352"/>
      <c r="C407" s="349"/>
    </row>
    <row r="408" spans="2:3">
      <c r="B408" s="352"/>
      <c r="C408" s="349"/>
    </row>
    <row r="409" spans="2:3">
      <c r="B409" s="352"/>
      <c r="C409" s="349"/>
    </row>
    <row r="410" spans="2:3">
      <c r="B410" s="352"/>
      <c r="C410" s="349"/>
    </row>
    <row r="411" spans="2:3">
      <c r="B411" s="352"/>
      <c r="C411" s="349"/>
    </row>
    <row r="412" spans="2:3">
      <c r="B412" s="352"/>
      <c r="C412" s="349"/>
    </row>
    <row r="413" spans="2:3">
      <c r="B413" s="352"/>
      <c r="C413" s="349"/>
    </row>
    <row r="414" spans="2:3">
      <c r="B414" s="352"/>
      <c r="C414" s="349"/>
    </row>
    <row r="415" spans="2:3">
      <c r="B415" s="352"/>
      <c r="C415" s="349"/>
    </row>
    <row r="416" spans="2:3">
      <c r="B416" s="352"/>
      <c r="C416" s="349"/>
    </row>
    <row r="417" spans="2:3">
      <c r="B417" s="352"/>
      <c r="C417" s="349"/>
    </row>
    <row r="418" spans="2:3">
      <c r="B418" s="352"/>
      <c r="C418" s="349"/>
    </row>
    <row r="419" spans="2:3">
      <c r="B419" s="352"/>
      <c r="C419" s="349"/>
    </row>
    <row r="420" spans="2:3">
      <c r="B420" s="352"/>
      <c r="C420" s="349"/>
    </row>
    <row r="421" spans="2:3">
      <c r="B421" s="352"/>
      <c r="C421" s="349"/>
    </row>
    <row r="422" spans="2:3">
      <c r="B422" s="352"/>
      <c r="C422" s="349"/>
    </row>
    <row r="423" spans="2:3">
      <c r="B423" s="352"/>
      <c r="C423" s="349"/>
    </row>
    <row r="424" spans="2:3">
      <c r="B424" s="352"/>
      <c r="C424" s="349"/>
    </row>
    <row r="425" spans="2:3">
      <c r="B425" s="352"/>
      <c r="C425" s="349"/>
    </row>
    <row r="426" spans="2:3">
      <c r="B426" s="352"/>
      <c r="C426" s="349"/>
    </row>
    <row r="427" spans="2:3">
      <c r="B427" s="352"/>
      <c r="C427" s="349"/>
    </row>
    <row r="428" spans="2:3">
      <c r="B428" s="352"/>
      <c r="C428" s="349"/>
    </row>
    <row r="429" spans="2:3">
      <c r="B429" s="352"/>
      <c r="C429" s="349"/>
    </row>
    <row r="430" spans="2:3">
      <c r="B430" s="352"/>
      <c r="C430" s="349"/>
    </row>
    <row r="431" spans="2:3">
      <c r="B431" s="352"/>
      <c r="C431" s="349"/>
    </row>
    <row r="432" spans="2:3">
      <c r="B432" s="352"/>
      <c r="C432" s="349"/>
    </row>
    <row r="433" spans="2:3">
      <c r="B433" s="352"/>
      <c r="C433" s="349"/>
    </row>
    <row r="434" spans="2:3">
      <c r="B434" s="352"/>
      <c r="C434" s="349"/>
    </row>
    <row r="435" spans="2:3">
      <c r="B435" s="352"/>
      <c r="C435" s="349"/>
    </row>
    <row r="436" spans="2:3">
      <c r="B436" s="352"/>
      <c r="C436" s="349"/>
    </row>
    <row r="437" spans="2:3">
      <c r="B437" s="352"/>
      <c r="C437" s="349"/>
    </row>
    <row r="438" spans="2:3">
      <c r="B438" s="352"/>
      <c r="C438" s="349"/>
    </row>
    <row r="439" spans="2:3">
      <c r="B439" s="352"/>
      <c r="C439" s="349"/>
    </row>
    <row r="440" spans="2:3">
      <c r="B440" s="352"/>
      <c r="C440" s="349"/>
    </row>
    <row r="441" spans="2:3">
      <c r="B441" s="352"/>
      <c r="C441" s="349"/>
    </row>
    <row r="442" spans="2:3">
      <c r="B442" s="352"/>
      <c r="C442" s="349"/>
    </row>
    <row r="443" spans="2:3">
      <c r="B443" s="352"/>
      <c r="C443" s="349"/>
    </row>
    <row r="444" spans="2:3">
      <c r="B444" s="352"/>
      <c r="C444" s="349"/>
    </row>
    <row r="445" spans="2:3">
      <c r="B445" s="352"/>
      <c r="C445" s="349"/>
    </row>
    <row r="446" spans="2:3">
      <c r="B446" s="352"/>
      <c r="C446" s="349"/>
    </row>
    <row r="447" spans="2:3">
      <c r="B447" s="352"/>
      <c r="C447" s="349"/>
    </row>
    <row r="448" spans="2:3">
      <c r="B448" s="352"/>
      <c r="C448" s="349"/>
    </row>
    <row r="449" spans="2:3">
      <c r="B449" s="352"/>
      <c r="C449" s="349"/>
    </row>
    <row r="450" spans="2:3">
      <c r="B450" s="352"/>
      <c r="C450" s="349"/>
    </row>
    <row r="451" spans="2:3">
      <c r="B451" s="352"/>
      <c r="C451" s="349"/>
    </row>
    <row r="452" spans="2:3">
      <c r="B452" s="352"/>
      <c r="C452" s="349"/>
    </row>
    <row r="453" spans="2:3">
      <c r="B453" s="352"/>
      <c r="C453" s="349"/>
    </row>
    <row r="454" spans="2:3">
      <c r="B454" s="352"/>
      <c r="C454" s="349"/>
    </row>
    <row r="455" spans="2:3">
      <c r="B455" s="352"/>
      <c r="C455" s="349"/>
    </row>
    <row r="456" spans="2:3">
      <c r="B456" s="352"/>
      <c r="C456" s="349"/>
    </row>
    <row r="457" spans="2:3">
      <c r="B457" s="352"/>
      <c r="C457" s="349"/>
    </row>
    <row r="458" spans="2:3">
      <c r="B458" s="352"/>
      <c r="C458" s="349"/>
    </row>
    <row r="459" spans="2:3">
      <c r="B459" s="352"/>
      <c r="C459" s="349"/>
    </row>
    <row r="460" spans="2:3">
      <c r="B460" s="352"/>
      <c r="C460" s="349"/>
    </row>
    <row r="461" spans="2:3">
      <c r="B461" s="352"/>
      <c r="C461" s="349"/>
    </row>
    <row r="462" spans="2:3">
      <c r="B462" s="352"/>
      <c r="C462" s="349"/>
    </row>
    <row r="463" spans="2:3">
      <c r="B463" s="352"/>
      <c r="C463" s="349"/>
    </row>
    <row r="464" spans="2:3">
      <c r="B464" s="352"/>
      <c r="C464" s="349"/>
    </row>
    <row r="465" spans="2:3">
      <c r="B465" s="352"/>
      <c r="C465" s="349"/>
    </row>
    <row r="466" spans="2:3">
      <c r="B466" s="352"/>
      <c r="C466" s="349"/>
    </row>
    <row r="467" spans="2:3">
      <c r="B467" s="352"/>
      <c r="C467" s="349"/>
    </row>
    <row r="468" spans="2:3">
      <c r="B468" s="352"/>
      <c r="C468" s="349"/>
    </row>
    <row r="469" spans="2:3">
      <c r="B469" s="352"/>
      <c r="C469" s="349"/>
    </row>
    <row r="470" spans="2:3">
      <c r="B470" s="352"/>
      <c r="C470" s="349"/>
    </row>
    <row r="471" spans="2:3">
      <c r="B471" s="352"/>
      <c r="C471" s="349"/>
    </row>
    <row r="472" spans="2:3">
      <c r="B472" s="352"/>
      <c r="C472" s="349"/>
    </row>
    <row r="473" spans="2:3">
      <c r="B473" s="352"/>
      <c r="C473" s="349"/>
    </row>
    <row r="474" spans="2:3">
      <c r="B474" s="352"/>
      <c r="C474" s="349"/>
    </row>
    <row r="475" spans="2:3">
      <c r="B475" s="352"/>
      <c r="C475" s="349"/>
    </row>
    <row r="476" spans="2:3">
      <c r="B476" s="352"/>
      <c r="C476" s="349"/>
    </row>
    <row r="477" spans="2:3">
      <c r="B477" s="352"/>
      <c r="C477" s="349"/>
    </row>
    <row r="478" spans="2:3">
      <c r="B478" s="352"/>
      <c r="C478" s="349"/>
    </row>
    <row r="479" spans="2:3">
      <c r="B479" s="352"/>
      <c r="C479" s="349"/>
    </row>
    <row r="480" spans="2:3">
      <c r="B480" s="352"/>
      <c r="C480" s="349"/>
    </row>
    <row r="481" spans="2:3">
      <c r="B481" s="352"/>
      <c r="C481" s="349"/>
    </row>
    <row r="482" spans="2:3">
      <c r="B482" s="352"/>
      <c r="C482" s="349"/>
    </row>
    <row r="483" spans="2:3">
      <c r="B483" s="352"/>
      <c r="C483" s="349"/>
    </row>
    <row r="484" spans="2:3">
      <c r="B484" s="352"/>
      <c r="C484" s="349"/>
    </row>
    <row r="485" spans="2:3">
      <c r="B485" s="352"/>
      <c r="C485" s="349"/>
    </row>
    <row r="486" spans="2:3">
      <c r="B486" s="352"/>
      <c r="C486" s="349"/>
    </row>
    <row r="487" spans="2:3">
      <c r="B487" s="352"/>
      <c r="C487" s="349"/>
    </row>
    <row r="488" spans="2:3">
      <c r="B488" s="352"/>
      <c r="C488" s="349"/>
    </row>
    <row r="489" spans="2:3">
      <c r="B489" s="352"/>
      <c r="C489" s="349"/>
    </row>
    <row r="490" spans="2:3">
      <c r="B490" s="352"/>
      <c r="C490" s="349"/>
    </row>
    <row r="491" spans="2:3">
      <c r="B491" s="352"/>
      <c r="C491" s="349"/>
    </row>
    <row r="492" spans="2:3">
      <c r="B492" s="352"/>
      <c r="C492" s="349"/>
    </row>
    <row r="493" spans="2:3">
      <c r="B493" s="352"/>
      <c r="C493" s="349"/>
    </row>
    <row r="494" spans="2:3">
      <c r="B494" s="352"/>
      <c r="C494" s="349"/>
    </row>
    <row r="495" spans="2:3">
      <c r="B495" s="352"/>
      <c r="C495" s="349"/>
    </row>
    <row r="496" spans="2:3">
      <c r="B496" s="352"/>
      <c r="C496" s="349"/>
    </row>
    <row r="497" spans="2:3">
      <c r="B497" s="352"/>
      <c r="C497" s="349"/>
    </row>
    <row r="498" spans="2:3">
      <c r="B498" s="352"/>
      <c r="C498" s="349"/>
    </row>
    <row r="499" spans="2:3">
      <c r="B499" s="352"/>
      <c r="C499" s="349"/>
    </row>
    <row r="500" spans="2:3">
      <c r="B500" s="352"/>
      <c r="C500" s="349"/>
    </row>
    <row r="501" spans="2:3">
      <c r="B501" s="352"/>
      <c r="C501" s="349"/>
    </row>
    <row r="502" spans="2:3">
      <c r="B502" s="352"/>
      <c r="C502" s="349"/>
    </row>
    <row r="503" spans="2:3">
      <c r="B503" s="352"/>
      <c r="C503" s="349"/>
    </row>
    <row r="504" spans="2:3">
      <c r="B504" s="352"/>
      <c r="C504" s="349"/>
    </row>
    <row r="505" spans="2:3">
      <c r="B505" s="352"/>
      <c r="C505" s="349"/>
    </row>
    <row r="506" spans="2:3">
      <c r="B506" s="352"/>
      <c r="C506" s="349"/>
    </row>
    <row r="507" spans="2:3">
      <c r="B507" s="352"/>
      <c r="C507" s="349"/>
    </row>
    <row r="508" spans="2:3">
      <c r="B508" s="352"/>
      <c r="C508" s="349"/>
    </row>
    <row r="509" spans="2:3">
      <c r="B509" s="352"/>
      <c r="C509" s="349"/>
    </row>
    <row r="510" spans="2:3">
      <c r="B510" s="352"/>
      <c r="C510" s="349"/>
    </row>
    <row r="511" spans="2:3">
      <c r="B511" s="352"/>
      <c r="C511" s="349"/>
    </row>
    <row r="512" spans="2:3">
      <c r="B512" s="352"/>
      <c r="C512" s="349"/>
    </row>
    <row r="513" spans="2:3">
      <c r="B513" s="352"/>
      <c r="C513" s="349"/>
    </row>
    <row r="514" spans="2:3">
      <c r="B514" s="352"/>
      <c r="C514" s="349"/>
    </row>
    <row r="515" spans="2:3">
      <c r="B515" s="352"/>
      <c r="C515" s="349"/>
    </row>
    <row r="516" spans="2:3">
      <c r="B516" s="352"/>
      <c r="C516" s="349"/>
    </row>
    <row r="517" spans="2:3">
      <c r="B517" s="352"/>
      <c r="C517" s="349"/>
    </row>
    <row r="518" spans="2:3">
      <c r="B518" s="352"/>
      <c r="C518" s="349"/>
    </row>
    <row r="519" spans="2:3">
      <c r="B519" s="352"/>
      <c r="C519" s="349"/>
    </row>
    <row r="520" spans="2:3">
      <c r="B520" s="352"/>
      <c r="C520" s="349"/>
    </row>
    <row r="521" spans="2:3">
      <c r="B521" s="352"/>
      <c r="C521" s="349"/>
    </row>
    <row r="522" spans="2:3">
      <c r="B522" s="352"/>
      <c r="C522" s="349"/>
    </row>
    <row r="523" spans="2:3">
      <c r="B523" s="352"/>
      <c r="C523" s="349"/>
    </row>
    <row r="524" spans="2:3">
      <c r="B524" s="352"/>
      <c r="C524" s="349"/>
    </row>
    <row r="525" spans="2:3">
      <c r="B525" s="352"/>
      <c r="C525" s="349"/>
    </row>
    <row r="526" spans="2:3">
      <c r="B526" s="352"/>
      <c r="C526" s="349"/>
    </row>
    <row r="527" spans="2:3">
      <c r="B527" s="352"/>
      <c r="C527" s="349"/>
    </row>
    <row r="528" spans="2:3">
      <c r="B528" s="352"/>
      <c r="C528" s="349"/>
    </row>
    <row r="529" spans="2:3">
      <c r="B529" s="352"/>
      <c r="C529" s="349"/>
    </row>
    <row r="530" spans="2:3">
      <c r="B530" s="352"/>
      <c r="C530" s="349"/>
    </row>
    <row r="531" spans="2:3">
      <c r="B531" s="352"/>
      <c r="C531" s="349"/>
    </row>
    <row r="532" spans="2:3">
      <c r="B532" s="352"/>
      <c r="C532" s="349"/>
    </row>
    <row r="533" spans="2:3">
      <c r="B533" s="352"/>
      <c r="C533" s="349"/>
    </row>
    <row r="534" spans="2:3">
      <c r="B534" s="352"/>
      <c r="C534" s="349"/>
    </row>
    <row r="535" spans="2:3">
      <c r="B535" s="352"/>
      <c r="C535" s="349"/>
    </row>
    <row r="536" spans="2:3">
      <c r="B536" s="352"/>
      <c r="C536" s="349"/>
    </row>
    <row r="537" spans="2:3">
      <c r="B537" s="352"/>
      <c r="C537" s="349"/>
    </row>
    <row r="538" spans="2:3">
      <c r="B538" s="352"/>
      <c r="C538" s="349"/>
    </row>
    <row r="539" spans="2:3">
      <c r="B539" s="352"/>
      <c r="C539" s="349"/>
    </row>
    <row r="540" spans="2:3">
      <c r="B540" s="352"/>
      <c r="C540" s="349"/>
    </row>
    <row r="541" spans="2:3">
      <c r="B541" s="352"/>
      <c r="C541" s="349"/>
    </row>
    <row r="542" spans="2:3">
      <c r="B542" s="352"/>
      <c r="C542" s="349"/>
    </row>
    <row r="543" spans="2:3">
      <c r="B543" s="352"/>
      <c r="C543" s="349"/>
    </row>
    <row r="544" spans="2:3">
      <c r="B544" s="352"/>
      <c r="C544" s="349"/>
    </row>
    <row r="545" spans="2:3">
      <c r="B545" s="352"/>
      <c r="C545" s="349"/>
    </row>
    <row r="546" spans="2:3">
      <c r="B546" s="352"/>
      <c r="C546" s="349"/>
    </row>
    <row r="547" spans="2:3">
      <c r="B547" s="352"/>
      <c r="C547" s="349"/>
    </row>
    <row r="548" spans="2:3">
      <c r="B548" s="352"/>
      <c r="C548" s="349"/>
    </row>
    <row r="549" spans="2:3">
      <c r="B549" s="352"/>
      <c r="C549" s="349"/>
    </row>
    <row r="550" spans="2:3">
      <c r="B550" s="352"/>
      <c r="C550" s="349"/>
    </row>
    <row r="551" spans="2:3">
      <c r="B551" s="352"/>
      <c r="C551" s="349"/>
    </row>
    <row r="552" spans="2:3">
      <c r="B552" s="352"/>
      <c r="C552" s="349"/>
    </row>
    <row r="553" spans="2:3">
      <c r="B553" s="352"/>
      <c r="C553" s="349"/>
    </row>
    <row r="554" spans="2:3">
      <c r="B554" s="352"/>
      <c r="C554" s="349"/>
    </row>
    <row r="555" spans="2:3">
      <c r="B555" s="352"/>
      <c r="C555" s="349"/>
    </row>
    <row r="556" spans="2:3">
      <c r="B556" s="352"/>
      <c r="C556" s="349"/>
    </row>
    <row r="557" spans="2:3">
      <c r="B557" s="352"/>
      <c r="C557" s="349"/>
    </row>
    <row r="558" spans="2:3">
      <c r="B558" s="352"/>
      <c r="C558" s="349"/>
    </row>
    <row r="559" spans="2:3">
      <c r="B559" s="352"/>
      <c r="C559" s="349"/>
    </row>
    <row r="560" spans="2:3">
      <c r="B560" s="352"/>
      <c r="C560" s="349"/>
    </row>
    <row r="561" spans="2:3">
      <c r="B561" s="352"/>
      <c r="C561" s="349"/>
    </row>
    <row r="562" spans="2:3">
      <c r="B562" s="352"/>
      <c r="C562" s="349"/>
    </row>
    <row r="563" spans="2:3">
      <c r="B563" s="352"/>
      <c r="C563" s="349"/>
    </row>
    <row r="564" spans="2:3">
      <c r="B564" s="352"/>
      <c r="C564" s="349"/>
    </row>
    <row r="565" spans="2:3">
      <c r="B565" s="352"/>
      <c r="C565" s="349"/>
    </row>
    <row r="566" spans="2:3">
      <c r="B566" s="352"/>
      <c r="C566" s="349"/>
    </row>
    <row r="567" spans="2:3">
      <c r="B567" s="352"/>
      <c r="C567" s="349"/>
    </row>
    <row r="568" spans="2:3">
      <c r="B568" s="352"/>
      <c r="C568" s="349"/>
    </row>
    <row r="569" spans="2:3">
      <c r="B569" s="352"/>
      <c r="C569" s="349"/>
    </row>
    <row r="570" spans="2:3">
      <c r="B570" s="352"/>
      <c r="C570" s="349"/>
    </row>
    <row r="571" spans="2:3">
      <c r="B571" s="352"/>
      <c r="C571" s="349"/>
    </row>
    <row r="572" spans="2:3">
      <c r="B572" s="352"/>
      <c r="C572" s="349"/>
    </row>
    <row r="573" spans="2:3">
      <c r="B573" s="352"/>
      <c r="C573" s="349"/>
    </row>
    <row r="574" spans="2:3">
      <c r="B574" s="352"/>
      <c r="C574" s="349"/>
    </row>
    <row r="575" spans="2:3">
      <c r="B575" s="352"/>
      <c r="C575" s="349"/>
    </row>
    <row r="576" spans="2:3">
      <c r="B576" s="352"/>
      <c r="C576" s="349"/>
    </row>
    <row r="577" spans="2:3">
      <c r="B577" s="352"/>
      <c r="C577" s="349"/>
    </row>
    <row r="578" spans="2:3">
      <c r="B578" s="352"/>
      <c r="C578" s="349"/>
    </row>
    <row r="579" spans="2:3">
      <c r="B579" s="352"/>
      <c r="C579" s="349"/>
    </row>
    <row r="580" spans="2:3">
      <c r="B580" s="352"/>
      <c r="C580" s="349"/>
    </row>
    <row r="581" spans="2:3">
      <c r="B581" s="352"/>
      <c r="C581" s="349"/>
    </row>
    <row r="582" spans="2:3">
      <c r="B582" s="352"/>
      <c r="C582" s="349"/>
    </row>
    <row r="583" spans="2:3">
      <c r="B583" s="352"/>
      <c r="C583" s="349"/>
    </row>
    <row r="584" spans="2:3">
      <c r="B584" s="352"/>
      <c r="C584" s="349"/>
    </row>
    <row r="585" spans="2:3">
      <c r="B585" s="352"/>
      <c r="C585" s="349"/>
    </row>
    <row r="586" spans="2:3">
      <c r="B586" s="352"/>
      <c r="C586" s="349"/>
    </row>
    <row r="587" spans="2:3">
      <c r="B587" s="352"/>
      <c r="C587" s="349"/>
    </row>
    <row r="588" spans="2:3">
      <c r="B588" s="352"/>
      <c r="C588" s="349"/>
    </row>
    <row r="589" spans="2:3">
      <c r="B589" s="352"/>
      <c r="C589" s="349"/>
    </row>
    <row r="590" spans="2:3">
      <c r="B590" s="352"/>
      <c r="C590" s="349"/>
    </row>
    <row r="591" spans="2:3">
      <c r="B591" s="352"/>
      <c r="C591" s="349"/>
    </row>
    <row r="592" spans="2:3">
      <c r="B592" s="352"/>
      <c r="C592" s="349"/>
    </row>
    <row r="593" spans="2:3">
      <c r="B593" s="352"/>
      <c r="C593" s="349"/>
    </row>
    <row r="594" spans="2:3">
      <c r="B594" s="352"/>
      <c r="C594" s="349"/>
    </row>
    <row r="595" spans="2:3">
      <c r="B595" s="352"/>
      <c r="C595" s="349"/>
    </row>
    <row r="596" spans="2:3">
      <c r="B596" s="352"/>
      <c r="C596" s="349"/>
    </row>
    <row r="597" spans="2:3">
      <c r="B597" s="352"/>
      <c r="C597" s="349"/>
    </row>
    <row r="598" spans="2:3">
      <c r="B598" s="352"/>
      <c r="C598" s="349"/>
    </row>
    <row r="599" spans="2:3">
      <c r="B599" s="352"/>
      <c r="C599" s="349"/>
    </row>
    <row r="600" spans="2:3">
      <c r="B600" s="352"/>
      <c r="C600" s="349"/>
    </row>
    <row r="601" spans="2:3">
      <c r="B601" s="352"/>
      <c r="C601" s="349"/>
    </row>
    <row r="602" spans="2:3">
      <c r="B602" s="352"/>
      <c r="C602" s="349"/>
    </row>
    <row r="603" spans="2:3">
      <c r="B603" s="352"/>
      <c r="C603" s="349"/>
    </row>
    <row r="604" spans="2:3">
      <c r="B604" s="352"/>
      <c r="C604" s="349"/>
    </row>
    <row r="605" spans="2:3">
      <c r="B605" s="352"/>
      <c r="C605" s="349"/>
    </row>
    <row r="606" spans="2:3">
      <c r="B606" s="352"/>
      <c r="C606" s="349"/>
    </row>
    <row r="607" spans="2:3">
      <c r="B607" s="352"/>
      <c r="C607" s="349"/>
    </row>
    <row r="608" spans="2:3">
      <c r="B608" s="352"/>
      <c r="C608" s="349"/>
    </row>
    <row r="609" spans="2:3">
      <c r="B609" s="352"/>
      <c r="C609" s="349"/>
    </row>
    <row r="610" spans="2:3">
      <c r="B610" s="352"/>
      <c r="C610" s="349"/>
    </row>
    <row r="611" spans="2:3">
      <c r="B611" s="352"/>
      <c r="C611" s="349"/>
    </row>
    <row r="612" spans="2:3">
      <c r="B612" s="352"/>
      <c r="C612" s="349"/>
    </row>
    <row r="613" spans="2:3">
      <c r="B613" s="352"/>
      <c r="C613" s="349"/>
    </row>
    <row r="614" spans="2:3">
      <c r="B614" s="352"/>
      <c r="C614" s="349"/>
    </row>
    <row r="615" spans="2:3">
      <c r="B615" s="352"/>
      <c r="C615" s="349"/>
    </row>
    <row r="616" spans="2:3">
      <c r="B616" s="352"/>
      <c r="C616" s="349"/>
    </row>
    <row r="617" spans="2:3">
      <c r="B617" s="352"/>
      <c r="C617" s="349"/>
    </row>
    <row r="618" spans="2:3">
      <c r="B618" s="352"/>
      <c r="C618" s="349"/>
    </row>
    <row r="619" spans="2:3">
      <c r="B619" s="352"/>
      <c r="C619" s="349"/>
    </row>
    <row r="620" spans="2:3">
      <c r="B620" s="352"/>
      <c r="C620" s="349"/>
    </row>
    <row r="621" spans="2:3">
      <c r="B621" s="352"/>
      <c r="C621" s="349"/>
    </row>
    <row r="622" spans="2:3">
      <c r="B622" s="352"/>
      <c r="C622" s="349"/>
    </row>
    <row r="623" spans="2:3">
      <c r="B623" s="352"/>
      <c r="C623" s="349"/>
    </row>
    <row r="624" spans="2:3">
      <c r="B624" s="352"/>
      <c r="C624" s="349"/>
    </row>
    <row r="625" spans="2:3">
      <c r="B625" s="352"/>
      <c r="C625" s="349"/>
    </row>
    <row r="626" spans="2:3">
      <c r="B626" s="352"/>
      <c r="C626" s="349"/>
    </row>
    <row r="627" spans="2:3">
      <c r="B627" s="352"/>
      <c r="C627" s="349"/>
    </row>
    <row r="628" spans="2:3">
      <c r="B628" s="352"/>
      <c r="C628" s="349"/>
    </row>
    <row r="629" spans="2:3">
      <c r="B629" s="352"/>
      <c r="C629" s="349"/>
    </row>
    <row r="630" spans="2:3">
      <c r="B630" s="352"/>
      <c r="C630" s="349"/>
    </row>
    <row r="631" spans="2:3">
      <c r="B631" s="352"/>
      <c r="C631" s="349"/>
    </row>
    <row r="632" spans="2:3">
      <c r="B632" s="352"/>
      <c r="C632" s="349"/>
    </row>
    <row r="633" spans="2:3">
      <c r="B633" s="352"/>
      <c r="C633" s="349"/>
    </row>
    <row r="634" spans="2:3">
      <c r="B634" s="352"/>
      <c r="C634" s="349"/>
    </row>
    <row r="635" spans="2:3">
      <c r="B635" s="352"/>
      <c r="C635" s="349"/>
    </row>
    <row r="636" spans="2:3">
      <c r="B636" s="352"/>
      <c r="C636" s="349"/>
    </row>
    <row r="637" spans="2:3">
      <c r="B637" s="352"/>
      <c r="C637" s="349"/>
    </row>
    <row r="638" spans="2:3">
      <c r="B638" s="352"/>
      <c r="C638" s="349"/>
    </row>
    <row r="639" spans="2:3">
      <c r="B639" s="352"/>
      <c r="C639" s="349"/>
    </row>
    <row r="640" spans="2:3">
      <c r="B640" s="352"/>
      <c r="C640" s="349"/>
    </row>
    <row r="641" spans="2:3">
      <c r="B641" s="352"/>
      <c r="C641" s="349"/>
    </row>
    <row r="642" spans="2:3">
      <c r="B642" s="352"/>
      <c r="C642" s="349"/>
    </row>
    <row r="643" spans="2:3">
      <c r="B643" s="352"/>
      <c r="C643" s="349"/>
    </row>
    <row r="644" spans="2:3">
      <c r="B644" s="352"/>
      <c r="C644" s="349"/>
    </row>
    <row r="645" spans="2:3">
      <c r="B645" s="352"/>
      <c r="C645" s="349"/>
    </row>
    <row r="646" spans="2:3">
      <c r="B646" s="352"/>
      <c r="C646" s="349"/>
    </row>
    <row r="647" spans="2:3">
      <c r="B647" s="352"/>
      <c r="C647" s="349"/>
    </row>
    <row r="648" spans="2:3">
      <c r="B648" s="352"/>
      <c r="C648" s="349"/>
    </row>
    <row r="649" spans="2:3">
      <c r="B649" s="352"/>
      <c r="C649" s="349"/>
    </row>
    <row r="650" spans="2:3">
      <c r="B650" s="352"/>
      <c r="C650" s="349"/>
    </row>
    <row r="651" spans="2:3">
      <c r="B651" s="352"/>
      <c r="C651" s="349"/>
    </row>
    <row r="652" spans="2:3">
      <c r="B652" s="352"/>
      <c r="C652" s="349"/>
    </row>
    <row r="653" spans="2:3">
      <c r="B653" s="352"/>
      <c r="C653" s="349"/>
    </row>
    <row r="654" spans="2:3">
      <c r="B654" s="352"/>
      <c r="C654" s="349"/>
    </row>
    <row r="655" spans="2:3">
      <c r="B655" s="352"/>
      <c r="C655" s="349"/>
    </row>
    <row r="656" spans="2:3">
      <c r="B656" s="352"/>
      <c r="C656" s="349"/>
    </row>
    <row r="657" spans="2:3">
      <c r="B657" s="352"/>
      <c r="C657" s="349"/>
    </row>
    <row r="658" spans="2:3">
      <c r="B658" s="352"/>
      <c r="C658" s="349"/>
    </row>
    <row r="659" spans="2:3">
      <c r="B659" s="352"/>
      <c r="C659" s="349"/>
    </row>
    <row r="660" spans="2:3">
      <c r="B660" s="352"/>
      <c r="C660" s="349"/>
    </row>
    <row r="661" spans="2:3">
      <c r="B661" s="352"/>
      <c r="C661" s="349"/>
    </row>
    <row r="662" spans="2:3">
      <c r="B662" s="352"/>
      <c r="C662" s="349"/>
    </row>
    <row r="663" spans="2:3">
      <c r="B663" s="352"/>
      <c r="C663" s="349"/>
    </row>
    <row r="664" spans="2:3">
      <c r="B664" s="352"/>
      <c r="C664" s="349"/>
    </row>
    <row r="665" spans="2:3">
      <c r="B665" s="352"/>
      <c r="C665" s="349"/>
    </row>
    <row r="666" spans="2:3">
      <c r="B666" s="352"/>
      <c r="C666" s="349"/>
    </row>
    <row r="667" spans="2:3">
      <c r="B667" s="352"/>
      <c r="C667" s="349"/>
    </row>
    <row r="668" spans="2:3">
      <c r="B668" s="352"/>
      <c r="C668" s="349"/>
    </row>
    <row r="669" spans="2:3">
      <c r="B669" s="352"/>
      <c r="C669" s="349"/>
    </row>
    <row r="670" spans="2:3">
      <c r="B670" s="352"/>
      <c r="C670" s="349"/>
    </row>
    <row r="671" spans="2:3">
      <c r="B671" s="352"/>
      <c r="C671" s="349"/>
    </row>
    <row r="672" spans="2:3">
      <c r="B672" s="352"/>
      <c r="C672" s="349"/>
    </row>
    <row r="673" spans="2:3">
      <c r="B673" s="352"/>
      <c r="C673" s="349"/>
    </row>
    <row r="674" spans="2:3">
      <c r="B674" s="352"/>
      <c r="C674" s="349"/>
    </row>
    <row r="675" spans="2:3">
      <c r="B675" s="352"/>
      <c r="C675" s="349"/>
    </row>
    <row r="676" spans="2:3">
      <c r="B676" s="352"/>
      <c r="C676" s="349"/>
    </row>
    <row r="677" spans="2:3">
      <c r="B677" s="352"/>
      <c r="C677" s="349"/>
    </row>
    <row r="678" spans="2:3">
      <c r="B678" s="352"/>
      <c r="C678" s="349"/>
    </row>
    <row r="679" spans="2:3">
      <c r="B679" s="352"/>
      <c r="C679" s="349"/>
    </row>
    <row r="680" spans="2:3">
      <c r="B680" s="352"/>
      <c r="C680" s="349"/>
    </row>
    <row r="681" spans="2:3">
      <c r="B681" s="352"/>
      <c r="C681" s="349"/>
    </row>
    <row r="682" spans="2:3">
      <c r="B682" s="352"/>
      <c r="C682" s="349"/>
    </row>
    <row r="683" spans="2:3">
      <c r="B683" s="352"/>
      <c r="C683" s="349"/>
    </row>
    <row r="684" spans="2:3">
      <c r="B684" s="352"/>
      <c r="C684" s="349"/>
    </row>
    <row r="685" spans="2:3">
      <c r="B685" s="352"/>
      <c r="C685" s="349"/>
    </row>
    <row r="686" spans="2:3">
      <c r="B686" s="352"/>
      <c r="C686" s="349"/>
    </row>
    <row r="687" spans="2:3">
      <c r="B687" s="352"/>
      <c r="C687" s="349"/>
    </row>
    <row r="688" spans="2:3">
      <c r="B688" s="352"/>
      <c r="C688" s="349"/>
    </row>
    <row r="689" spans="2:3">
      <c r="B689" s="352"/>
      <c r="C689" s="349"/>
    </row>
    <row r="690" spans="2:3">
      <c r="B690" s="352"/>
      <c r="C690" s="349"/>
    </row>
    <row r="691" spans="2:3">
      <c r="B691" s="352"/>
      <c r="C691" s="349"/>
    </row>
    <row r="692" spans="2:3">
      <c r="B692" s="352"/>
      <c r="C692" s="349"/>
    </row>
    <row r="693" spans="2:3">
      <c r="B693" s="352"/>
      <c r="C693" s="349"/>
    </row>
    <row r="694" spans="2:3">
      <c r="B694" s="352"/>
      <c r="C694" s="349"/>
    </row>
    <row r="695" spans="2:3">
      <c r="B695" s="352"/>
      <c r="C695" s="349"/>
    </row>
    <row r="696" spans="2:3">
      <c r="B696" s="352"/>
      <c r="C696" s="349"/>
    </row>
    <row r="697" spans="2:3">
      <c r="B697" s="352"/>
      <c r="C697" s="349"/>
    </row>
    <row r="698" spans="2:3">
      <c r="B698" s="352"/>
      <c r="C698" s="349"/>
    </row>
    <row r="699" spans="2:3">
      <c r="B699" s="352"/>
      <c r="C699" s="349"/>
    </row>
    <row r="700" spans="2:3">
      <c r="B700" s="352"/>
      <c r="C700" s="349"/>
    </row>
    <row r="701" spans="2:3">
      <c r="B701" s="352"/>
      <c r="C701" s="349"/>
    </row>
    <row r="702" spans="2:3">
      <c r="B702" s="352"/>
      <c r="C702" s="349"/>
    </row>
    <row r="703" spans="2:3">
      <c r="B703" s="352"/>
      <c r="C703" s="349"/>
    </row>
    <row r="704" spans="2:3">
      <c r="B704" s="352"/>
      <c r="C704" s="349"/>
    </row>
    <row r="705" spans="2:3">
      <c r="B705" s="352"/>
      <c r="C705" s="349"/>
    </row>
    <row r="706" spans="2:3">
      <c r="B706" s="352"/>
      <c r="C706" s="349"/>
    </row>
    <row r="707" spans="2:3">
      <c r="B707" s="352"/>
      <c r="C707" s="349"/>
    </row>
    <row r="708" spans="2:3">
      <c r="B708" s="352"/>
      <c r="C708" s="349"/>
    </row>
    <row r="709" spans="2:3">
      <c r="B709" s="352"/>
      <c r="C709" s="349"/>
    </row>
    <row r="710" spans="2:3">
      <c r="B710" s="352"/>
      <c r="C710" s="349"/>
    </row>
    <row r="711" spans="2:3">
      <c r="B711" s="352"/>
      <c r="C711" s="349"/>
    </row>
    <row r="712" spans="2:3">
      <c r="B712" s="352"/>
      <c r="C712" s="349"/>
    </row>
    <row r="713" spans="2:3">
      <c r="B713" s="352"/>
      <c r="C713" s="349"/>
    </row>
    <row r="714" spans="2:3">
      <c r="B714" s="352"/>
      <c r="C714" s="349"/>
    </row>
    <row r="715" spans="2:3">
      <c r="B715" s="352"/>
      <c r="C715" s="349"/>
    </row>
    <row r="716" spans="2:3">
      <c r="B716" s="352"/>
      <c r="C716" s="349"/>
    </row>
    <row r="717" spans="2:3">
      <c r="B717" s="352"/>
      <c r="C717" s="349"/>
    </row>
    <row r="718" spans="2:3">
      <c r="B718" s="352"/>
      <c r="C718" s="349"/>
    </row>
    <row r="719" spans="2:3">
      <c r="B719" s="352"/>
      <c r="C719" s="349"/>
    </row>
    <row r="720" spans="2:3">
      <c r="B720" s="352"/>
      <c r="C720" s="349"/>
    </row>
    <row r="721" spans="2:3">
      <c r="B721" s="352"/>
      <c r="C721" s="349"/>
    </row>
    <row r="722" spans="2:3">
      <c r="B722" s="352"/>
      <c r="C722" s="349"/>
    </row>
    <row r="723" spans="2:3">
      <c r="B723" s="352"/>
      <c r="C723" s="349"/>
    </row>
    <row r="724" spans="2:3">
      <c r="B724" s="352"/>
      <c r="C724" s="349"/>
    </row>
    <row r="725" spans="2:3">
      <c r="B725" s="352"/>
      <c r="C725" s="349"/>
    </row>
    <row r="726" spans="2:3">
      <c r="B726" s="352"/>
      <c r="C726" s="349"/>
    </row>
    <row r="727" spans="2:3">
      <c r="B727" s="352"/>
      <c r="C727" s="349"/>
    </row>
    <row r="728" spans="2:3">
      <c r="B728" s="352"/>
      <c r="C728" s="349"/>
    </row>
    <row r="729" spans="2:3">
      <c r="B729" s="352"/>
      <c r="C729" s="349"/>
    </row>
    <row r="730" spans="2:3">
      <c r="B730" s="352"/>
      <c r="C730" s="349"/>
    </row>
    <row r="731" spans="2:3">
      <c r="B731" s="352"/>
      <c r="C731" s="349"/>
    </row>
    <row r="732" spans="2:3">
      <c r="B732" s="352"/>
      <c r="C732" s="349"/>
    </row>
    <row r="733" spans="2:3">
      <c r="B733" s="352"/>
      <c r="C733" s="349"/>
    </row>
    <row r="734" spans="2:3">
      <c r="B734" s="352"/>
      <c r="C734" s="349"/>
    </row>
    <row r="735" spans="2:3">
      <c r="B735" s="352"/>
      <c r="C735" s="349"/>
    </row>
    <row r="736" spans="2:3">
      <c r="B736" s="352"/>
      <c r="C736" s="349"/>
    </row>
    <row r="737" spans="2:3">
      <c r="B737" s="352"/>
      <c r="C737" s="349"/>
    </row>
    <row r="738" spans="2:3">
      <c r="B738" s="352"/>
      <c r="C738" s="349"/>
    </row>
    <row r="739" spans="2:3">
      <c r="B739" s="352"/>
      <c r="C739" s="349"/>
    </row>
    <row r="740" spans="2:3">
      <c r="B740" s="352"/>
      <c r="C740" s="349"/>
    </row>
    <row r="741" spans="2:3">
      <c r="B741" s="352"/>
      <c r="C741" s="349"/>
    </row>
    <row r="742" spans="2:3">
      <c r="B742" s="352"/>
      <c r="C742" s="349"/>
    </row>
    <row r="743" spans="2:3">
      <c r="B743" s="352"/>
      <c r="C743" s="349"/>
    </row>
    <row r="744" spans="2:3">
      <c r="B744" s="352"/>
      <c r="C744" s="349"/>
    </row>
    <row r="745" spans="2:3">
      <c r="B745" s="352"/>
      <c r="C745" s="349"/>
    </row>
    <row r="746" spans="2:3">
      <c r="B746" s="352"/>
      <c r="C746" s="349"/>
    </row>
    <row r="747" spans="2:3">
      <c r="B747" s="352"/>
      <c r="C747" s="349"/>
    </row>
    <row r="748" spans="2:3">
      <c r="B748" s="352"/>
      <c r="C748" s="349"/>
    </row>
    <row r="749" spans="2:3">
      <c r="B749" s="352"/>
      <c r="C749" s="349"/>
    </row>
    <row r="750" spans="2:3">
      <c r="B750" s="352"/>
      <c r="C750" s="349"/>
    </row>
    <row r="751" spans="2:3">
      <c r="B751" s="352"/>
      <c r="C751" s="349"/>
    </row>
    <row r="752" spans="2:3">
      <c r="B752" s="352"/>
      <c r="C752" s="349"/>
    </row>
    <row r="753" spans="2:3">
      <c r="B753" s="352"/>
      <c r="C753" s="349"/>
    </row>
    <row r="754" spans="2:3">
      <c r="B754" s="352"/>
      <c r="C754" s="349"/>
    </row>
    <row r="755" spans="2:3">
      <c r="B755" s="352"/>
      <c r="C755" s="349"/>
    </row>
    <row r="756" spans="2:3">
      <c r="B756" s="352"/>
      <c r="C756" s="349"/>
    </row>
    <row r="757" spans="2:3">
      <c r="B757" s="352"/>
      <c r="C757" s="349"/>
    </row>
    <row r="758" spans="2:3">
      <c r="B758" s="352"/>
      <c r="C758" s="349"/>
    </row>
    <row r="759" spans="2:3">
      <c r="B759" s="352"/>
      <c r="C759" s="349"/>
    </row>
    <row r="760" spans="2:3">
      <c r="B760" s="352"/>
      <c r="C760" s="349"/>
    </row>
    <row r="761" spans="2:3">
      <c r="B761" s="352"/>
      <c r="C761" s="349"/>
    </row>
    <row r="762" spans="2:3">
      <c r="B762" s="352"/>
      <c r="C762" s="349"/>
    </row>
    <row r="763" spans="2:3">
      <c r="B763" s="352"/>
      <c r="C763" s="349"/>
    </row>
    <row r="764" spans="2:3">
      <c r="B764" s="352"/>
      <c r="C764" s="349"/>
    </row>
    <row r="765" spans="2:3">
      <c r="B765" s="352"/>
      <c r="C765" s="349"/>
    </row>
    <row r="766" spans="2:3">
      <c r="B766" s="352"/>
      <c r="C766" s="349"/>
    </row>
    <row r="767" spans="2:3">
      <c r="B767" s="352"/>
      <c r="C767" s="349"/>
    </row>
    <row r="768" spans="2:3">
      <c r="B768" s="352"/>
      <c r="C768" s="349"/>
    </row>
    <row r="769" spans="2:3">
      <c r="B769" s="352"/>
      <c r="C769" s="349"/>
    </row>
    <row r="770" spans="2:3">
      <c r="B770" s="352"/>
      <c r="C770" s="349"/>
    </row>
    <row r="771" spans="2:3">
      <c r="B771" s="352"/>
      <c r="C771" s="349"/>
    </row>
    <row r="772" spans="2:3">
      <c r="B772" s="352"/>
      <c r="C772" s="349"/>
    </row>
    <row r="773" spans="2:3">
      <c r="B773" s="352"/>
      <c r="C773" s="349"/>
    </row>
    <row r="774" spans="2:3">
      <c r="B774" s="352"/>
      <c r="C774" s="349"/>
    </row>
    <row r="775" spans="2:3">
      <c r="B775" s="352"/>
      <c r="C775" s="349"/>
    </row>
    <row r="776" spans="2:3">
      <c r="B776" s="352"/>
      <c r="C776" s="349"/>
    </row>
    <row r="777" spans="2:3">
      <c r="B777" s="352"/>
      <c r="C777" s="349"/>
    </row>
    <row r="778" spans="2:3">
      <c r="B778" s="352"/>
      <c r="C778" s="349"/>
    </row>
    <row r="779" spans="2:3">
      <c r="B779" s="352"/>
      <c r="C779" s="349"/>
    </row>
    <row r="780" spans="2:3">
      <c r="B780" s="352"/>
      <c r="C780" s="349"/>
    </row>
    <row r="781" spans="2:3">
      <c r="B781" s="352"/>
      <c r="C781" s="349"/>
    </row>
    <row r="782" spans="2:3">
      <c r="B782" s="352"/>
      <c r="C782" s="349"/>
    </row>
    <row r="783" spans="2:3">
      <c r="B783" s="352"/>
      <c r="C783" s="349"/>
    </row>
    <row r="784" spans="2:3">
      <c r="B784" s="352"/>
      <c r="C784" s="349"/>
    </row>
    <row r="785" spans="2:3">
      <c r="B785" s="352"/>
      <c r="C785" s="349"/>
    </row>
    <row r="786" spans="2:3">
      <c r="B786" s="352"/>
      <c r="C786" s="349"/>
    </row>
    <row r="787" spans="2:3">
      <c r="B787" s="352"/>
      <c r="C787" s="349"/>
    </row>
    <row r="788" spans="2:3">
      <c r="B788" s="352"/>
      <c r="C788" s="349"/>
    </row>
    <row r="789" spans="2:3">
      <c r="B789" s="352"/>
      <c r="C789" s="349"/>
    </row>
    <row r="790" spans="2:3">
      <c r="B790" s="352"/>
      <c r="C790" s="349"/>
    </row>
    <row r="791" spans="2:3">
      <c r="B791" s="352"/>
      <c r="C791" s="349"/>
    </row>
    <row r="792" spans="2:3">
      <c r="B792" s="352"/>
      <c r="C792" s="349"/>
    </row>
    <row r="793" spans="2:3">
      <c r="B793" s="352"/>
      <c r="C793" s="349"/>
    </row>
    <row r="794" spans="2:3">
      <c r="B794" s="352"/>
      <c r="C794" s="349"/>
    </row>
    <row r="795" spans="2:3">
      <c r="B795" s="352"/>
      <c r="C795" s="349"/>
    </row>
    <row r="796" spans="2:3">
      <c r="B796" s="352"/>
      <c r="C796" s="349"/>
    </row>
    <row r="797" spans="2:3">
      <c r="B797" s="352"/>
      <c r="C797" s="349"/>
    </row>
    <row r="798" spans="2:3">
      <c r="B798" s="352"/>
      <c r="C798" s="349"/>
    </row>
    <row r="799" spans="2:3">
      <c r="B799" s="352"/>
      <c r="C799" s="349"/>
    </row>
    <row r="800" spans="2:3">
      <c r="B800" s="352"/>
      <c r="C800" s="349"/>
    </row>
    <row r="801" spans="2:3">
      <c r="B801" s="352"/>
      <c r="C801" s="349"/>
    </row>
    <row r="802" spans="2:3">
      <c r="B802" s="352"/>
      <c r="C802" s="349"/>
    </row>
    <row r="803" spans="2:3">
      <c r="B803" s="352"/>
      <c r="C803" s="349"/>
    </row>
    <row r="804" spans="2:3">
      <c r="B804" s="352"/>
      <c r="C804" s="349"/>
    </row>
    <row r="805" spans="2:3">
      <c r="B805" s="352"/>
      <c r="C805" s="349"/>
    </row>
    <row r="806" spans="2:3">
      <c r="B806" s="352"/>
      <c r="C806" s="349"/>
    </row>
    <row r="807" spans="2:3">
      <c r="B807" s="352"/>
      <c r="C807" s="349"/>
    </row>
    <row r="808" spans="2:3">
      <c r="B808" s="352"/>
      <c r="C808" s="349"/>
    </row>
    <row r="809" spans="2:3">
      <c r="B809" s="352"/>
      <c r="C809" s="349"/>
    </row>
    <row r="810" spans="2:3">
      <c r="B810" s="352"/>
      <c r="C810" s="349"/>
    </row>
    <row r="811" spans="2:3">
      <c r="B811" s="352"/>
      <c r="C811" s="349"/>
    </row>
    <row r="812" spans="2:3">
      <c r="B812" s="352"/>
      <c r="C812" s="349"/>
    </row>
    <row r="813" spans="2:3">
      <c r="B813" s="352"/>
      <c r="C813" s="349"/>
    </row>
    <row r="814" spans="2:3">
      <c r="B814" s="352"/>
      <c r="C814" s="349"/>
    </row>
    <row r="815" spans="2:3">
      <c r="B815" s="352"/>
      <c r="C815" s="349"/>
    </row>
    <row r="816" spans="2:3">
      <c r="B816" s="352"/>
      <c r="C816" s="349"/>
    </row>
    <row r="817" spans="2:3">
      <c r="B817" s="352"/>
      <c r="C817" s="349"/>
    </row>
    <row r="818" spans="2:3">
      <c r="B818" s="352"/>
      <c r="C818" s="349"/>
    </row>
    <row r="819" spans="2:3">
      <c r="B819" s="352"/>
      <c r="C819" s="349"/>
    </row>
    <row r="820" spans="2:3">
      <c r="B820" s="352"/>
      <c r="C820" s="349"/>
    </row>
    <row r="821" spans="2:3">
      <c r="B821" s="352"/>
      <c r="C821" s="349"/>
    </row>
    <row r="822" spans="2:3">
      <c r="B822" s="352"/>
      <c r="C822" s="349"/>
    </row>
    <row r="823" spans="2:3">
      <c r="B823" s="352"/>
      <c r="C823" s="349"/>
    </row>
    <row r="824" spans="2:3">
      <c r="B824" s="352"/>
      <c r="C824" s="349"/>
    </row>
    <row r="825" spans="2:3">
      <c r="B825" s="352"/>
      <c r="C825" s="349"/>
    </row>
    <row r="826" spans="2:3">
      <c r="B826" s="352"/>
      <c r="C826" s="349"/>
    </row>
    <row r="827" spans="2:3">
      <c r="B827" s="352"/>
      <c r="C827" s="349"/>
    </row>
    <row r="828" spans="2:3">
      <c r="B828" s="352"/>
      <c r="C828" s="349"/>
    </row>
    <row r="829" spans="2:3">
      <c r="B829" s="352"/>
      <c r="C829" s="349"/>
    </row>
    <row r="830" spans="2:3">
      <c r="B830" s="352"/>
      <c r="C830" s="349"/>
    </row>
    <row r="831" spans="2:3">
      <c r="B831" s="352"/>
      <c r="C831" s="349"/>
    </row>
    <row r="832" spans="2:3">
      <c r="B832" s="352"/>
      <c r="C832" s="349"/>
    </row>
    <row r="833" spans="2:3">
      <c r="B833" s="352"/>
      <c r="C833" s="349"/>
    </row>
    <row r="834" spans="2:3">
      <c r="B834" s="352"/>
      <c r="C834" s="349"/>
    </row>
    <row r="835" spans="2:3">
      <c r="B835" s="352"/>
      <c r="C835" s="349"/>
    </row>
    <row r="836" spans="2:3">
      <c r="B836" s="352"/>
      <c r="C836" s="349"/>
    </row>
    <row r="837" spans="2:3">
      <c r="B837" s="352"/>
      <c r="C837" s="349"/>
    </row>
    <row r="838" spans="2:3">
      <c r="B838" s="352"/>
      <c r="C838" s="349"/>
    </row>
    <row r="839" spans="2:3">
      <c r="B839" s="352"/>
      <c r="C839" s="349"/>
    </row>
    <row r="840" spans="2:3">
      <c r="B840" s="352"/>
      <c r="C840" s="349"/>
    </row>
    <row r="841" spans="2:3">
      <c r="B841" s="352"/>
      <c r="C841" s="349"/>
    </row>
    <row r="842" spans="2:3">
      <c r="B842" s="352"/>
      <c r="C842" s="349"/>
    </row>
    <row r="843" spans="2:3">
      <c r="B843" s="352"/>
      <c r="C843" s="349"/>
    </row>
    <row r="844" spans="2:3">
      <c r="B844" s="352"/>
      <c r="C844" s="349"/>
    </row>
    <row r="845" spans="2:3">
      <c r="B845" s="352"/>
      <c r="C845" s="349"/>
    </row>
    <row r="846" spans="2:3">
      <c r="B846" s="352"/>
      <c r="C846" s="349"/>
    </row>
    <row r="847" spans="2:3">
      <c r="B847" s="352"/>
      <c r="C847" s="349"/>
    </row>
    <row r="848" spans="2:3">
      <c r="B848" s="352"/>
      <c r="C848" s="349"/>
    </row>
    <row r="849" spans="2:3">
      <c r="B849" s="352"/>
      <c r="C849" s="349"/>
    </row>
    <row r="850" spans="2:3">
      <c r="B850" s="352"/>
      <c r="C850" s="349"/>
    </row>
    <row r="851" spans="2:3">
      <c r="B851" s="352"/>
      <c r="C851" s="349"/>
    </row>
    <row r="852" spans="2:3">
      <c r="B852" s="352"/>
      <c r="C852" s="349"/>
    </row>
    <row r="853" spans="2:3">
      <c r="B853" s="352"/>
      <c r="C853" s="349"/>
    </row>
    <row r="854" spans="2:3">
      <c r="B854" s="352"/>
      <c r="C854" s="349"/>
    </row>
    <row r="855" spans="2:3">
      <c r="B855" s="352"/>
      <c r="C855" s="349"/>
    </row>
    <row r="856" spans="2:3">
      <c r="B856" s="352"/>
      <c r="C856" s="349"/>
    </row>
    <row r="857" spans="2:3">
      <c r="B857" s="352"/>
      <c r="C857" s="349"/>
    </row>
    <row r="858" spans="2:3">
      <c r="B858" s="352"/>
      <c r="C858" s="349"/>
    </row>
    <row r="859" spans="2:3">
      <c r="B859" s="352"/>
      <c r="C859" s="349"/>
    </row>
    <row r="860" spans="2:3">
      <c r="B860" s="352"/>
      <c r="C860" s="349"/>
    </row>
    <row r="861" spans="2:3">
      <c r="B861" s="352"/>
      <c r="C861" s="349"/>
    </row>
    <row r="862" spans="2:3">
      <c r="B862" s="352"/>
      <c r="C862" s="349"/>
    </row>
    <row r="863" spans="2:3">
      <c r="B863" s="352"/>
      <c r="C863" s="349"/>
    </row>
    <row r="864" spans="2:3">
      <c r="B864" s="352"/>
      <c r="C864" s="349"/>
    </row>
    <row r="865" spans="2:3">
      <c r="B865" s="352"/>
      <c r="C865" s="349"/>
    </row>
    <row r="866" spans="2:3">
      <c r="B866" s="352"/>
      <c r="C866" s="349"/>
    </row>
    <row r="867" spans="2:3">
      <c r="B867" s="352"/>
      <c r="C867" s="349"/>
    </row>
    <row r="868" spans="2:3">
      <c r="B868" s="352"/>
      <c r="C868" s="349"/>
    </row>
    <row r="869" spans="2:3">
      <c r="B869" s="352"/>
      <c r="C869" s="349"/>
    </row>
    <row r="870" spans="2:3">
      <c r="B870" s="352"/>
      <c r="C870" s="349"/>
    </row>
    <row r="871" spans="2:3">
      <c r="B871" s="352"/>
      <c r="C871" s="349"/>
    </row>
    <row r="872" spans="2:3">
      <c r="B872" s="352"/>
      <c r="C872" s="349"/>
    </row>
    <row r="873" spans="2:3">
      <c r="B873" s="352"/>
      <c r="C873" s="349"/>
    </row>
    <row r="874" spans="2:3">
      <c r="B874" s="352"/>
      <c r="C874" s="349"/>
    </row>
    <row r="875" spans="2:3">
      <c r="B875" s="352"/>
      <c r="C875" s="349"/>
    </row>
    <row r="876" spans="2:3">
      <c r="B876" s="352"/>
      <c r="C876" s="349"/>
    </row>
    <row r="877" spans="2:3">
      <c r="B877" s="352"/>
      <c r="C877" s="349"/>
    </row>
    <row r="878" spans="2:3">
      <c r="B878" s="352"/>
      <c r="C878" s="349"/>
    </row>
    <row r="879" spans="2:3">
      <c r="B879" s="352"/>
      <c r="C879" s="349"/>
    </row>
    <row r="880" spans="2:3">
      <c r="B880" s="352"/>
      <c r="C880" s="349"/>
    </row>
    <row r="881" spans="2:3">
      <c r="B881" s="352"/>
      <c r="C881" s="349"/>
    </row>
    <row r="882" spans="2:3">
      <c r="B882" s="352"/>
      <c r="C882" s="349"/>
    </row>
  </sheetData>
  <mergeCells count="2">
    <mergeCell ref="A8:M8"/>
    <mergeCell ref="O8:AA8"/>
  </mergeCells>
  <printOptions horizontalCentered="1"/>
  <pageMargins left="0.2" right="0.2" top="0.5" bottom="0.5" header="0.3" footer="0.3"/>
  <pageSetup scale="58" fitToWidth="2"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872"/>
  <sheetViews>
    <sheetView zoomScale="80" zoomScaleNormal="80" workbookViewId="0"/>
  </sheetViews>
  <sheetFormatPr defaultColWidth="9.140625" defaultRowHeight="15"/>
  <cols>
    <col min="1" max="1" width="9.140625" style="351"/>
    <col min="2" max="2" width="20.7109375" style="351" customWidth="1"/>
    <col min="3" max="3" width="37.5703125" style="351" bestFit="1" customWidth="1"/>
    <col min="4" max="14" width="12.7109375" style="351" customWidth="1"/>
    <col min="15" max="15" width="30.85546875" style="459" bestFit="1" customWidth="1"/>
    <col min="16" max="16" width="32" style="459" bestFit="1" customWidth="1"/>
    <col min="17" max="25" width="12.7109375" style="351" customWidth="1"/>
    <col min="26" max="26" width="16.28515625" style="351" customWidth="1"/>
    <col min="27" max="16384" width="9.140625" style="351"/>
  </cols>
  <sheetData>
    <row r="1" spans="1:26" s="459" customFormat="1"/>
    <row r="2" spans="1:26" s="459" customFormat="1"/>
    <row r="3" spans="1:26" s="459" customFormat="1" ht="15.75">
      <c r="M3" s="529" t="s">
        <v>426</v>
      </c>
      <c r="Z3" s="529" t="s">
        <v>426</v>
      </c>
    </row>
    <row r="4" spans="1:26" s="459" customFormat="1" ht="26.25">
      <c r="B4" s="63" t="s">
        <v>50</v>
      </c>
      <c r="C4" s="443"/>
      <c r="D4" s="443"/>
      <c r="E4" s="443"/>
      <c r="F4" s="443"/>
      <c r="G4" s="443"/>
      <c r="H4" s="443"/>
      <c r="I4" s="443"/>
      <c r="J4" s="443"/>
      <c r="K4" s="443"/>
      <c r="L4" s="443"/>
      <c r="M4" s="443"/>
      <c r="O4" s="63" t="s">
        <v>50</v>
      </c>
      <c r="P4" s="443"/>
      <c r="Q4" s="443"/>
      <c r="R4" s="443"/>
      <c r="S4" s="443"/>
      <c r="T4" s="443"/>
      <c r="U4" s="443"/>
      <c r="V4" s="443"/>
      <c r="W4" s="443"/>
      <c r="X4" s="443"/>
      <c r="Y4" s="443"/>
      <c r="Z4" s="443"/>
    </row>
    <row r="5" spans="1:26" s="459" customFormat="1" ht="18.75">
      <c r="B5" s="530" t="s">
        <v>400</v>
      </c>
      <c r="C5" s="443"/>
      <c r="D5" s="443"/>
      <c r="E5" s="443"/>
      <c r="F5" s="443"/>
      <c r="G5" s="443"/>
      <c r="H5" s="443"/>
      <c r="I5" s="443"/>
      <c r="J5" s="443"/>
      <c r="K5" s="443"/>
      <c r="L5" s="443"/>
      <c r="M5" s="443"/>
      <c r="O5" s="530" t="s">
        <v>400</v>
      </c>
      <c r="P5" s="443"/>
      <c r="Q5" s="443"/>
      <c r="R5" s="443"/>
      <c r="S5" s="443"/>
      <c r="T5" s="443"/>
      <c r="U5" s="443"/>
      <c r="V5" s="443"/>
      <c r="W5" s="443"/>
      <c r="X5" s="443"/>
      <c r="Y5" s="443"/>
      <c r="Z5" s="443"/>
    </row>
    <row r="6" spans="1:26" s="459" customFormat="1">
      <c r="M6" s="459" t="s">
        <v>478</v>
      </c>
      <c r="Z6" s="459" t="s">
        <v>479</v>
      </c>
    </row>
    <row r="7" spans="1:26" s="459" customFormat="1" ht="23.25">
      <c r="B7" s="543" t="s">
        <v>496</v>
      </c>
      <c r="C7" s="543"/>
      <c r="D7" s="543"/>
      <c r="E7" s="543"/>
      <c r="F7" s="543"/>
      <c r="G7" s="543"/>
      <c r="H7" s="543"/>
      <c r="I7" s="543"/>
      <c r="J7" s="543"/>
      <c r="K7" s="543"/>
      <c r="L7" s="543"/>
      <c r="M7" s="543"/>
      <c r="N7" s="544"/>
      <c r="O7" s="543" t="s">
        <v>496</v>
      </c>
      <c r="P7" s="543"/>
      <c r="Q7" s="543"/>
      <c r="R7" s="543"/>
      <c r="S7" s="543"/>
      <c r="T7" s="543"/>
      <c r="U7" s="543"/>
      <c r="V7" s="543"/>
      <c r="W7" s="543"/>
      <c r="X7" s="543"/>
      <c r="Y7" s="543"/>
      <c r="Z7" s="543"/>
    </row>
    <row r="8" spans="1:26" s="459" customFormat="1"/>
    <row r="9" spans="1:26" s="459" customFormat="1">
      <c r="B9" s="459" t="s">
        <v>422</v>
      </c>
    </row>
    <row r="10" spans="1:26" ht="15.75">
      <c r="A10" s="23"/>
      <c r="J10" s="459" t="s">
        <v>402</v>
      </c>
      <c r="W10" s="459" t="s">
        <v>403</v>
      </c>
    </row>
    <row r="11" spans="1:26" s="459" customFormat="1" ht="15.75">
      <c r="A11" s="23"/>
    </row>
    <row r="12" spans="1:26" s="459" customFormat="1" ht="21">
      <c r="A12" s="23"/>
      <c r="B12" s="475" t="s">
        <v>347</v>
      </c>
      <c r="C12" s="477"/>
      <c r="D12" s="477"/>
      <c r="E12" s="477"/>
      <c r="F12" s="477"/>
      <c r="G12" s="477"/>
      <c r="H12" s="477"/>
      <c r="I12" s="477"/>
      <c r="J12" s="477"/>
      <c r="K12" s="477"/>
      <c r="L12" s="477"/>
      <c r="M12" s="478"/>
      <c r="O12" s="475" t="s">
        <v>346</v>
      </c>
      <c r="P12" s="479"/>
      <c r="Q12" s="479"/>
      <c r="R12" s="479"/>
      <c r="S12" s="479"/>
      <c r="T12" s="479"/>
      <c r="U12" s="479"/>
      <c r="V12" s="479"/>
      <c r="W12" s="479"/>
      <c r="X12" s="479"/>
      <c r="Y12" s="477"/>
      <c r="Z12" s="478"/>
    </row>
    <row r="13" spans="1:26">
      <c r="B13" s="357"/>
      <c r="C13" s="373"/>
      <c r="D13" s="382" t="s">
        <v>262</v>
      </c>
      <c r="E13" s="382" t="s">
        <v>257</v>
      </c>
      <c r="F13" s="382" t="s">
        <v>258</v>
      </c>
      <c r="G13" s="382" t="s">
        <v>265</v>
      </c>
      <c r="H13" s="382" t="s">
        <v>266</v>
      </c>
      <c r="I13" s="382" t="s">
        <v>268</v>
      </c>
      <c r="J13" s="382" t="s">
        <v>269</v>
      </c>
      <c r="K13" s="382" t="s">
        <v>270</v>
      </c>
      <c r="L13" s="382" t="s">
        <v>271</v>
      </c>
      <c r="M13" s="382" t="s">
        <v>267</v>
      </c>
      <c r="O13" s="354"/>
      <c r="P13" s="374"/>
      <c r="Q13" s="421" t="s">
        <v>262</v>
      </c>
      <c r="R13" s="421" t="s">
        <v>257</v>
      </c>
      <c r="S13" s="421" t="s">
        <v>258</v>
      </c>
      <c r="T13" s="421" t="s">
        <v>265</v>
      </c>
      <c r="U13" s="421" t="s">
        <v>266</v>
      </c>
      <c r="V13" s="421" t="s">
        <v>268</v>
      </c>
      <c r="W13" s="421" t="s">
        <v>269</v>
      </c>
      <c r="X13" s="421" t="s">
        <v>270</v>
      </c>
      <c r="Y13" s="421" t="s">
        <v>271</v>
      </c>
      <c r="Z13" s="421" t="s">
        <v>267</v>
      </c>
    </row>
    <row r="14" spans="1:26">
      <c r="B14" s="354"/>
      <c r="C14" s="374"/>
      <c r="D14" s="366"/>
      <c r="E14" s="366"/>
      <c r="F14" s="366"/>
      <c r="G14" s="366"/>
      <c r="H14" s="366"/>
      <c r="I14" s="366"/>
      <c r="J14" s="366"/>
      <c r="K14" s="366"/>
      <c r="L14" s="366"/>
      <c r="M14" s="366"/>
      <c r="O14" s="354"/>
      <c r="P14" s="374"/>
      <c r="Q14" s="366"/>
      <c r="R14" s="366"/>
      <c r="S14" s="366"/>
      <c r="T14" s="366"/>
      <c r="U14" s="366"/>
      <c r="V14" s="366"/>
      <c r="W14" s="366"/>
      <c r="X14" s="366"/>
      <c r="Y14" s="366"/>
      <c r="Z14" s="366"/>
    </row>
    <row r="15" spans="1:26">
      <c r="B15" s="354" t="s">
        <v>401</v>
      </c>
      <c r="C15" s="375" t="s">
        <v>276</v>
      </c>
      <c r="D15" s="366" t="str">
        <f>IFERROR('H-32A-WP06 - Debt Service'!C27*'H-32A-WP06 - Debt Service'!C23,"-")</f>
        <v>-</v>
      </c>
      <c r="E15" s="366" t="str">
        <f>IFERROR('H-32A-WP06 - Debt Service'!D27*'H-32A-WP06 - Debt Service'!D23,"-")</f>
        <v>-</v>
      </c>
      <c r="F15" s="366" t="str">
        <f>IFERROR('H-32A-WP06 - Debt Service'!E27*'H-32A-WP06 - Debt Service'!E23,"-")</f>
        <v>-</v>
      </c>
      <c r="G15" s="366">
        <f>IFERROR('H-32A-WP06 - Debt Service'!F27*'H-32A-WP06 - Debt Service'!F23,"-")</f>
        <v>0</v>
      </c>
      <c r="H15" s="366">
        <f>IFERROR('H-32A-WP06 - Debt Service'!G27*'H-32A-WP06 - Debt Service'!G23,"-")</f>
        <v>0</v>
      </c>
      <c r="I15" s="366">
        <f>IFERROR('H-32A-WP06 - Debt Service'!H27*'H-32A-WP06 - Debt Service'!H23,"-")</f>
        <v>0</v>
      </c>
      <c r="J15" s="366">
        <f>IFERROR('H-32A-WP06 - Debt Service'!I27*'H-32A-WP06 - Debt Service'!I23,"-")</f>
        <v>0</v>
      </c>
      <c r="K15" s="366">
        <f>IFERROR('H-32A-WP06 - Debt Service'!J27*'H-32A-WP06 - Debt Service'!J23,"-")</f>
        <v>0</v>
      </c>
      <c r="L15" s="366">
        <f>IFERROR('H-32A-WP06 - Debt Service'!K27*'H-32A-WP06 - Debt Service'!K23,"-")</f>
        <v>0</v>
      </c>
      <c r="M15" s="366">
        <f>IFERROR('H-32A-WP06 - Debt Service'!L27*'H-32A-WP06 - Debt Service'!L23,"-")</f>
        <v>0</v>
      </c>
      <c r="O15" s="354" t="s">
        <v>401</v>
      </c>
      <c r="P15" s="375" t="s">
        <v>276</v>
      </c>
      <c r="Q15" s="366" t="str">
        <f>IFERROR('H-32A-WP06 - Debt Service'!P27*'H-32A-WP06 - Debt Service'!P23,"-")</f>
        <v>-</v>
      </c>
      <c r="R15" s="366">
        <f>IFERROR('H-32A-WP06 - Debt Service'!Q27*'H-32A-WP06 - Debt Service'!Q23,"-")</f>
        <v>0</v>
      </c>
      <c r="S15" s="366">
        <f>IFERROR('H-32A-WP06 - Debt Service'!R27*'H-32A-WP06 - Debt Service'!R23,"-")</f>
        <v>0</v>
      </c>
      <c r="T15" s="366">
        <f>IFERROR('H-32A-WP06 - Debt Service'!S27*'H-32A-WP06 - Debt Service'!S23,"-")</f>
        <v>0</v>
      </c>
      <c r="U15" s="366">
        <f>IFERROR('H-32A-WP06 - Debt Service'!T27*'H-32A-WP06 - Debt Service'!T23,"-")</f>
        <v>0</v>
      </c>
      <c r="V15" s="366">
        <f>IFERROR('H-32A-WP06 - Debt Service'!U27*'H-32A-WP06 - Debt Service'!U23,"-")</f>
        <v>0</v>
      </c>
      <c r="W15" s="366">
        <f>IFERROR('H-32A-WP06 - Debt Service'!V27*'H-32A-WP06 - Debt Service'!V23,"-")</f>
        <v>0</v>
      </c>
      <c r="X15" s="366">
        <f>IFERROR('H-32A-WP06 - Debt Service'!W27*'H-32A-WP06 - Debt Service'!W23,"-")</f>
        <v>0</v>
      </c>
      <c r="Y15" s="366">
        <f>IFERROR('H-32A-WP06 - Debt Service'!X27*'H-32A-WP06 - Debt Service'!X23,"-")</f>
        <v>0</v>
      </c>
      <c r="Z15" s="366">
        <f>IFERROR('H-32A-WP06 - Debt Service'!Y27*'H-32A-WP06 - Debt Service'!Y23,"-")</f>
        <v>0</v>
      </c>
    </row>
    <row r="16" spans="1:26">
      <c r="B16" s="354"/>
      <c r="C16" s="374"/>
      <c r="D16" s="381"/>
      <c r="E16" s="381"/>
      <c r="F16" s="381"/>
      <c r="G16" s="381"/>
      <c r="H16" s="381"/>
      <c r="I16" s="381"/>
      <c r="J16" s="381"/>
      <c r="K16" s="381"/>
      <c r="L16" s="381"/>
      <c r="M16" s="381"/>
      <c r="O16" s="354"/>
      <c r="P16" s="374"/>
      <c r="Q16" s="381"/>
      <c r="R16" s="381"/>
      <c r="S16" s="381"/>
      <c r="T16" s="381"/>
      <c r="U16" s="381"/>
      <c r="V16" s="381"/>
      <c r="W16" s="381"/>
      <c r="X16" s="381"/>
      <c r="Y16" s="381"/>
      <c r="Z16" s="381"/>
    </row>
    <row r="17" spans="2:26">
      <c r="B17" s="354"/>
      <c r="C17" s="374"/>
      <c r="D17" s="381"/>
      <c r="E17" s="381"/>
      <c r="F17" s="381"/>
      <c r="G17" s="381"/>
      <c r="H17" s="381"/>
      <c r="I17" s="381"/>
      <c r="J17" s="381"/>
      <c r="K17" s="381"/>
      <c r="L17" s="381"/>
      <c r="M17" s="381"/>
      <c r="O17" s="354"/>
      <c r="P17" s="374"/>
      <c r="Q17" s="381"/>
      <c r="R17" s="381"/>
      <c r="S17" s="381"/>
      <c r="T17" s="381"/>
      <c r="U17" s="381"/>
      <c r="V17" s="381"/>
      <c r="W17" s="381"/>
      <c r="X17" s="381"/>
      <c r="Y17" s="381"/>
      <c r="Z17" s="381"/>
    </row>
    <row r="18" spans="2:26">
      <c r="B18" s="376" t="s">
        <v>275</v>
      </c>
      <c r="C18" s="374"/>
      <c r="D18" s="381"/>
      <c r="E18" s="381"/>
      <c r="F18" s="381"/>
      <c r="G18" s="381"/>
      <c r="H18" s="381"/>
      <c r="I18" s="381"/>
      <c r="J18" s="381"/>
      <c r="K18" s="381"/>
      <c r="L18" s="381"/>
      <c r="M18" s="381"/>
      <c r="O18" s="376" t="s">
        <v>275</v>
      </c>
      <c r="P18" s="374"/>
      <c r="Q18" s="381"/>
      <c r="R18" s="381"/>
      <c r="S18" s="381"/>
      <c r="T18" s="381"/>
      <c r="U18" s="381"/>
      <c r="V18" s="381"/>
      <c r="W18" s="381"/>
      <c r="X18" s="381"/>
      <c r="Y18" s="381"/>
      <c r="Z18" s="381"/>
    </row>
    <row r="19" spans="2:26">
      <c r="B19" s="353" t="s">
        <v>93</v>
      </c>
      <c r="C19" s="377" t="s">
        <v>94</v>
      </c>
      <c r="D19" s="381"/>
      <c r="E19" s="381"/>
      <c r="F19" s="381"/>
      <c r="G19" s="381"/>
      <c r="H19" s="381"/>
      <c r="I19" s="381"/>
      <c r="J19" s="381"/>
      <c r="K19" s="381"/>
      <c r="L19" s="381"/>
      <c r="M19" s="381"/>
      <c r="O19" s="353" t="s">
        <v>93</v>
      </c>
      <c r="P19" s="377" t="s">
        <v>94</v>
      </c>
      <c r="Q19" s="381"/>
      <c r="R19" s="381"/>
      <c r="S19" s="381"/>
      <c r="T19" s="381"/>
      <c r="U19" s="381"/>
      <c r="V19" s="381"/>
      <c r="W19" s="381"/>
      <c r="X19" s="381"/>
      <c r="Y19" s="381"/>
      <c r="Z19" s="381"/>
    </row>
    <row r="20" spans="2:26">
      <c r="B20" s="354">
        <f>YEAR(C20)</f>
        <v>2019</v>
      </c>
      <c r="C20" s="378">
        <v>43466</v>
      </c>
      <c r="D20" s="366" t="s">
        <v>524</v>
      </c>
      <c r="E20" s="366">
        <f>IFERROR(IF($C20&gt;='H-32A-WP06 - Debt Service'!D$24,'H-32A-WP06 - Debt Service'!D$27/12,0),"-")</f>
        <v>0</v>
      </c>
      <c r="F20" s="366">
        <f>IFERROR(IF($C20&gt;='H-32A-WP06 - Debt Service'!E$24,'H-32A-WP06 - Debt Service'!E$27/12,0),"-")</f>
        <v>0</v>
      </c>
      <c r="G20" s="366">
        <f>IFERROR(IF($C20&gt;='H-32A-WP06 - Debt Service'!F$24,'H-32A-WP06 - Debt Service'!F$27/12,0),"-")</f>
        <v>0</v>
      </c>
      <c r="H20" s="366">
        <f>IFERROR(IF($C20&gt;='H-32A-WP06 - Debt Service'!G$24,'H-32A-WP06 - Debt Service'!G$27/12,0),"-")</f>
        <v>0</v>
      </c>
      <c r="I20" s="366">
        <f>IFERROR(IF($C20&gt;='H-32A-WP06 - Debt Service'!H$24,'H-32A-WP06 - Debt Service'!H$27/12,0),"-")</f>
        <v>0</v>
      </c>
      <c r="J20" s="366">
        <f>IFERROR(IF($C20&gt;='H-32A-WP06 - Debt Service'!I$24,'H-32A-WP06 - Debt Service'!I$27/12,0),"-")</f>
        <v>0</v>
      </c>
      <c r="K20" s="366">
        <f>IFERROR(IF($C20&gt;='H-32A-WP06 - Debt Service'!J$24,'H-32A-WP06 - Debt Service'!J$27/12,0),"-")</f>
        <v>0</v>
      </c>
      <c r="L20" s="366">
        <f>IFERROR(IF($C20&gt;='H-32A-WP06 - Debt Service'!K$24,'H-32A-WP06 - Debt Service'!K$27/12,0),"-")</f>
        <v>0</v>
      </c>
      <c r="M20" s="366">
        <f>IFERROR(IF($C20&gt;='H-32A-WP06 - Debt Service'!L$24,'H-32A-WP06 - Debt Service'!L$27/12,0),"-")</f>
        <v>0</v>
      </c>
      <c r="N20" s="459"/>
      <c r="O20" s="354">
        <f>YEAR(P20)</f>
        <v>2019</v>
      </c>
      <c r="P20" s="378">
        <v>43466</v>
      </c>
      <c r="Q20" s="366">
        <f>IFERROR(IF($C20&gt;='H-32A-WP06 - Debt Service'!P$24,'H-32A-WP06 - Debt Service'!P$27/12,0),"-")</f>
        <v>0</v>
      </c>
      <c r="R20" s="366">
        <f>IFERROR(IF($C20&gt;='H-32A-WP06 - Debt Service'!Q$24,'H-32A-WP06 - Debt Service'!Q$27/12,0),"-")</f>
        <v>0</v>
      </c>
      <c r="S20" s="366">
        <f>IFERROR(IF($C20&gt;='H-32A-WP06 - Debt Service'!R$24,'H-32A-WP06 - Debt Service'!R$27/12,0),"-")</f>
        <v>0</v>
      </c>
      <c r="T20" s="366">
        <f>IFERROR(IF($C20&gt;='H-32A-WP06 - Debt Service'!S$24,'H-32A-WP06 - Debt Service'!S$27/12,0),"-")</f>
        <v>0</v>
      </c>
      <c r="U20" s="366">
        <f>IFERROR(IF($C20&gt;='H-32A-WP06 - Debt Service'!T$24,'H-32A-WP06 - Debt Service'!T$27/12,0),"-")</f>
        <v>0</v>
      </c>
      <c r="V20" s="366">
        <f>IFERROR(IF($C20&gt;='H-32A-WP06 - Debt Service'!U$24,'H-32A-WP06 - Debt Service'!U$27/12,0),"-")</f>
        <v>0</v>
      </c>
      <c r="W20" s="366">
        <f>IFERROR(IF($C20&gt;='H-32A-WP06 - Debt Service'!V$24,'H-32A-WP06 - Debt Service'!V$27/12,0),"-")</f>
        <v>0</v>
      </c>
      <c r="X20" s="366">
        <f>IFERROR(IF($C20&gt;='H-32A-WP06 - Debt Service'!W$24,'H-32A-WP06 - Debt Service'!W$27/12,0),"-")</f>
        <v>0</v>
      </c>
      <c r="Y20" s="366">
        <f>IFERROR(IF($C20&gt;='H-32A-WP06 - Debt Service'!X$24,'H-32A-WP06 - Debt Service'!X$27/12,0),"-")</f>
        <v>0</v>
      </c>
      <c r="Z20" s="366">
        <f>IFERROR(IF($C20&gt;='H-32A-WP06 - Debt Service'!Y$24,'H-32A-WP06 - Debt Service'!Y$27/12,0),"-")</f>
        <v>0</v>
      </c>
    </row>
    <row r="21" spans="2:26">
      <c r="B21" s="354">
        <f t="shared" ref="B21:B84" si="0">YEAR(C21)</f>
        <v>2019</v>
      </c>
      <c r="C21" s="378">
        <f>EOMONTH(C20,0)+1</f>
        <v>43497</v>
      </c>
      <c r="D21" s="366" t="s">
        <v>524</v>
      </c>
      <c r="E21" s="366" t="str">
        <f>IFERROR(IF(-SUM(E$20:E20)+E$15&lt;0.000001,0,IF($C21&gt;='H-32A-WP06 - Debt Service'!D$24,'H-32A-WP06 - Debt Service'!D$27/12,0)),"-")</f>
        <v>-</v>
      </c>
      <c r="F21" s="366" t="str">
        <f>IFERROR(IF(-SUM(F$20:F20)+F$15&lt;0.000001,0,IF($C21&gt;='H-32A-WP06 - Debt Service'!E$24,'H-32A-WP06 - Debt Service'!E$27/12,0)),"-")</f>
        <v>-</v>
      </c>
      <c r="G21" s="366">
        <f>IFERROR(IF(-SUM(G$20:G20)+G$15&lt;0.000001,0,IF($C21&gt;='H-32A-WP06 - Debt Service'!F$24,'H-32A-WP06 - Debt Service'!F$27/12,0)),"-")</f>
        <v>0</v>
      </c>
      <c r="H21" s="366">
        <f>IFERROR(IF(-SUM(H$20:H20)+H$15&lt;0.000001,0,IF($C21&gt;='H-32A-WP06 - Debt Service'!G$24,'H-32A-WP06 - Debt Service'!G$27/12,0)),"-")</f>
        <v>0</v>
      </c>
      <c r="I21" s="366">
        <f>IFERROR(IF(-SUM(I$20:I20)+I$15&lt;0.000001,0,IF($C21&gt;='H-32A-WP06 - Debt Service'!H$24,'H-32A-WP06 - Debt Service'!H$27/12,0)),"-")</f>
        <v>0</v>
      </c>
      <c r="J21" s="366">
        <f>IFERROR(IF(-SUM(J$20:J20)+J$15&lt;0.000001,0,IF($C21&gt;='H-32A-WP06 - Debt Service'!I$24,'H-32A-WP06 - Debt Service'!I$27/12,0)),"-")</f>
        <v>0</v>
      </c>
      <c r="K21" s="366">
        <f>IFERROR(IF(-SUM(K$20:K20)+K$15&lt;0.000001,0,IF($C21&gt;='H-32A-WP06 - Debt Service'!J$24,'H-32A-WP06 - Debt Service'!J$27/12,0)),"-")</f>
        <v>0</v>
      </c>
      <c r="L21" s="366">
        <f>IFERROR(IF(-SUM(L$20:L20)+L$15&lt;0.000001,0,IF($C21&gt;='H-32A-WP06 - Debt Service'!K$24,'H-32A-WP06 - Debt Service'!K$27/12,0)),"-")</f>
        <v>0</v>
      </c>
      <c r="M21" s="366">
        <f>IFERROR(IF(-SUM(M$20:M20)+M$15&lt;0.000001,0,IF($C21&gt;='H-32A-WP06 - Debt Service'!L$24,'H-32A-WP06 - Debt Service'!L$27/12,0)),"-")</f>
        <v>0</v>
      </c>
      <c r="N21" s="459"/>
      <c r="O21" s="354">
        <f t="shared" ref="O21:O84" si="1">YEAR(P21)</f>
        <v>2019</v>
      </c>
      <c r="P21" s="378">
        <f>EOMONTH(P20,0)+1</f>
        <v>43497</v>
      </c>
      <c r="Q21" s="366" t="str">
        <f>IFERROR(IF(-SUM(Q$20:Q20)+Q$15&lt;0.000001,0,IF($C21&gt;='H-32A-WP06 - Debt Service'!P$24,'H-32A-WP06 - Debt Service'!P$27/12,0)),"-")</f>
        <v>-</v>
      </c>
      <c r="R21" s="366">
        <f>IFERROR(IF(-SUM(R$20:R20)+R$15&lt;0.000001,0,IF($C21&gt;='H-32A-WP06 - Debt Service'!Q$24,'H-32A-WP06 - Debt Service'!Q$27/12,0)),"-")</f>
        <v>0</v>
      </c>
      <c r="S21" s="366">
        <f>IFERROR(IF(-SUM(S$20:S20)+S$15&lt;0.000001,0,IF($C21&gt;='H-32A-WP06 - Debt Service'!R$24,'H-32A-WP06 - Debt Service'!R$27/12,0)),"-")</f>
        <v>0</v>
      </c>
      <c r="T21" s="366">
        <f>IFERROR(IF(-SUM(T$20:T20)+T$15&lt;0.000001,0,IF($C21&gt;='H-32A-WP06 - Debt Service'!S$24,'H-32A-WP06 - Debt Service'!S$27/12,0)),"-")</f>
        <v>0</v>
      </c>
      <c r="U21" s="366">
        <f>IFERROR(IF(-SUM(U$20:U20)+U$15&lt;0.000001,0,IF($C21&gt;='H-32A-WP06 - Debt Service'!T$24,'H-32A-WP06 - Debt Service'!T$27/12,0)),"-")</f>
        <v>0</v>
      </c>
      <c r="V21" s="366">
        <f>IFERROR(IF(-SUM(V$20:V20)+V$15&lt;0.000001,0,IF($C21&gt;='H-32A-WP06 - Debt Service'!U$24,'H-32A-WP06 - Debt Service'!U$27/12,0)),"-")</f>
        <v>0</v>
      </c>
      <c r="W21" s="366">
        <f>IFERROR(IF(-SUM(W$20:W20)+W$15&lt;0.000001,0,IF($C21&gt;='H-32A-WP06 - Debt Service'!V$24,'H-32A-WP06 - Debt Service'!V$27/12,0)),"-")</f>
        <v>0</v>
      </c>
      <c r="X21" s="366">
        <f>IFERROR(IF(-SUM(X$20:X20)+X$15&lt;0.000001,0,IF($C21&gt;='H-32A-WP06 - Debt Service'!W$24,'H-32A-WP06 - Debt Service'!W$27/12,0)),"-")</f>
        <v>0</v>
      </c>
      <c r="Y21" s="366">
        <f>IFERROR(IF(-SUM(Y$20:Y20)+Y$15&lt;0.000001,0,IF($C21&gt;='H-32A-WP06 - Debt Service'!X$24,'H-32A-WP06 - Debt Service'!X$27/12,0)),"-")</f>
        <v>0</v>
      </c>
      <c r="Z21" s="366">
        <f>IFERROR(IF(-SUM(Z$20:Z20)+Z$15&lt;0.000001,0,IF($C21&gt;='H-32A-WP06 - Debt Service'!Y$24,'H-32A-WP06 - Debt Service'!Y$27/12,0)),"-")</f>
        <v>0</v>
      </c>
    </row>
    <row r="22" spans="2:26">
      <c r="B22" s="354">
        <f t="shared" si="0"/>
        <v>2019</v>
      </c>
      <c r="C22" s="378">
        <f t="shared" ref="C22:C85" si="2">EOMONTH(C21,0)+1</f>
        <v>43525</v>
      </c>
      <c r="D22" s="366" t="s">
        <v>524</v>
      </c>
      <c r="E22" s="366" t="str">
        <f>IFERROR(IF(-SUM(E$20:E21)+E$15&lt;0.000001,0,IF($C22&gt;='H-32A-WP06 - Debt Service'!D$24,'H-32A-WP06 - Debt Service'!D$27/12,0)),"-")</f>
        <v>-</v>
      </c>
      <c r="F22" s="366" t="str">
        <f>IFERROR(IF(-SUM(F$20:F21)+F$15&lt;0.000001,0,IF($C22&gt;='H-32A-WP06 - Debt Service'!E$24,'H-32A-WP06 - Debt Service'!E$27/12,0)),"-")</f>
        <v>-</v>
      </c>
      <c r="G22" s="366">
        <f>IFERROR(IF(-SUM(G$20:G21)+G$15&lt;0.000001,0,IF($C22&gt;='H-32A-WP06 - Debt Service'!F$24,'H-32A-WP06 - Debt Service'!F$27/12,0)),"-")</f>
        <v>0</v>
      </c>
      <c r="H22" s="366">
        <f>IFERROR(IF(-SUM(H$20:H21)+H$15&lt;0.000001,0,IF($C22&gt;='H-32A-WP06 - Debt Service'!G$24,'H-32A-WP06 - Debt Service'!G$27/12,0)),"-")</f>
        <v>0</v>
      </c>
      <c r="I22" s="366">
        <f>IFERROR(IF(-SUM(I$20:I21)+I$15&lt;0.000001,0,IF($C22&gt;='H-32A-WP06 - Debt Service'!H$24,'H-32A-WP06 - Debt Service'!H$27/12,0)),"-")</f>
        <v>0</v>
      </c>
      <c r="J22" s="366">
        <f>IFERROR(IF(-SUM(J$20:J21)+J$15&lt;0.000001,0,IF($C22&gt;='H-32A-WP06 - Debt Service'!I$24,'H-32A-WP06 - Debt Service'!I$27/12,0)),"-")</f>
        <v>0</v>
      </c>
      <c r="K22" s="366">
        <f>IFERROR(IF(-SUM(K$20:K21)+K$15&lt;0.000001,0,IF($C22&gt;='H-32A-WP06 - Debt Service'!J$24,'H-32A-WP06 - Debt Service'!J$27/12,0)),"-")</f>
        <v>0</v>
      </c>
      <c r="L22" s="366">
        <f>IFERROR(IF(-SUM(L$20:L21)+L$15&lt;0.000001,0,IF($C22&gt;='H-32A-WP06 - Debt Service'!K$24,'H-32A-WP06 - Debt Service'!K$27/12,0)),"-")</f>
        <v>0</v>
      </c>
      <c r="M22" s="366">
        <f>IFERROR(IF(-SUM(M$20:M21)+M$15&lt;0.000001,0,IF($C22&gt;='H-32A-WP06 - Debt Service'!L$24,'H-32A-WP06 - Debt Service'!L$27/12,0)),"-")</f>
        <v>0</v>
      </c>
      <c r="N22" s="459"/>
      <c r="O22" s="354">
        <f t="shared" si="1"/>
        <v>2019</v>
      </c>
      <c r="P22" s="378">
        <f t="shared" ref="P22:P85" si="3">EOMONTH(P21,0)+1</f>
        <v>43525</v>
      </c>
      <c r="Q22" s="366" t="str">
        <f>IFERROR(IF(-SUM(Q$20:Q21)+Q$15&lt;0.000001,0,IF($C22&gt;='H-32A-WP06 - Debt Service'!P$24,'H-32A-WP06 - Debt Service'!P$27/12,0)),"-")</f>
        <v>-</v>
      </c>
      <c r="R22" s="366">
        <f>IFERROR(IF(-SUM(R$20:R21)+R$15&lt;0.000001,0,IF($C22&gt;='H-32A-WP06 - Debt Service'!Q$24,'H-32A-WP06 - Debt Service'!Q$27/12,0)),"-")</f>
        <v>0</v>
      </c>
      <c r="S22" s="366">
        <f>IFERROR(IF(-SUM(S$20:S21)+S$15&lt;0.000001,0,IF($C22&gt;='H-32A-WP06 - Debt Service'!R$24,'H-32A-WP06 - Debt Service'!R$27/12,0)),"-")</f>
        <v>0</v>
      </c>
      <c r="T22" s="366">
        <f>IFERROR(IF(-SUM(T$20:T21)+T$15&lt;0.000001,0,IF($C22&gt;='H-32A-WP06 - Debt Service'!S$24,'H-32A-WP06 - Debt Service'!S$27/12,0)),"-")</f>
        <v>0</v>
      </c>
      <c r="U22" s="366">
        <f>IFERROR(IF(-SUM(U$20:U21)+U$15&lt;0.000001,0,IF($C22&gt;='H-32A-WP06 - Debt Service'!T$24,'H-32A-WP06 - Debt Service'!T$27/12,0)),"-")</f>
        <v>0</v>
      </c>
      <c r="V22" s="366">
        <f>IFERROR(IF(-SUM(V$20:V21)+V$15&lt;0.000001,0,IF($C22&gt;='H-32A-WP06 - Debt Service'!U$24,'H-32A-WP06 - Debt Service'!U$27/12,0)),"-")</f>
        <v>0</v>
      </c>
      <c r="W22" s="366">
        <f>IFERROR(IF(-SUM(W$20:W21)+W$15&lt;0.000001,0,IF($C22&gt;='H-32A-WP06 - Debt Service'!V$24,'H-32A-WP06 - Debt Service'!V$27/12,0)),"-")</f>
        <v>0</v>
      </c>
      <c r="X22" s="366">
        <f>IFERROR(IF(-SUM(X$20:X21)+X$15&lt;0.000001,0,IF($C22&gt;='H-32A-WP06 - Debt Service'!W$24,'H-32A-WP06 - Debt Service'!W$27/12,0)),"-")</f>
        <v>0</v>
      </c>
      <c r="Y22" s="366">
        <f>IFERROR(IF(-SUM(Y$20:Y21)+Y$15&lt;0.000001,0,IF($C22&gt;='H-32A-WP06 - Debt Service'!X$24,'H-32A-WP06 - Debt Service'!X$27/12,0)),"-")</f>
        <v>0</v>
      </c>
      <c r="Z22" s="366">
        <f>IFERROR(IF(-SUM(Z$20:Z21)+Z$15&lt;0.000001,0,IF($C22&gt;='H-32A-WP06 - Debt Service'!Y$24,'H-32A-WP06 - Debt Service'!Y$27/12,0)),"-")</f>
        <v>0</v>
      </c>
    </row>
    <row r="23" spans="2:26">
      <c r="B23" s="354">
        <f t="shared" si="0"/>
        <v>2019</v>
      </c>
      <c r="C23" s="378">
        <f t="shared" si="2"/>
        <v>43556</v>
      </c>
      <c r="D23" s="366" t="s">
        <v>524</v>
      </c>
      <c r="E23" s="366" t="str">
        <f>IFERROR(IF(-SUM(E$20:E22)+E$15&lt;0.000001,0,IF($C23&gt;='H-32A-WP06 - Debt Service'!D$24,'H-32A-WP06 - Debt Service'!D$27/12,0)),"-")</f>
        <v>-</v>
      </c>
      <c r="F23" s="366" t="str">
        <f>IFERROR(IF(-SUM(F$20:F22)+F$15&lt;0.000001,0,IF($C23&gt;='H-32A-WP06 - Debt Service'!E$24,'H-32A-WP06 - Debt Service'!E$27/12,0)),"-")</f>
        <v>-</v>
      </c>
      <c r="G23" s="366">
        <f>IFERROR(IF(-SUM(G$20:G22)+G$15&lt;0.000001,0,IF($C23&gt;='H-32A-WP06 - Debt Service'!F$24,'H-32A-WP06 - Debt Service'!F$27/12,0)),"-")</f>
        <v>0</v>
      </c>
      <c r="H23" s="366">
        <f>IFERROR(IF(-SUM(H$20:H22)+H$15&lt;0.000001,0,IF($C23&gt;='H-32A-WP06 - Debt Service'!G$24,'H-32A-WP06 - Debt Service'!G$27/12,0)),"-")</f>
        <v>0</v>
      </c>
      <c r="I23" s="366">
        <f>IFERROR(IF(-SUM(I$20:I22)+I$15&lt;0.000001,0,IF($C23&gt;='H-32A-WP06 - Debt Service'!H$24,'H-32A-WP06 - Debt Service'!H$27/12,0)),"-")</f>
        <v>0</v>
      </c>
      <c r="J23" s="366">
        <f>IFERROR(IF(-SUM(J$20:J22)+J$15&lt;0.000001,0,IF($C23&gt;='H-32A-WP06 - Debt Service'!I$24,'H-32A-WP06 - Debt Service'!I$27/12,0)),"-")</f>
        <v>0</v>
      </c>
      <c r="K23" s="366">
        <f>IFERROR(IF(-SUM(K$20:K22)+K$15&lt;0.000001,0,IF($C23&gt;='H-32A-WP06 - Debt Service'!J$24,'H-32A-WP06 - Debt Service'!J$27/12,0)),"-")</f>
        <v>0</v>
      </c>
      <c r="L23" s="366">
        <f>IFERROR(IF(-SUM(L$20:L22)+L$15&lt;0.000001,0,IF($C23&gt;='H-32A-WP06 - Debt Service'!K$24,'H-32A-WP06 - Debt Service'!K$27/12,0)),"-")</f>
        <v>0</v>
      </c>
      <c r="M23" s="366">
        <f>IFERROR(IF(-SUM(M$20:M22)+M$15&lt;0.000001,0,IF($C23&gt;='H-32A-WP06 - Debt Service'!L$24,'H-32A-WP06 - Debt Service'!L$27/12,0)),"-")</f>
        <v>0</v>
      </c>
      <c r="N23" s="459"/>
      <c r="O23" s="354">
        <f t="shared" si="1"/>
        <v>2019</v>
      </c>
      <c r="P23" s="378">
        <f t="shared" si="3"/>
        <v>43556</v>
      </c>
      <c r="Q23" s="366" t="s">
        <v>524</v>
      </c>
      <c r="R23" s="366">
        <f>IFERROR(IF(-SUM(R$20:R22)+R$15&lt;0.000001,0,IF($C23&gt;='H-32A-WP06 - Debt Service'!Q$24,'H-32A-WP06 - Debt Service'!Q$27/12,0)),"-")</f>
        <v>0</v>
      </c>
      <c r="S23" s="366">
        <f>IFERROR(IF(-SUM(S$20:S22)+S$15&lt;0.000001,0,IF($C23&gt;='H-32A-WP06 - Debt Service'!R$24,'H-32A-WP06 - Debt Service'!R$27/12,0)),"-")</f>
        <v>0</v>
      </c>
      <c r="T23" s="366">
        <f>IFERROR(IF(-SUM(T$20:T22)+T$15&lt;0.000001,0,IF($C23&gt;='H-32A-WP06 - Debt Service'!S$24,'H-32A-WP06 - Debt Service'!S$27/12,0)),"-")</f>
        <v>0</v>
      </c>
      <c r="U23" s="366">
        <f>IFERROR(IF(-SUM(U$20:U22)+U$15&lt;0.000001,0,IF($C23&gt;='H-32A-WP06 - Debt Service'!T$24,'H-32A-WP06 - Debt Service'!T$27/12,0)),"-")</f>
        <v>0</v>
      </c>
      <c r="V23" s="366">
        <f>IFERROR(IF(-SUM(V$20:V22)+V$15&lt;0.000001,0,IF($C23&gt;='H-32A-WP06 - Debt Service'!U$24,'H-32A-WP06 - Debt Service'!U$27/12,0)),"-")</f>
        <v>0</v>
      </c>
      <c r="W23" s="366">
        <f>IFERROR(IF(-SUM(W$20:W22)+W$15&lt;0.000001,0,IF($C23&gt;='H-32A-WP06 - Debt Service'!V$24,'H-32A-WP06 - Debt Service'!V$27/12,0)),"-")</f>
        <v>0</v>
      </c>
      <c r="X23" s="366">
        <f>IFERROR(IF(-SUM(X$20:X22)+X$15&lt;0.000001,0,IF($C23&gt;='H-32A-WP06 - Debt Service'!W$24,'H-32A-WP06 - Debt Service'!W$27/12,0)),"-")</f>
        <v>0</v>
      </c>
      <c r="Y23" s="366">
        <f>IFERROR(IF(-SUM(Y$20:Y22)+Y$15&lt;0.000001,0,IF($C23&gt;='H-32A-WP06 - Debt Service'!X$24,'H-32A-WP06 - Debt Service'!X$27/12,0)),"-")</f>
        <v>0</v>
      </c>
      <c r="Z23" s="366">
        <f>IFERROR(IF(-SUM(Z$20:Z22)+Z$15&lt;0.000001,0,IF($C23&gt;='H-32A-WP06 - Debt Service'!Y$24,'H-32A-WP06 - Debt Service'!Y$27/12,0)),"-")</f>
        <v>0</v>
      </c>
    </row>
    <row r="24" spans="2:26">
      <c r="B24" s="354">
        <f t="shared" si="0"/>
        <v>2019</v>
      </c>
      <c r="C24" s="378">
        <f t="shared" si="2"/>
        <v>43586</v>
      </c>
      <c r="D24" s="366" t="s">
        <v>524</v>
      </c>
      <c r="E24" s="366" t="str">
        <f>IFERROR(IF(-SUM(E$20:E23)+E$15&lt;0.000001,0,IF($C24&gt;='H-32A-WP06 - Debt Service'!D$24,'H-32A-WP06 - Debt Service'!D$27/12,0)),"-")</f>
        <v>-</v>
      </c>
      <c r="F24" s="366" t="str">
        <f>IFERROR(IF(-SUM(F$20:F23)+F$15&lt;0.000001,0,IF($C24&gt;='H-32A-WP06 - Debt Service'!E$24,'H-32A-WP06 - Debt Service'!E$27/12,0)),"-")</f>
        <v>-</v>
      </c>
      <c r="G24" s="366">
        <f>IFERROR(IF(-SUM(G$20:G23)+G$15&lt;0.000001,0,IF($C24&gt;='H-32A-WP06 - Debt Service'!F$24,'H-32A-WP06 - Debt Service'!F$27/12,0)),"-")</f>
        <v>0</v>
      </c>
      <c r="H24" s="366">
        <f>IFERROR(IF(-SUM(H$20:H23)+H$15&lt;0.000001,0,IF($C24&gt;='H-32A-WP06 - Debt Service'!G$24,'H-32A-WP06 - Debt Service'!G$27/12,0)),"-")</f>
        <v>0</v>
      </c>
      <c r="I24" s="366">
        <f>IFERROR(IF(-SUM(I$20:I23)+I$15&lt;0.000001,0,IF($C24&gt;='H-32A-WP06 - Debt Service'!H$24,'H-32A-WP06 - Debt Service'!H$27/12,0)),"-")</f>
        <v>0</v>
      </c>
      <c r="J24" s="366">
        <f>IFERROR(IF(-SUM(J$20:J23)+J$15&lt;0.000001,0,IF($C24&gt;='H-32A-WP06 - Debt Service'!I$24,'H-32A-WP06 - Debt Service'!I$27/12,0)),"-")</f>
        <v>0</v>
      </c>
      <c r="K24" s="366">
        <f>IFERROR(IF(-SUM(K$20:K23)+K$15&lt;0.000001,0,IF($C24&gt;='H-32A-WP06 - Debt Service'!J$24,'H-32A-WP06 - Debt Service'!J$27/12,0)),"-")</f>
        <v>0</v>
      </c>
      <c r="L24" s="366">
        <f>IFERROR(IF(-SUM(L$20:L23)+L$15&lt;0.000001,0,IF($C24&gt;='H-32A-WP06 - Debt Service'!K$24,'H-32A-WP06 - Debt Service'!K$27/12,0)),"-")</f>
        <v>0</v>
      </c>
      <c r="M24" s="366">
        <f>IFERROR(IF(-SUM(M$20:M23)+M$15&lt;0.000001,0,IF($C24&gt;='H-32A-WP06 - Debt Service'!L$24,'H-32A-WP06 - Debt Service'!L$27/12,0)),"-")</f>
        <v>0</v>
      </c>
      <c r="N24" s="459"/>
      <c r="O24" s="354">
        <f t="shared" si="1"/>
        <v>2019</v>
      </c>
      <c r="P24" s="378">
        <f t="shared" si="3"/>
        <v>43586</v>
      </c>
      <c r="Q24" s="366" t="s">
        <v>524</v>
      </c>
      <c r="R24" s="366">
        <f>IFERROR(IF(-SUM(R$20:R23)+R$15&lt;0.000001,0,IF($C24&gt;='H-32A-WP06 - Debt Service'!Q$24,'H-32A-WP06 - Debt Service'!Q$27/12,0)),"-")</f>
        <v>0</v>
      </c>
      <c r="S24" s="366">
        <f>IFERROR(IF(-SUM(S$20:S23)+S$15&lt;0.000001,0,IF($C24&gt;='H-32A-WP06 - Debt Service'!R$24,'H-32A-WP06 - Debt Service'!R$27/12,0)),"-")</f>
        <v>0</v>
      </c>
      <c r="T24" s="366">
        <f>IFERROR(IF(-SUM(T$20:T23)+T$15&lt;0.000001,0,IF($C24&gt;='H-32A-WP06 - Debt Service'!S$24,'H-32A-WP06 - Debt Service'!S$27/12,0)),"-")</f>
        <v>0</v>
      </c>
      <c r="U24" s="366">
        <f>IFERROR(IF(-SUM(U$20:U23)+U$15&lt;0.000001,0,IF($C24&gt;='H-32A-WP06 - Debt Service'!T$24,'H-32A-WP06 - Debt Service'!T$27/12,0)),"-")</f>
        <v>0</v>
      </c>
      <c r="V24" s="366">
        <f>IFERROR(IF(-SUM(V$20:V23)+V$15&lt;0.000001,0,IF($C24&gt;='H-32A-WP06 - Debt Service'!U$24,'H-32A-WP06 - Debt Service'!U$27/12,0)),"-")</f>
        <v>0</v>
      </c>
      <c r="W24" s="366">
        <f>IFERROR(IF(-SUM(W$20:W23)+W$15&lt;0.000001,0,IF($C24&gt;='H-32A-WP06 - Debt Service'!V$24,'H-32A-WP06 - Debt Service'!V$27/12,0)),"-")</f>
        <v>0</v>
      </c>
      <c r="X24" s="366">
        <f>IFERROR(IF(-SUM(X$20:X23)+X$15&lt;0.000001,0,IF($C24&gt;='H-32A-WP06 - Debt Service'!W$24,'H-32A-WP06 - Debt Service'!W$27/12,0)),"-")</f>
        <v>0</v>
      </c>
      <c r="Y24" s="366">
        <f>IFERROR(IF(-SUM(Y$20:Y23)+Y$15&lt;0.000001,0,IF($C24&gt;='H-32A-WP06 - Debt Service'!X$24,'H-32A-WP06 - Debt Service'!X$27/12,0)),"-")</f>
        <v>0</v>
      </c>
      <c r="Z24" s="366">
        <f>IFERROR(IF(-SUM(Z$20:Z23)+Z$15&lt;0.000001,0,IF($C24&gt;='H-32A-WP06 - Debt Service'!Y$24,'H-32A-WP06 - Debt Service'!Y$27/12,0)),"-")</f>
        <v>0</v>
      </c>
    </row>
    <row r="25" spans="2:26">
      <c r="B25" s="354">
        <f t="shared" si="0"/>
        <v>2019</v>
      </c>
      <c r="C25" s="378">
        <f t="shared" si="2"/>
        <v>43617</v>
      </c>
      <c r="D25" s="366" t="s">
        <v>524</v>
      </c>
      <c r="E25" s="366" t="str">
        <f>IFERROR(IF(-SUM(E$20:E24)+E$15&lt;0.000001,0,IF($C25&gt;='H-32A-WP06 - Debt Service'!D$24,'H-32A-WP06 - Debt Service'!D$27/12,0)),"-")</f>
        <v>-</v>
      </c>
      <c r="F25" s="366" t="str">
        <f>IFERROR(IF(-SUM(F$20:F24)+F$15&lt;0.000001,0,IF($C25&gt;='H-32A-WP06 - Debt Service'!E$24,'H-32A-WP06 - Debt Service'!E$27/12,0)),"-")</f>
        <v>-</v>
      </c>
      <c r="G25" s="366">
        <f>IFERROR(IF(-SUM(G$20:G24)+G$15&lt;0.000001,0,IF($C25&gt;='H-32A-WP06 - Debt Service'!F$24,'H-32A-WP06 - Debt Service'!F$27/12,0)),"-")</f>
        <v>0</v>
      </c>
      <c r="H25" s="366">
        <f>IFERROR(IF(-SUM(H$20:H24)+H$15&lt;0.000001,0,IF($C25&gt;='H-32A-WP06 - Debt Service'!G$24,'H-32A-WP06 - Debt Service'!G$27/12,0)),"-")</f>
        <v>0</v>
      </c>
      <c r="I25" s="366">
        <f>IFERROR(IF(-SUM(I$20:I24)+I$15&lt;0.000001,0,IF($C25&gt;='H-32A-WP06 - Debt Service'!H$24,'H-32A-WP06 - Debt Service'!H$27/12,0)),"-")</f>
        <v>0</v>
      </c>
      <c r="J25" s="366">
        <f>IFERROR(IF(-SUM(J$20:J24)+J$15&lt;0.000001,0,IF($C25&gt;='H-32A-WP06 - Debt Service'!I$24,'H-32A-WP06 - Debt Service'!I$27/12,0)),"-")</f>
        <v>0</v>
      </c>
      <c r="K25" s="366">
        <f>IFERROR(IF(-SUM(K$20:K24)+K$15&lt;0.000001,0,IF($C25&gt;='H-32A-WP06 - Debt Service'!J$24,'H-32A-WP06 - Debt Service'!J$27/12,0)),"-")</f>
        <v>0</v>
      </c>
      <c r="L25" s="366">
        <f>IFERROR(IF(-SUM(L$20:L24)+L$15&lt;0.000001,0,IF($C25&gt;='H-32A-WP06 - Debt Service'!K$24,'H-32A-WP06 - Debt Service'!K$27/12,0)),"-")</f>
        <v>0</v>
      </c>
      <c r="M25" s="366">
        <f>IFERROR(IF(-SUM(M$20:M24)+M$15&lt;0.000001,0,IF($C25&gt;='H-32A-WP06 - Debt Service'!L$24,'H-32A-WP06 - Debt Service'!L$27/12,0)),"-")</f>
        <v>0</v>
      </c>
      <c r="N25" s="459"/>
      <c r="O25" s="354">
        <f t="shared" si="1"/>
        <v>2019</v>
      </c>
      <c r="P25" s="378">
        <f t="shared" si="3"/>
        <v>43617</v>
      </c>
      <c r="Q25" s="366" t="s">
        <v>524</v>
      </c>
      <c r="R25" s="366">
        <f>IFERROR(IF(-SUM(R$20:R24)+R$15&lt;0.000001,0,IF($C25&gt;='H-32A-WP06 - Debt Service'!Q$24,'H-32A-WP06 - Debt Service'!Q$27/12,0)),"-")</f>
        <v>0</v>
      </c>
      <c r="S25" s="366">
        <f>IFERROR(IF(-SUM(S$20:S24)+S$15&lt;0.000001,0,IF($C25&gt;='H-32A-WP06 - Debt Service'!R$24,'H-32A-WP06 - Debt Service'!R$27/12,0)),"-")</f>
        <v>0</v>
      </c>
      <c r="T25" s="366">
        <f>IFERROR(IF(-SUM(T$20:T24)+T$15&lt;0.000001,0,IF($C25&gt;='H-32A-WP06 - Debt Service'!S$24,'H-32A-WP06 - Debt Service'!S$27/12,0)),"-")</f>
        <v>0</v>
      </c>
      <c r="U25" s="366">
        <f>IFERROR(IF(-SUM(U$20:U24)+U$15&lt;0.000001,0,IF($C25&gt;='H-32A-WP06 - Debt Service'!T$24,'H-32A-WP06 - Debt Service'!T$27/12,0)),"-")</f>
        <v>0</v>
      </c>
      <c r="V25" s="366">
        <f>IFERROR(IF(-SUM(V$20:V24)+V$15&lt;0.000001,0,IF($C25&gt;='H-32A-WP06 - Debt Service'!U$24,'H-32A-WP06 - Debt Service'!U$27/12,0)),"-")</f>
        <v>0</v>
      </c>
      <c r="W25" s="366">
        <f>IFERROR(IF(-SUM(W$20:W24)+W$15&lt;0.000001,0,IF($C25&gt;='H-32A-WP06 - Debt Service'!V$24,'H-32A-WP06 - Debt Service'!V$27/12,0)),"-")</f>
        <v>0</v>
      </c>
      <c r="X25" s="366">
        <f>IFERROR(IF(-SUM(X$20:X24)+X$15&lt;0.000001,0,IF($C25&gt;='H-32A-WP06 - Debt Service'!W$24,'H-32A-WP06 - Debt Service'!W$27/12,0)),"-")</f>
        <v>0</v>
      </c>
      <c r="Y25" s="366">
        <f>IFERROR(IF(-SUM(Y$20:Y24)+Y$15&lt;0.000001,0,IF($C25&gt;='H-32A-WP06 - Debt Service'!X$24,'H-32A-WP06 - Debt Service'!X$27/12,0)),"-")</f>
        <v>0</v>
      </c>
      <c r="Z25" s="366">
        <f>IFERROR(IF(-SUM(Z$20:Z24)+Z$15&lt;0.000001,0,IF($C25&gt;='H-32A-WP06 - Debt Service'!Y$24,'H-32A-WP06 - Debt Service'!Y$27/12,0)),"-")</f>
        <v>0</v>
      </c>
    </row>
    <row r="26" spans="2:26">
      <c r="B26" s="354">
        <f t="shared" si="0"/>
        <v>2019</v>
      </c>
      <c r="C26" s="378">
        <f t="shared" si="2"/>
        <v>43647</v>
      </c>
      <c r="D26" s="366" t="s">
        <v>524</v>
      </c>
      <c r="E26" s="366" t="str">
        <f>IFERROR(IF(-SUM(E$20:E25)+E$15&lt;0.000001,0,IF($C26&gt;='H-32A-WP06 - Debt Service'!D$24,'H-32A-WP06 - Debt Service'!D$27/12,0)),"-")</f>
        <v>-</v>
      </c>
      <c r="F26" s="366" t="str">
        <f>IFERROR(IF(-SUM(F$20:F25)+F$15&lt;0.000001,0,IF($C26&gt;='H-32A-WP06 - Debt Service'!E$24,'H-32A-WP06 - Debt Service'!E$27/12,0)),"-")</f>
        <v>-</v>
      </c>
      <c r="G26" s="366">
        <f>IFERROR(IF(-SUM(G$20:G25)+G$15&lt;0.000001,0,IF($C26&gt;='H-32A-WP06 - Debt Service'!F$24,'H-32A-WP06 - Debt Service'!F$27/12,0)),"-")</f>
        <v>0</v>
      </c>
      <c r="H26" s="366">
        <f>IFERROR(IF(-SUM(H$20:H25)+H$15&lt;0.000001,0,IF($C26&gt;='H-32A-WP06 - Debt Service'!G$24,'H-32A-WP06 - Debt Service'!G$27/12,0)),"-")</f>
        <v>0</v>
      </c>
      <c r="I26" s="366">
        <f>IFERROR(IF(-SUM(I$20:I25)+I$15&lt;0.000001,0,IF($C26&gt;='H-32A-WP06 - Debt Service'!H$24,'H-32A-WP06 - Debt Service'!H$27/12,0)),"-")</f>
        <v>0</v>
      </c>
      <c r="J26" s="366">
        <f>IFERROR(IF(-SUM(J$20:J25)+J$15&lt;0.000001,0,IF($C26&gt;='H-32A-WP06 - Debt Service'!I$24,'H-32A-WP06 - Debt Service'!I$27/12,0)),"-")</f>
        <v>0</v>
      </c>
      <c r="K26" s="366">
        <f>IFERROR(IF(-SUM(K$20:K25)+K$15&lt;0.000001,0,IF($C26&gt;='H-32A-WP06 - Debt Service'!J$24,'H-32A-WP06 - Debt Service'!J$27/12,0)),"-")</f>
        <v>0</v>
      </c>
      <c r="L26" s="366">
        <f>IFERROR(IF(-SUM(L$20:L25)+L$15&lt;0.000001,0,IF($C26&gt;='H-32A-WP06 - Debt Service'!K$24,'H-32A-WP06 - Debt Service'!K$27/12,0)),"-")</f>
        <v>0</v>
      </c>
      <c r="M26" s="366">
        <f>IFERROR(IF(-SUM(M$20:M25)+M$15&lt;0.000001,0,IF($C26&gt;='H-32A-WP06 - Debt Service'!L$24,'H-32A-WP06 - Debt Service'!L$27/12,0)),"-")</f>
        <v>0</v>
      </c>
      <c r="N26" s="459"/>
      <c r="O26" s="354">
        <f t="shared" si="1"/>
        <v>2019</v>
      </c>
      <c r="P26" s="378">
        <f t="shared" si="3"/>
        <v>43647</v>
      </c>
      <c r="Q26" s="366" t="s">
        <v>524</v>
      </c>
      <c r="R26" s="366">
        <f>IFERROR(IF(-SUM(R$20:R25)+R$15&lt;0.000001,0,IF($C26&gt;='H-32A-WP06 - Debt Service'!Q$24,'H-32A-WP06 - Debt Service'!Q$27/12,0)),"-")</f>
        <v>0</v>
      </c>
      <c r="S26" s="366">
        <f>IFERROR(IF(-SUM(S$20:S25)+S$15&lt;0.000001,0,IF($C26&gt;='H-32A-WP06 - Debt Service'!R$24,'H-32A-WP06 - Debt Service'!R$27/12,0)),"-")</f>
        <v>0</v>
      </c>
      <c r="T26" s="366">
        <f>IFERROR(IF(-SUM(T$20:T25)+T$15&lt;0.000001,0,IF($C26&gt;='H-32A-WP06 - Debt Service'!S$24,'H-32A-WP06 - Debt Service'!S$27/12,0)),"-")</f>
        <v>0</v>
      </c>
      <c r="U26" s="366">
        <f>IFERROR(IF(-SUM(U$20:U25)+U$15&lt;0.000001,0,IF($C26&gt;='H-32A-WP06 - Debt Service'!T$24,'H-32A-WP06 - Debt Service'!T$27/12,0)),"-")</f>
        <v>0</v>
      </c>
      <c r="V26" s="366">
        <f>IFERROR(IF(-SUM(V$20:V25)+V$15&lt;0.000001,0,IF($C26&gt;='H-32A-WP06 - Debt Service'!U$24,'H-32A-WP06 - Debt Service'!U$27/12,0)),"-")</f>
        <v>0</v>
      </c>
      <c r="W26" s="366">
        <f>IFERROR(IF(-SUM(W$20:W25)+W$15&lt;0.000001,0,IF($C26&gt;='H-32A-WP06 - Debt Service'!V$24,'H-32A-WP06 - Debt Service'!V$27/12,0)),"-")</f>
        <v>0</v>
      </c>
      <c r="X26" s="366">
        <f>IFERROR(IF(-SUM(X$20:X25)+X$15&lt;0.000001,0,IF($C26&gt;='H-32A-WP06 - Debt Service'!W$24,'H-32A-WP06 - Debt Service'!W$27/12,0)),"-")</f>
        <v>0</v>
      </c>
      <c r="Y26" s="366">
        <f>IFERROR(IF(-SUM(Y$20:Y25)+Y$15&lt;0.000001,0,IF($C26&gt;='H-32A-WP06 - Debt Service'!X$24,'H-32A-WP06 - Debt Service'!X$27/12,0)),"-")</f>
        <v>0</v>
      </c>
      <c r="Z26" s="366">
        <f>IFERROR(IF(-SUM(Z$20:Z25)+Z$15&lt;0.000001,0,IF($C26&gt;='H-32A-WP06 - Debt Service'!Y$24,'H-32A-WP06 - Debt Service'!Y$27/12,0)),"-")</f>
        <v>0</v>
      </c>
    </row>
    <row r="27" spans="2:26">
      <c r="B27" s="354">
        <f t="shared" si="0"/>
        <v>2019</v>
      </c>
      <c r="C27" s="378">
        <f t="shared" si="2"/>
        <v>43678</v>
      </c>
      <c r="D27" s="366" t="s">
        <v>524</v>
      </c>
      <c r="E27" s="366" t="s">
        <v>524</v>
      </c>
      <c r="F27" s="366" t="str">
        <f>IFERROR(IF(-SUM(F$20:F26)+F$15&lt;0.000001,0,IF($C27&gt;='H-32A-WP06 - Debt Service'!E$24,'H-32A-WP06 - Debt Service'!E$27/12,0)),"-")</f>
        <v>-</v>
      </c>
      <c r="G27" s="366">
        <f>IFERROR(IF(-SUM(G$20:G26)+G$15&lt;0.000001,0,IF($C27&gt;='H-32A-WP06 - Debt Service'!F$24,'H-32A-WP06 - Debt Service'!F$27/12,0)),"-")</f>
        <v>0</v>
      </c>
      <c r="H27" s="366">
        <f>IFERROR(IF(-SUM(H$20:H26)+H$15&lt;0.000001,0,IF($C27&gt;='H-32A-WP06 - Debt Service'!G$24,'H-32A-WP06 - Debt Service'!G$27/12,0)),"-")</f>
        <v>0</v>
      </c>
      <c r="I27" s="366">
        <f>IFERROR(IF(-SUM(I$20:I26)+I$15&lt;0.000001,0,IF($C27&gt;='H-32A-WP06 - Debt Service'!H$24,'H-32A-WP06 - Debt Service'!H$27/12,0)),"-")</f>
        <v>0</v>
      </c>
      <c r="J27" s="366">
        <f>IFERROR(IF(-SUM(J$20:J26)+J$15&lt;0.000001,0,IF($C27&gt;='H-32A-WP06 - Debt Service'!I$24,'H-32A-WP06 - Debt Service'!I$27/12,0)),"-")</f>
        <v>0</v>
      </c>
      <c r="K27" s="366">
        <f>IFERROR(IF(-SUM(K$20:K26)+K$15&lt;0.000001,0,IF($C27&gt;='H-32A-WP06 - Debt Service'!J$24,'H-32A-WP06 - Debt Service'!J$27/12,0)),"-")</f>
        <v>0</v>
      </c>
      <c r="L27" s="366">
        <f>IFERROR(IF(-SUM(L$20:L26)+L$15&lt;0.000001,0,IF($C27&gt;='H-32A-WP06 - Debt Service'!K$24,'H-32A-WP06 - Debt Service'!K$27/12,0)),"-")</f>
        <v>0</v>
      </c>
      <c r="M27" s="366">
        <f>IFERROR(IF(-SUM(M$20:M26)+M$15&lt;0.000001,0,IF($C27&gt;='H-32A-WP06 - Debt Service'!L$24,'H-32A-WP06 - Debt Service'!L$27/12,0)),"-")</f>
        <v>0</v>
      </c>
      <c r="N27" s="459"/>
      <c r="O27" s="354">
        <f t="shared" si="1"/>
        <v>2019</v>
      </c>
      <c r="P27" s="378">
        <f t="shared" si="3"/>
        <v>43678</v>
      </c>
      <c r="Q27" s="366" t="s">
        <v>524</v>
      </c>
      <c r="R27" s="366">
        <f>IFERROR(IF(-SUM(R$20:R26)+R$15&lt;0.000001,0,IF($C27&gt;='H-32A-WP06 - Debt Service'!Q$24,'H-32A-WP06 - Debt Service'!Q$27/12,0)),"-")</f>
        <v>0</v>
      </c>
      <c r="S27" s="366">
        <f>IFERROR(IF(-SUM(S$20:S26)+S$15&lt;0.000001,0,IF($C27&gt;='H-32A-WP06 - Debt Service'!R$24,'H-32A-WP06 - Debt Service'!R$27/12,0)),"-")</f>
        <v>0</v>
      </c>
      <c r="T27" s="366">
        <f>IFERROR(IF(-SUM(T$20:T26)+T$15&lt;0.000001,0,IF($C27&gt;='H-32A-WP06 - Debt Service'!S$24,'H-32A-WP06 - Debt Service'!S$27/12,0)),"-")</f>
        <v>0</v>
      </c>
      <c r="U27" s="366">
        <f>IFERROR(IF(-SUM(U$20:U26)+U$15&lt;0.000001,0,IF($C27&gt;='H-32A-WP06 - Debt Service'!T$24,'H-32A-WP06 - Debt Service'!T$27/12,0)),"-")</f>
        <v>0</v>
      </c>
      <c r="V27" s="366">
        <f>IFERROR(IF(-SUM(V$20:V26)+V$15&lt;0.000001,0,IF($C27&gt;='H-32A-WP06 - Debt Service'!U$24,'H-32A-WP06 - Debt Service'!U$27/12,0)),"-")</f>
        <v>0</v>
      </c>
      <c r="W27" s="366">
        <f>IFERROR(IF(-SUM(W$20:W26)+W$15&lt;0.000001,0,IF($C27&gt;='H-32A-WP06 - Debt Service'!V$24,'H-32A-WP06 - Debt Service'!V$27/12,0)),"-")</f>
        <v>0</v>
      </c>
      <c r="X27" s="366">
        <f>IFERROR(IF(-SUM(X$20:X26)+X$15&lt;0.000001,0,IF($C27&gt;='H-32A-WP06 - Debt Service'!W$24,'H-32A-WP06 - Debt Service'!W$27/12,0)),"-")</f>
        <v>0</v>
      </c>
      <c r="Y27" s="366">
        <f>IFERROR(IF(-SUM(Y$20:Y26)+Y$15&lt;0.000001,0,IF($C27&gt;='H-32A-WP06 - Debt Service'!X$24,'H-32A-WP06 - Debt Service'!X$27/12,0)),"-")</f>
        <v>0</v>
      </c>
      <c r="Z27" s="366">
        <f>IFERROR(IF(-SUM(Z$20:Z26)+Z$15&lt;0.000001,0,IF($C27&gt;='H-32A-WP06 - Debt Service'!Y$24,'H-32A-WP06 - Debt Service'!Y$27/12,0)),"-")</f>
        <v>0</v>
      </c>
    </row>
    <row r="28" spans="2:26">
      <c r="B28" s="354">
        <f t="shared" si="0"/>
        <v>2019</v>
      </c>
      <c r="C28" s="378">
        <f t="shared" si="2"/>
        <v>43709</v>
      </c>
      <c r="D28" s="366" t="s">
        <v>524</v>
      </c>
      <c r="E28" s="366" t="s">
        <v>524</v>
      </c>
      <c r="F28" s="366" t="str">
        <f>IFERROR(IF(-SUM(F$20:F27)+F$15&lt;0.000001,0,IF($C28&gt;='H-32A-WP06 - Debt Service'!E$24,'H-32A-WP06 - Debt Service'!E$27/12,0)),"-")</f>
        <v>-</v>
      </c>
      <c r="G28" s="366">
        <f>IFERROR(IF(-SUM(G$20:G27)+G$15&lt;0.000001,0,IF($C28&gt;='H-32A-WP06 - Debt Service'!F$24,'H-32A-WP06 - Debt Service'!F$27/12,0)),"-")</f>
        <v>0</v>
      </c>
      <c r="H28" s="366">
        <f>IFERROR(IF(-SUM(H$20:H27)+H$15&lt;0.000001,0,IF($C28&gt;='H-32A-WP06 - Debt Service'!G$24,'H-32A-WP06 - Debt Service'!G$27/12,0)),"-")</f>
        <v>0</v>
      </c>
      <c r="I28" s="366">
        <f>IFERROR(IF(-SUM(I$20:I27)+I$15&lt;0.000001,0,IF($C28&gt;='H-32A-WP06 - Debt Service'!H$24,'H-32A-WP06 - Debt Service'!H$27/12,0)),"-")</f>
        <v>0</v>
      </c>
      <c r="J28" s="366">
        <f>IFERROR(IF(-SUM(J$20:J27)+J$15&lt;0.000001,0,IF($C28&gt;='H-32A-WP06 - Debt Service'!I$24,'H-32A-WP06 - Debt Service'!I$27/12,0)),"-")</f>
        <v>0</v>
      </c>
      <c r="K28" s="366">
        <f>IFERROR(IF(-SUM(K$20:K27)+K$15&lt;0.000001,0,IF($C28&gt;='H-32A-WP06 - Debt Service'!J$24,'H-32A-WP06 - Debt Service'!J$27/12,0)),"-")</f>
        <v>0</v>
      </c>
      <c r="L28" s="366">
        <f>IFERROR(IF(-SUM(L$20:L27)+L$15&lt;0.000001,0,IF($C28&gt;='H-32A-WP06 - Debt Service'!K$24,'H-32A-WP06 - Debt Service'!K$27/12,0)),"-")</f>
        <v>0</v>
      </c>
      <c r="M28" s="366">
        <f>IFERROR(IF(-SUM(M$20:M27)+M$15&lt;0.000001,0,IF($C28&gt;='H-32A-WP06 - Debt Service'!L$24,'H-32A-WP06 - Debt Service'!L$27/12,0)),"-")</f>
        <v>0</v>
      </c>
      <c r="N28" s="459"/>
      <c r="O28" s="354">
        <f t="shared" si="1"/>
        <v>2019</v>
      </c>
      <c r="P28" s="378">
        <f t="shared" si="3"/>
        <v>43709</v>
      </c>
      <c r="Q28" s="366" t="s">
        <v>524</v>
      </c>
      <c r="R28" s="366">
        <f>IFERROR(IF(-SUM(R$20:R27)+R$15&lt;0.000001,0,IF($C28&gt;='H-32A-WP06 - Debt Service'!Q$24,'H-32A-WP06 - Debt Service'!Q$27/12,0)),"-")</f>
        <v>0</v>
      </c>
      <c r="S28" s="366">
        <f>IFERROR(IF(-SUM(S$20:S27)+S$15&lt;0.000001,0,IF($C28&gt;='H-32A-WP06 - Debt Service'!R$24,'H-32A-WP06 - Debt Service'!R$27/12,0)),"-")</f>
        <v>0</v>
      </c>
      <c r="T28" s="366">
        <f>IFERROR(IF(-SUM(T$20:T27)+T$15&lt;0.000001,0,IF($C28&gt;='H-32A-WP06 - Debt Service'!S$24,'H-32A-WP06 - Debt Service'!S$27/12,0)),"-")</f>
        <v>0</v>
      </c>
      <c r="U28" s="366">
        <f>IFERROR(IF(-SUM(U$20:U27)+U$15&lt;0.000001,0,IF($C28&gt;='H-32A-WP06 - Debt Service'!T$24,'H-32A-WP06 - Debt Service'!T$27/12,0)),"-")</f>
        <v>0</v>
      </c>
      <c r="V28" s="366">
        <f>IFERROR(IF(-SUM(V$20:V27)+V$15&lt;0.000001,0,IF($C28&gt;='H-32A-WP06 - Debt Service'!U$24,'H-32A-WP06 - Debt Service'!U$27/12,0)),"-")</f>
        <v>0</v>
      </c>
      <c r="W28" s="366">
        <f>IFERROR(IF(-SUM(W$20:W27)+W$15&lt;0.000001,0,IF($C28&gt;='H-32A-WP06 - Debt Service'!V$24,'H-32A-WP06 - Debt Service'!V$27/12,0)),"-")</f>
        <v>0</v>
      </c>
      <c r="X28" s="366">
        <f>IFERROR(IF(-SUM(X$20:X27)+X$15&lt;0.000001,0,IF($C28&gt;='H-32A-WP06 - Debt Service'!W$24,'H-32A-WP06 - Debt Service'!W$27/12,0)),"-")</f>
        <v>0</v>
      </c>
      <c r="Y28" s="366">
        <f>IFERROR(IF(-SUM(Y$20:Y27)+Y$15&lt;0.000001,0,IF($C28&gt;='H-32A-WP06 - Debt Service'!X$24,'H-32A-WP06 - Debt Service'!X$27/12,0)),"-")</f>
        <v>0</v>
      </c>
      <c r="Z28" s="366">
        <f>IFERROR(IF(-SUM(Z$20:Z27)+Z$15&lt;0.000001,0,IF($C28&gt;='H-32A-WP06 - Debt Service'!Y$24,'H-32A-WP06 - Debt Service'!Y$27/12,0)),"-")</f>
        <v>0</v>
      </c>
    </row>
    <row r="29" spans="2:26">
      <c r="B29" s="354">
        <f t="shared" si="0"/>
        <v>2019</v>
      </c>
      <c r="C29" s="378">
        <f t="shared" si="2"/>
        <v>43739</v>
      </c>
      <c r="D29" s="366" t="s">
        <v>524</v>
      </c>
      <c r="E29" s="366" t="s">
        <v>524</v>
      </c>
      <c r="F29" s="366" t="str">
        <f>IFERROR(IF(-SUM(F$20:F28)+F$15&lt;0.000001,0,IF($C29&gt;='H-32A-WP06 - Debt Service'!E$24,'H-32A-WP06 - Debt Service'!E$27/12,0)),"-")</f>
        <v>-</v>
      </c>
      <c r="G29" s="366">
        <f>IFERROR(IF(-SUM(G$20:G28)+G$15&lt;0.000001,0,IF($C29&gt;='H-32A-WP06 - Debt Service'!F$24,'H-32A-WP06 - Debt Service'!F$27/12,0)),"-")</f>
        <v>0</v>
      </c>
      <c r="H29" s="366">
        <f>IFERROR(IF(-SUM(H$20:H28)+H$15&lt;0.000001,0,IF($C29&gt;='H-32A-WP06 - Debt Service'!G$24,'H-32A-WP06 - Debt Service'!G$27/12,0)),"-")</f>
        <v>0</v>
      </c>
      <c r="I29" s="366">
        <f>IFERROR(IF(-SUM(I$20:I28)+I$15&lt;0.000001,0,IF($C29&gt;='H-32A-WP06 - Debt Service'!H$24,'H-32A-WP06 - Debt Service'!H$27/12,0)),"-")</f>
        <v>0</v>
      </c>
      <c r="J29" s="366">
        <f>IFERROR(IF(-SUM(J$20:J28)+J$15&lt;0.000001,0,IF($C29&gt;='H-32A-WP06 - Debt Service'!I$24,'H-32A-WP06 - Debt Service'!I$27/12,0)),"-")</f>
        <v>0</v>
      </c>
      <c r="K29" s="366">
        <f>IFERROR(IF(-SUM(K$20:K28)+K$15&lt;0.000001,0,IF($C29&gt;='H-32A-WP06 - Debt Service'!J$24,'H-32A-WP06 - Debt Service'!J$27/12,0)),"-")</f>
        <v>0</v>
      </c>
      <c r="L29" s="366">
        <f>IFERROR(IF(-SUM(L$20:L28)+L$15&lt;0.000001,0,IF($C29&gt;='H-32A-WP06 - Debt Service'!K$24,'H-32A-WP06 - Debt Service'!K$27/12,0)),"-")</f>
        <v>0</v>
      </c>
      <c r="M29" s="366">
        <f>IFERROR(IF(-SUM(M$20:M28)+M$15&lt;0.000001,0,IF($C29&gt;='H-32A-WP06 - Debt Service'!L$24,'H-32A-WP06 - Debt Service'!L$27/12,0)),"-")</f>
        <v>0</v>
      </c>
      <c r="N29" s="459"/>
      <c r="O29" s="354">
        <f t="shared" si="1"/>
        <v>2019</v>
      </c>
      <c r="P29" s="378">
        <f t="shared" si="3"/>
        <v>43739</v>
      </c>
      <c r="Q29" s="366" t="s">
        <v>524</v>
      </c>
      <c r="R29" s="366">
        <f>IFERROR(IF(-SUM(R$20:R28)+R$15&lt;0.000001,0,IF($C29&gt;='H-32A-WP06 - Debt Service'!Q$24,'H-32A-WP06 - Debt Service'!Q$27/12,0)),"-")</f>
        <v>0</v>
      </c>
      <c r="S29" s="366">
        <f>IFERROR(IF(-SUM(S$20:S28)+S$15&lt;0.000001,0,IF($C29&gt;='H-32A-WP06 - Debt Service'!R$24,'H-32A-WP06 - Debt Service'!R$27/12,0)),"-")</f>
        <v>0</v>
      </c>
      <c r="T29" s="366">
        <f>IFERROR(IF(-SUM(T$20:T28)+T$15&lt;0.000001,0,IF($C29&gt;='H-32A-WP06 - Debt Service'!S$24,'H-32A-WP06 - Debt Service'!S$27/12,0)),"-")</f>
        <v>0</v>
      </c>
      <c r="U29" s="366">
        <f>IFERROR(IF(-SUM(U$20:U28)+U$15&lt;0.000001,0,IF($C29&gt;='H-32A-WP06 - Debt Service'!T$24,'H-32A-WP06 - Debt Service'!T$27/12,0)),"-")</f>
        <v>0</v>
      </c>
      <c r="V29" s="366">
        <f>IFERROR(IF(-SUM(V$20:V28)+V$15&lt;0.000001,0,IF($C29&gt;='H-32A-WP06 - Debt Service'!U$24,'H-32A-WP06 - Debt Service'!U$27/12,0)),"-")</f>
        <v>0</v>
      </c>
      <c r="W29" s="366">
        <f>IFERROR(IF(-SUM(W$20:W28)+W$15&lt;0.000001,0,IF($C29&gt;='H-32A-WP06 - Debt Service'!V$24,'H-32A-WP06 - Debt Service'!V$27/12,0)),"-")</f>
        <v>0</v>
      </c>
      <c r="X29" s="366">
        <f>IFERROR(IF(-SUM(X$20:X28)+X$15&lt;0.000001,0,IF($C29&gt;='H-32A-WP06 - Debt Service'!W$24,'H-32A-WP06 - Debt Service'!W$27/12,0)),"-")</f>
        <v>0</v>
      </c>
      <c r="Y29" s="366">
        <f>IFERROR(IF(-SUM(Y$20:Y28)+Y$15&lt;0.000001,0,IF($C29&gt;='H-32A-WP06 - Debt Service'!X$24,'H-32A-WP06 - Debt Service'!X$27/12,0)),"-")</f>
        <v>0</v>
      </c>
      <c r="Z29" s="366">
        <f>IFERROR(IF(-SUM(Z$20:Z28)+Z$15&lt;0.000001,0,IF($C29&gt;='H-32A-WP06 - Debt Service'!Y$24,'H-32A-WP06 - Debt Service'!Y$27/12,0)),"-")</f>
        <v>0</v>
      </c>
    </row>
    <row r="30" spans="2:26">
      <c r="B30" s="354">
        <f t="shared" si="0"/>
        <v>2019</v>
      </c>
      <c r="C30" s="378">
        <f t="shared" si="2"/>
        <v>43770</v>
      </c>
      <c r="D30" s="366" t="s">
        <v>524</v>
      </c>
      <c r="E30" s="366" t="s">
        <v>524</v>
      </c>
      <c r="F30" s="366" t="s">
        <v>524</v>
      </c>
      <c r="G30" s="366">
        <f>IFERROR(IF(-SUM(G$20:G29)+G$15&lt;0.000001,0,IF($C30&gt;='H-32A-WP06 - Debt Service'!F$24,'H-32A-WP06 - Debt Service'!F$27/12,0)),"-")</f>
        <v>0</v>
      </c>
      <c r="H30" s="366">
        <f>IFERROR(IF(-SUM(H$20:H29)+H$15&lt;0.000001,0,IF($C30&gt;='H-32A-WP06 - Debt Service'!G$24,'H-32A-WP06 - Debt Service'!G$27/12,0)),"-")</f>
        <v>0</v>
      </c>
      <c r="I30" s="366">
        <f>IFERROR(IF(-SUM(I$20:I29)+I$15&lt;0.000001,0,IF($C30&gt;='H-32A-WP06 - Debt Service'!H$24,'H-32A-WP06 - Debt Service'!H$27/12,0)),"-")</f>
        <v>0</v>
      </c>
      <c r="J30" s="366">
        <f>IFERROR(IF(-SUM(J$20:J29)+J$15&lt;0.000001,0,IF($C30&gt;='H-32A-WP06 - Debt Service'!I$24,'H-32A-WP06 - Debt Service'!I$27/12,0)),"-")</f>
        <v>0</v>
      </c>
      <c r="K30" s="366">
        <f>IFERROR(IF(-SUM(K$20:K29)+K$15&lt;0.000001,0,IF($C30&gt;='H-32A-WP06 - Debt Service'!J$24,'H-32A-WP06 - Debt Service'!J$27/12,0)),"-")</f>
        <v>0</v>
      </c>
      <c r="L30" s="366">
        <f>IFERROR(IF(-SUM(L$20:L29)+L$15&lt;0.000001,0,IF($C30&gt;='H-32A-WP06 - Debt Service'!K$24,'H-32A-WP06 - Debt Service'!K$27/12,0)),"-")</f>
        <v>0</v>
      </c>
      <c r="M30" s="366">
        <f>IFERROR(IF(-SUM(M$20:M29)+M$15&lt;0.000001,0,IF($C30&gt;='H-32A-WP06 - Debt Service'!L$24,'H-32A-WP06 - Debt Service'!L$27/12,0)),"-")</f>
        <v>0</v>
      </c>
      <c r="N30" s="459"/>
      <c r="O30" s="354">
        <f t="shared" si="1"/>
        <v>2019</v>
      </c>
      <c r="P30" s="378">
        <f t="shared" si="3"/>
        <v>43770</v>
      </c>
      <c r="Q30" s="366" t="s">
        <v>524</v>
      </c>
      <c r="R30" s="366">
        <f>IFERROR(IF(-SUM(R$20:R29)+R$15&lt;0.000001,0,IF($C30&gt;='H-32A-WP06 - Debt Service'!Q$24,'H-32A-WP06 - Debt Service'!Q$27/12,0)),"-")</f>
        <v>0</v>
      </c>
      <c r="S30" s="366">
        <f>IFERROR(IF(-SUM(S$20:S29)+S$15&lt;0.000001,0,IF($C30&gt;='H-32A-WP06 - Debt Service'!R$24,'H-32A-WP06 - Debt Service'!R$27/12,0)),"-")</f>
        <v>0</v>
      </c>
      <c r="T30" s="366">
        <f>IFERROR(IF(-SUM(T$20:T29)+T$15&lt;0.000001,0,IF($C30&gt;='H-32A-WP06 - Debt Service'!S$24,'H-32A-WP06 - Debt Service'!S$27/12,0)),"-")</f>
        <v>0</v>
      </c>
      <c r="U30" s="366">
        <f>IFERROR(IF(-SUM(U$20:U29)+U$15&lt;0.000001,0,IF($C30&gt;='H-32A-WP06 - Debt Service'!T$24,'H-32A-WP06 - Debt Service'!T$27/12,0)),"-")</f>
        <v>0</v>
      </c>
      <c r="V30" s="366">
        <f>IFERROR(IF(-SUM(V$20:V29)+V$15&lt;0.000001,0,IF($C30&gt;='H-32A-WP06 - Debt Service'!U$24,'H-32A-WP06 - Debt Service'!U$27/12,0)),"-")</f>
        <v>0</v>
      </c>
      <c r="W30" s="366">
        <f>IFERROR(IF(-SUM(W$20:W29)+W$15&lt;0.000001,0,IF($C30&gt;='H-32A-WP06 - Debt Service'!V$24,'H-32A-WP06 - Debt Service'!V$27/12,0)),"-")</f>
        <v>0</v>
      </c>
      <c r="X30" s="366">
        <f>IFERROR(IF(-SUM(X$20:X29)+X$15&lt;0.000001,0,IF($C30&gt;='H-32A-WP06 - Debt Service'!W$24,'H-32A-WP06 - Debt Service'!W$27/12,0)),"-")</f>
        <v>0</v>
      </c>
      <c r="Y30" s="366">
        <f>IFERROR(IF(-SUM(Y$20:Y29)+Y$15&lt;0.000001,0,IF($C30&gt;='H-32A-WP06 - Debt Service'!X$24,'H-32A-WP06 - Debt Service'!X$27/12,0)),"-")</f>
        <v>0</v>
      </c>
      <c r="Z30" s="366">
        <f>IFERROR(IF(-SUM(Z$20:Z29)+Z$15&lt;0.000001,0,IF($C30&gt;='H-32A-WP06 - Debt Service'!Y$24,'H-32A-WP06 - Debt Service'!Y$27/12,0)),"-")</f>
        <v>0</v>
      </c>
    </row>
    <row r="31" spans="2:26">
      <c r="B31" s="354">
        <f t="shared" si="0"/>
        <v>2019</v>
      </c>
      <c r="C31" s="378">
        <f t="shared" si="2"/>
        <v>43800</v>
      </c>
      <c r="D31" s="366" t="s">
        <v>524</v>
      </c>
      <c r="E31" s="366" t="s">
        <v>524</v>
      </c>
      <c r="F31" s="366" t="s">
        <v>524</v>
      </c>
      <c r="G31" s="366">
        <f>IFERROR(IF(-SUM(G$20:G30)+G$15&lt;0.000001,0,IF($C31&gt;='H-32A-WP06 - Debt Service'!F$24,'H-32A-WP06 - Debt Service'!F$27/12,0)),"-")</f>
        <v>0</v>
      </c>
      <c r="H31" s="366">
        <f>IFERROR(IF(-SUM(H$20:H30)+H$15&lt;0.000001,0,IF($C31&gt;='H-32A-WP06 - Debt Service'!G$24,'H-32A-WP06 - Debt Service'!G$27/12,0)),"-")</f>
        <v>0</v>
      </c>
      <c r="I31" s="366">
        <f>IFERROR(IF(-SUM(I$20:I30)+I$15&lt;0.000001,0,IF($C31&gt;='H-32A-WP06 - Debt Service'!H$24,'H-32A-WP06 - Debt Service'!H$27/12,0)),"-")</f>
        <v>0</v>
      </c>
      <c r="J31" s="366">
        <f>IFERROR(IF(-SUM(J$20:J30)+J$15&lt;0.000001,0,IF($C31&gt;='H-32A-WP06 - Debt Service'!I$24,'H-32A-WP06 - Debt Service'!I$27/12,0)),"-")</f>
        <v>0</v>
      </c>
      <c r="K31" s="366">
        <f>IFERROR(IF(-SUM(K$20:K30)+K$15&lt;0.000001,0,IF($C31&gt;='H-32A-WP06 - Debt Service'!J$24,'H-32A-WP06 - Debt Service'!J$27/12,0)),"-")</f>
        <v>0</v>
      </c>
      <c r="L31" s="366">
        <f>IFERROR(IF(-SUM(L$20:L30)+L$15&lt;0.000001,0,IF($C31&gt;='H-32A-WP06 - Debt Service'!K$24,'H-32A-WP06 - Debt Service'!K$27/12,0)),"-")</f>
        <v>0</v>
      </c>
      <c r="M31" s="366">
        <f>IFERROR(IF(-SUM(M$20:M30)+M$15&lt;0.000001,0,IF($C31&gt;='H-32A-WP06 - Debt Service'!L$24,'H-32A-WP06 - Debt Service'!L$27/12,0)),"-")</f>
        <v>0</v>
      </c>
      <c r="N31" s="459"/>
      <c r="O31" s="354">
        <f t="shared" si="1"/>
        <v>2019</v>
      </c>
      <c r="P31" s="378">
        <f t="shared" si="3"/>
        <v>43800</v>
      </c>
      <c r="Q31" s="366" t="s">
        <v>524</v>
      </c>
      <c r="R31" s="366">
        <f>IFERROR(IF(-SUM(R$20:R30)+R$15&lt;0.000001,0,IF($C31&gt;='H-32A-WP06 - Debt Service'!Q$24,'H-32A-WP06 - Debt Service'!Q$27/12,0)),"-")</f>
        <v>0</v>
      </c>
      <c r="S31" s="366">
        <f>IFERROR(IF(-SUM(S$20:S30)+S$15&lt;0.000001,0,IF($C31&gt;='H-32A-WP06 - Debt Service'!R$24,'H-32A-WP06 - Debt Service'!R$27/12,0)),"-")</f>
        <v>0</v>
      </c>
      <c r="T31" s="366">
        <f>IFERROR(IF(-SUM(T$20:T30)+T$15&lt;0.000001,0,IF($C31&gt;='H-32A-WP06 - Debt Service'!S$24,'H-32A-WP06 - Debt Service'!S$27/12,0)),"-")</f>
        <v>0</v>
      </c>
      <c r="U31" s="366">
        <f>IFERROR(IF(-SUM(U$20:U30)+U$15&lt;0.000001,0,IF($C31&gt;='H-32A-WP06 - Debt Service'!T$24,'H-32A-WP06 - Debt Service'!T$27/12,0)),"-")</f>
        <v>0</v>
      </c>
      <c r="V31" s="366">
        <f>IFERROR(IF(-SUM(V$20:V30)+V$15&lt;0.000001,0,IF($C31&gt;='H-32A-WP06 - Debt Service'!U$24,'H-32A-WP06 - Debt Service'!U$27/12,0)),"-")</f>
        <v>0</v>
      </c>
      <c r="W31" s="366">
        <f>IFERROR(IF(-SUM(W$20:W30)+W$15&lt;0.000001,0,IF($C31&gt;='H-32A-WP06 - Debt Service'!V$24,'H-32A-WP06 - Debt Service'!V$27/12,0)),"-")</f>
        <v>0</v>
      </c>
      <c r="X31" s="366">
        <f>IFERROR(IF(-SUM(X$20:X30)+X$15&lt;0.000001,0,IF($C31&gt;='H-32A-WP06 - Debt Service'!W$24,'H-32A-WP06 - Debt Service'!W$27/12,0)),"-")</f>
        <v>0</v>
      </c>
      <c r="Y31" s="366">
        <f>IFERROR(IF(-SUM(Y$20:Y30)+Y$15&lt;0.000001,0,IF($C31&gt;='H-32A-WP06 - Debt Service'!X$24,'H-32A-WP06 - Debt Service'!X$27/12,0)),"-")</f>
        <v>0</v>
      </c>
      <c r="Z31" s="366">
        <f>IFERROR(IF(-SUM(Z$20:Z30)+Z$15&lt;0.000001,0,IF($C31&gt;='H-32A-WP06 - Debt Service'!Y$24,'H-32A-WP06 - Debt Service'!Y$27/12,0)),"-")</f>
        <v>0</v>
      </c>
    </row>
    <row r="32" spans="2:26">
      <c r="B32" s="354">
        <f t="shared" si="0"/>
        <v>2020</v>
      </c>
      <c r="C32" s="378">
        <f t="shared" si="2"/>
        <v>43831</v>
      </c>
      <c r="D32" s="366" t="str">
        <f>IFERROR(IF(-SUM(D$20:D31)+D$15&lt;0.000001,0,IF($C32&gt;='H-32A-WP06 - Debt Service'!C$24,'H-32A-WP06 - Debt Service'!C$27/12,0)),"-")</f>
        <v>-</v>
      </c>
      <c r="E32" s="366" t="str">
        <f>IFERROR(IF(-SUM(E$20:E31)+E$15&lt;0.000001,0,IF($C32&gt;='H-32A-WP06 - Debt Service'!D$24,'H-32A-WP06 - Debt Service'!D$27/12,0)),"-")</f>
        <v>-</v>
      </c>
      <c r="F32" s="366" t="str">
        <f>IFERROR(IF(-SUM(F$20:F31)+F$15&lt;0.000001,0,IF($C32&gt;='H-32A-WP06 - Debt Service'!E$24,'H-32A-WP06 - Debt Service'!E$27/12,0)),"-")</f>
        <v>-</v>
      </c>
      <c r="G32" s="366">
        <f>IFERROR(IF(-SUM(G$20:G31)+G$15&lt;0.000001,0,IF($C32&gt;='H-32A-WP06 - Debt Service'!F$24,'H-32A-WP06 - Debt Service'!F$27/12,0)),"-")</f>
        <v>0</v>
      </c>
      <c r="H32" s="366">
        <f>IFERROR(IF(-SUM(H$20:H31)+H$15&lt;0.000001,0,IF($C32&gt;='H-32A-WP06 - Debt Service'!G$24,'H-32A-WP06 - Debt Service'!G$27/12,0)),"-")</f>
        <v>0</v>
      </c>
      <c r="I32" s="366">
        <f>IFERROR(IF(-SUM(I$20:I31)+I$15&lt;0.000001,0,IF($C32&gt;='H-32A-WP06 - Debt Service'!H$24,'H-32A-WP06 - Debt Service'!H$27/12,0)),"-")</f>
        <v>0</v>
      </c>
      <c r="J32" s="366">
        <f>IFERROR(IF(-SUM(J$20:J31)+J$15&lt;0.000001,0,IF($C32&gt;='H-32A-WP06 - Debt Service'!I$24,'H-32A-WP06 - Debt Service'!I$27/12,0)),"-")</f>
        <v>0</v>
      </c>
      <c r="K32" s="366">
        <f>IFERROR(IF(-SUM(K$20:K31)+K$15&lt;0.000001,0,IF($C32&gt;='H-32A-WP06 - Debt Service'!J$24,'H-32A-WP06 - Debt Service'!J$27/12,0)),"-")</f>
        <v>0</v>
      </c>
      <c r="L32" s="366">
        <f>IFERROR(IF(-SUM(L$20:L31)+L$15&lt;0.000001,0,IF($C32&gt;='H-32A-WP06 - Debt Service'!K$24,'H-32A-WP06 - Debt Service'!K$27/12,0)),"-")</f>
        <v>0</v>
      </c>
      <c r="M32" s="366">
        <f>IFERROR(IF(-SUM(M$20:M31)+M$15&lt;0.000001,0,IF($C32&gt;='H-32A-WP06 - Debt Service'!L$24,'H-32A-WP06 - Debt Service'!L$27/12,0)),"-")</f>
        <v>0</v>
      </c>
      <c r="N32" s="459"/>
      <c r="O32" s="354">
        <f t="shared" si="1"/>
        <v>2020</v>
      </c>
      <c r="P32" s="378">
        <f t="shared" si="3"/>
        <v>43831</v>
      </c>
      <c r="Q32" s="366" t="str">
        <f>IFERROR(IF(-SUM(Q$20:Q31)+Q$15&lt;0.000001,0,IF($C32&gt;='H-32A-WP06 - Debt Service'!P$24,'H-32A-WP06 - Debt Service'!P$27/12,0)),"-")</f>
        <v>-</v>
      </c>
      <c r="R32" s="366">
        <f>IFERROR(IF(-SUM(R$20:R31)+R$15&lt;0.000001,0,IF($C32&gt;='H-32A-WP06 - Debt Service'!Q$24,'H-32A-WP06 - Debt Service'!Q$27/12,0)),"-")</f>
        <v>0</v>
      </c>
      <c r="S32" s="366">
        <f>IFERROR(IF(-SUM(S$20:S31)+S$15&lt;0.000001,0,IF($C32&gt;='H-32A-WP06 - Debt Service'!R$24,'H-32A-WP06 - Debt Service'!R$27/12,0)),"-")</f>
        <v>0</v>
      </c>
      <c r="T32" s="366">
        <f>IFERROR(IF(-SUM(T$20:T31)+T$15&lt;0.000001,0,IF($C32&gt;='H-32A-WP06 - Debt Service'!S$24,'H-32A-WP06 - Debt Service'!S$27/12,0)),"-")</f>
        <v>0</v>
      </c>
      <c r="U32" s="366">
        <f>IFERROR(IF(-SUM(U$20:U31)+U$15&lt;0.000001,0,IF($C32&gt;='H-32A-WP06 - Debt Service'!T$24,'H-32A-WP06 - Debt Service'!T$27/12,0)),"-")</f>
        <v>0</v>
      </c>
      <c r="V32" s="366">
        <f>IFERROR(IF(-SUM(V$20:V31)+V$15&lt;0.000001,0,IF($C32&gt;='H-32A-WP06 - Debt Service'!U$24,'H-32A-WP06 - Debt Service'!U$27/12,0)),"-")</f>
        <v>0</v>
      </c>
      <c r="W32" s="366">
        <f>IFERROR(IF(-SUM(W$20:W31)+W$15&lt;0.000001,0,IF($C32&gt;='H-32A-WP06 - Debt Service'!V$24,'H-32A-WP06 - Debt Service'!V$27/12,0)),"-")</f>
        <v>0</v>
      </c>
      <c r="X32" s="366">
        <f>IFERROR(IF(-SUM(X$20:X31)+X$15&lt;0.000001,0,IF($C32&gt;='H-32A-WP06 - Debt Service'!W$24,'H-32A-WP06 - Debt Service'!W$27/12,0)),"-")</f>
        <v>0</v>
      </c>
      <c r="Y32" s="366">
        <f>IFERROR(IF(-SUM(Y$20:Y31)+Y$15&lt;0.000001,0,IF($C32&gt;='H-32A-WP06 - Debt Service'!X$24,'H-32A-WP06 - Debt Service'!X$27/12,0)),"-")</f>
        <v>0</v>
      </c>
      <c r="Z32" s="366">
        <f>IFERROR(IF(-SUM(Z$20:Z31)+Z$15&lt;0.000001,0,IF($C32&gt;='H-32A-WP06 - Debt Service'!Y$24,'H-32A-WP06 - Debt Service'!Y$27/12,0)),"-")</f>
        <v>0</v>
      </c>
    </row>
    <row r="33" spans="2:26">
      <c r="B33" s="354">
        <f t="shared" si="0"/>
        <v>2020</v>
      </c>
      <c r="C33" s="378">
        <f t="shared" si="2"/>
        <v>43862</v>
      </c>
      <c r="D33" s="366" t="str">
        <f>IFERROR(IF(-SUM(D$20:D32)+D$15&lt;0.000001,0,IF($C33&gt;='H-32A-WP06 - Debt Service'!C$24,'H-32A-WP06 - Debt Service'!C$27/12,0)),"-")</f>
        <v>-</v>
      </c>
      <c r="E33" s="366" t="str">
        <f>IFERROR(IF(-SUM(E$20:E32)+E$15&lt;0.000001,0,IF($C33&gt;='H-32A-WP06 - Debt Service'!D$24,'H-32A-WP06 - Debt Service'!D$27/12,0)),"-")</f>
        <v>-</v>
      </c>
      <c r="F33" s="366" t="str">
        <f>IFERROR(IF(-SUM(F$20:F32)+F$15&lt;0.000001,0,IF($C33&gt;='H-32A-WP06 - Debt Service'!E$24,'H-32A-WP06 - Debt Service'!E$27/12,0)),"-")</f>
        <v>-</v>
      </c>
      <c r="G33" s="366">
        <f>IFERROR(IF(-SUM(G$20:G32)+G$15&lt;0.000001,0,IF($C33&gt;='H-32A-WP06 - Debt Service'!F$24,'H-32A-WP06 - Debt Service'!F$27/12,0)),"-")</f>
        <v>0</v>
      </c>
      <c r="H33" s="366">
        <f>IFERROR(IF(-SUM(H$20:H32)+H$15&lt;0.000001,0,IF($C33&gt;='H-32A-WP06 - Debt Service'!G$24,'H-32A-WP06 - Debt Service'!G$27/12,0)),"-")</f>
        <v>0</v>
      </c>
      <c r="I33" s="366">
        <f>IFERROR(IF(-SUM(I$20:I32)+I$15&lt;0.000001,0,IF($C33&gt;='H-32A-WP06 - Debt Service'!H$24,'H-32A-WP06 - Debt Service'!H$27/12,0)),"-")</f>
        <v>0</v>
      </c>
      <c r="J33" s="366">
        <f>IFERROR(IF(-SUM(J$20:J32)+J$15&lt;0.000001,0,IF($C33&gt;='H-32A-WP06 - Debt Service'!I$24,'H-32A-WP06 - Debt Service'!I$27/12,0)),"-")</f>
        <v>0</v>
      </c>
      <c r="K33" s="366">
        <f>IFERROR(IF(-SUM(K$20:K32)+K$15&lt;0.000001,0,IF($C33&gt;='H-32A-WP06 - Debt Service'!J$24,'H-32A-WP06 - Debt Service'!J$27/12,0)),"-")</f>
        <v>0</v>
      </c>
      <c r="L33" s="366">
        <f>IFERROR(IF(-SUM(L$20:L32)+L$15&lt;0.000001,0,IF($C33&gt;='H-32A-WP06 - Debt Service'!K$24,'H-32A-WP06 - Debt Service'!K$27/12,0)),"-")</f>
        <v>0</v>
      </c>
      <c r="M33" s="366">
        <f>IFERROR(IF(-SUM(M$20:M32)+M$15&lt;0.000001,0,IF($C33&gt;='H-32A-WP06 - Debt Service'!L$24,'H-32A-WP06 - Debt Service'!L$27/12,0)),"-")</f>
        <v>0</v>
      </c>
      <c r="N33" s="459"/>
      <c r="O33" s="354">
        <f t="shared" si="1"/>
        <v>2020</v>
      </c>
      <c r="P33" s="378">
        <f t="shared" si="3"/>
        <v>43862</v>
      </c>
      <c r="Q33" s="366" t="str">
        <f>IFERROR(IF(-SUM(Q$20:Q32)+Q$15&lt;0.000001,0,IF($C33&gt;='H-32A-WP06 - Debt Service'!P$24,'H-32A-WP06 - Debt Service'!P$27/12,0)),"-")</f>
        <v>-</v>
      </c>
      <c r="R33" s="366">
        <f>IFERROR(IF(-SUM(R$20:R32)+R$15&lt;0.000001,0,IF($C33&gt;='H-32A-WP06 - Debt Service'!Q$24,'H-32A-WP06 - Debt Service'!Q$27/12,0)),"-")</f>
        <v>0</v>
      </c>
      <c r="S33" s="366">
        <f>IFERROR(IF(-SUM(S$20:S32)+S$15&lt;0.000001,0,IF($C33&gt;='H-32A-WP06 - Debt Service'!R$24,'H-32A-WP06 - Debt Service'!R$27/12,0)),"-")</f>
        <v>0</v>
      </c>
      <c r="T33" s="366">
        <f>IFERROR(IF(-SUM(T$20:T32)+T$15&lt;0.000001,0,IF($C33&gt;='H-32A-WP06 - Debt Service'!S$24,'H-32A-WP06 - Debt Service'!S$27/12,0)),"-")</f>
        <v>0</v>
      </c>
      <c r="U33" s="366">
        <f>IFERROR(IF(-SUM(U$20:U32)+U$15&lt;0.000001,0,IF($C33&gt;='H-32A-WP06 - Debt Service'!T$24,'H-32A-WP06 - Debt Service'!T$27/12,0)),"-")</f>
        <v>0</v>
      </c>
      <c r="V33" s="366">
        <f>IFERROR(IF(-SUM(V$20:V32)+V$15&lt;0.000001,0,IF($C33&gt;='H-32A-WP06 - Debt Service'!U$24,'H-32A-WP06 - Debt Service'!U$27/12,0)),"-")</f>
        <v>0</v>
      </c>
      <c r="W33" s="366">
        <f>IFERROR(IF(-SUM(W$20:W32)+W$15&lt;0.000001,0,IF($C33&gt;='H-32A-WP06 - Debt Service'!V$24,'H-32A-WP06 - Debt Service'!V$27/12,0)),"-")</f>
        <v>0</v>
      </c>
      <c r="X33" s="366">
        <f>IFERROR(IF(-SUM(X$20:X32)+X$15&lt;0.000001,0,IF($C33&gt;='H-32A-WP06 - Debt Service'!W$24,'H-32A-WP06 - Debt Service'!W$27/12,0)),"-")</f>
        <v>0</v>
      </c>
      <c r="Y33" s="366">
        <f>IFERROR(IF(-SUM(Y$20:Y32)+Y$15&lt;0.000001,0,IF($C33&gt;='H-32A-WP06 - Debt Service'!X$24,'H-32A-WP06 - Debt Service'!X$27/12,0)),"-")</f>
        <v>0</v>
      </c>
      <c r="Z33" s="366">
        <f>IFERROR(IF(-SUM(Z$20:Z32)+Z$15&lt;0.000001,0,IF($C33&gt;='H-32A-WP06 - Debt Service'!Y$24,'H-32A-WP06 - Debt Service'!Y$27/12,0)),"-")</f>
        <v>0</v>
      </c>
    </row>
    <row r="34" spans="2:26">
      <c r="B34" s="354">
        <f t="shared" si="0"/>
        <v>2020</v>
      </c>
      <c r="C34" s="378">
        <f t="shared" si="2"/>
        <v>43891</v>
      </c>
      <c r="D34" s="366" t="str">
        <f>IFERROR(IF(-SUM(D$20:D33)+D$15&lt;0.000001,0,IF($C34&gt;='H-32A-WP06 - Debt Service'!C$24,'H-32A-WP06 - Debt Service'!C$27/12,0)),"-")</f>
        <v>-</v>
      </c>
      <c r="E34" s="366" t="str">
        <f>IFERROR(IF(-SUM(E$20:E33)+E$15&lt;0.000001,0,IF($C34&gt;='H-32A-WP06 - Debt Service'!D$24,'H-32A-WP06 - Debt Service'!D$27/12,0)),"-")</f>
        <v>-</v>
      </c>
      <c r="F34" s="366" t="str">
        <f>IFERROR(IF(-SUM(F$20:F33)+F$15&lt;0.000001,0,IF($C34&gt;='H-32A-WP06 - Debt Service'!E$24,'H-32A-WP06 - Debt Service'!E$27/12,0)),"-")</f>
        <v>-</v>
      </c>
      <c r="G34" s="366">
        <f>IFERROR(IF(-SUM(G$20:G33)+G$15&lt;0.000001,0,IF($C34&gt;='H-32A-WP06 - Debt Service'!F$24,'H-32A-WP06 - Debt Service'!F$27/12,0)),"-")</f>
        <v>0</v>
      </c>
      <c r="H34" s="366">
        <f>IFERROR(IF(-SUM(H$20:H33)+H$15&lt;0.000001,0,IF($C34&gt;='H-32A-WP06 - Debt Service'!G$24,'H-32A-WP06 - Debt Service'!G$27/12,0)),"-")</f>
        <v>0</v>
      </c>
      <c r="I34" s="366">
        <f>IFERROR(IF(-SUM(I$20:I33)+I$15&lt;0.000001,0,IF($C34&gt;='H-32A-WP06 - Debt Service'!H$24,'H-32A-WP06 - Debt Service'!H$27/12,0)),"-")</f>
        <v>0</v>
      </c>
      <c r="J34" s="366">
        <f>IFERROR(IF(-SUM(J$20:J33)+J$15&lt;0.000001,0,IF($C34&gt;='H-32A-WP06 - Debt Service'!I$24,'H-32A-WP06 - Debt Service'!I$27/12,0)),"-")</f>
        <v>0</v>
      </c>
      <c r="K34" s="366">
        <f>IFERROR(IF(-SUM(K$20:K33)+K$15&lt;0.000001,0,IF($C34&gt;='H-32A-WP06 - Debt Service'!J$24,'H-32A-WP06 - Debt Service'!J$27/12,0)),"-")</f>
        <v>0</v>
      </c>
      <c r="L34" s="366">
        <f>IFERROR(IF(-SUM(L$20:L33)+L$15&lt;0.000001,0,IF($C34&gt;='H-32A-WP06 - Debt Service'!K$24,'H-32A-WP06 - Debt Service'!K$27/12,0)),"-")</f>
        <v>0</v>
      </c>
      <c r="M34" s="366">
        <f>IFERROR(IF(-SUM(M$20:M33)+M$15&lt;0.000001,0,IF($C34&gt;='H-32A-WP06 - Debt Service'!L$24,'H-32A-WP06 - Debt Service'!L$27/12,0)),"-")</f>
        <v>0</v>
      </c>
      <c r="N34" s="459"/>
      <c r="O34" s="354">
        <f t="shared" si="1"/>
        <v>2020</v>
      </c>
      <c r="P34" s="378">
        <f t="shared" si="3"/>
        <v>43891</v>
      </c>
      <c r="Q34" s="366" t="str">
        <f>IFERROR(IF(-SUM(Q$20:Q33)+Q$15&lt;0.000001,0,IF($C34&gt;='H-32A-WP06 - Debt Service'!P$24,'H-32A-WP06 - Debt Service'!P$27/12,0)),"-")</f>
        <v>-</v>
      </c>
      <c r="R34" s="366">
        <f>IFERROR(IF(-SUM(R$20:R33)+R$15&lt;0.000001,0,IF($C34&gt;='H-32A-WP06 - Debt Service'!Q$24,'H-32A-WP06 - Debt Service'!Q$27/12,0)),"-")</f>
        <v>0</v>
      </c>
      <c r="S34" s="366">
        <f>IFERROR(IF(-SUM(S$20:S33)+S$15&lt;0.000001,0,IF($C34&gt;='H-32A-WP06 - Debt Service'!R$24,'H-32A-WP06 - Debt Service'!R$27/12,0)),"-")</f>
        <v>0</v>
      </c>
      <c r="T34" s="366">
        <f>IFERROR(IF(-SUM(T$20:T33)+T$15&lt;0.000001,0,IF($C34&gt;='H-32A-WP06 - Debt Service'!S$24,'H-32A-WP06 - Debt Service'!S$27/12,0)),"-")</f>
        <v>0</v>
      </c>
      <c r="U34" s="366">
        <f>IFERROR(IF(-SUM(U$20:U33)+U$15&lt;0.000001,0,IF($C34&gt;='H-32A-WP06 - Debt Service'!T$24,'H-32A-WP06 - Debt Service'!T$27/12,0)),"-")</f>
        <v>0</v>
      </c>
      <c r="V34" s="366">
        <f>IFERROR(IF(-SUM(V$20:V33)+V$15&lt;0.000001,0,IF($C34&gt;='H-32A-WP06 - Debt Service'!U$24,'H-32A-WP06 - Debt Service'!U$27/12,0)),"-")</f>
        <v>0</v>
      </c>
      <c r="W34" s="366">
        <f>IFERROR(IF(-SUM(W$20:W33)+W$15&lt;0.000001,0,IF($C34&gt;='H-32A-WP06 - Debt Service'!V$24,'H-32A-WP06 - Debt Service'!V$27/12,0)),"-")</f>
        <v>0</v>
      </c>
      <c r="X34" s="366">
        <f>IFERROR(IF(-SUM(X$20:X33)+X$15&lt;0.000001,0,IF($C34&gt;='H-32A-WP06 - Debt Service'!W$24,'H-32A-WP06 - Debt Service'!W$27/12,0)),"-")</f>
        <v>0</v>
      </c>
      <c r="Y34" s="366">
        <f>IFERROR(IF(-SUM(Y$20:Y33)+Y$15&lt;0.000001,0,IF($C34&gt;='H-32A-WP06 - Debt Service'!X$24,'H-32A-WP06 - Debt Service'!X$27/12,0)),"-")</f>
        <v>0</v>
      </c>
      <c r="Z34" s="366">
        <f>IFERROR(IF(-SUM(Z$20:Z33)+Z$15&lt;0.000001,0,IF($C34&gt;='H-32A-WP06 - Debt Service'!Y$24,'H-32A-WP06 - Debt Service'!Y$27/12,0)),"-")</f>
        <v>0</v>
      </c>
    </row>
    <row r="35" spans="2:26">
      <c r="B35" s="354">
        <f t="shared" si="0"/>
        <v>2020</v>
      </c>
      <c r="C35" s="378">
        <f t="shared" si="2"/>
        <v>43922</v>
      </c>
      <c r="D35" s="366" t="str">
        <f>IFERROR(IF(-SUM(D$20:D34)+D$15&lt;0.000001,0,IF($C35&gt;='H-32A-WP06 - Debt Service'!C$24,'H-32A-WP06 - Debt Service'!C$27/12,0)),"-")</f>
        <v>-</v>
      </c>
      <c r="E35" s="366" t="str">
        <f>IFERROR(IF(-SUM(E$20:E34)+E$15&lt;0.000001,0,IF($C35&gt;='H-32A-WP06 - Debt Service'!D$24,'H-32A-WP06 - Debt Service'!D$27/12,0)),"-")</f>
        <v>-</v>
      </c>
      <c r="F35" s="366" t="str">
        <f>IFERROR(IF(-SUM(F$20:F34)+F$15&lt;0.000001,0,IF($C35&gt;='H-32A-WP06 - Debt Service'!E$24,'H-32A-WP06 - Debt Service'!E$27/12,0)),"-")</f>
        <v>-</v>
      </c>
      <c r="G35" s="366">
        <f>IFERROR(IF(-SUM(G$20:G34)+G$15&lt;0.000001,0,IF($C35&gt;='H-32A-WP06 - Debt Service'!F$24,'H-32A-WP06 - Debt Service'!F$27/12,0)),"-")</f>
        <v>0</v>
      </c>
      <c r="H35" s="366">
        <f>IFERROR(IF(-SUM(H$20:H34)+H$15&lt;0.000001,0,IF($C35&gt;='H-32A-WP06 - Debt Service'!G$24,'H-32A-WP06 - Debt Service'!G$27/12,0)),"-")</f>
        <v>0</v>
      </c>
      <c r="I35" s="366">
        <f>IFERROR(IF(-SUM(I$20:I34)+I$15&lt;0.000001,0,IF($C35&gt;='H-32A-WP06 - Debt Service'!H$24,'H-32A-WP06 - Debt Service'!H$27/12,0)),"-")</f>
        <v>0</v>
      </c>
      <c r="J35" s="366">
        <f>IFERROR(IF(-SUM(J$20:J34)+J$15&lt;0.000001,0,IF($C35&gt;='H-32A-WP06 - Debt Service'!I$24,'H-32A-WP06 - Debt Service'!I$27/12,0)),"-")</f>
        <v>0</v>
      </c>
      <c r="K35" s="366">
        <f>IFERROR(IF(-SUM(K$20:K34)+K$15&lt;0.000001,0,IF($C35&gt;='H-32A-WP06 - Debt Service'!J$24,'H-32A-WP06 - Debt Service'!J$27/12,0)),"-")</f>
        <v>0</v>
      </c>
      <c r="L35" s="366">
        <f>IFERROR(IF(-SUM(L$20:L34)+L$15&lt;0.000001,0,IF($C35&gt;='H-32A-WP06 - Debt Service'!K$24,'H-32A-WP06 - Debt Service'!K$27/12,0)),"-")</f>
        <v>0</v>
      </c>
      <c r="M35" s="366">
        <f>IFERROR(IF(-SUM(M$20:M34)+M$15&lt;0.000001,0,IF($C35&gt;='H-32A-WP06 - Debt Service'!L$24,'H-32A-WP06 - Debt Service'!L$27/12,0)),"-")</f>
        <v>0</v>
      </c>
      <c r="N35" s="459"/>
      <c r="O35" s="354">
        <f t="shared" si="1"/>
        <v>2020</v>
      </c>
      <c r="P35" s="378">
        <f t="shared" si="3"/>
        <v>43922</v>
      </c>
      <c r="Q35" s="366" t="str">
        <f>IFERROR(IF(-SUM(Q$20:Q34)+Q$15&lt;0.000001,0,IF($C35&gt;='H-32A-WP06 - Debt Service'!P$24,'H-32A-WP06 - Debt Service'!P$27/12,0)),"-")</f>
        <v>-</v>
      </c>
      <c r="R35" s="366">
        <f>IFERROR(IF(-SUM(R$20:R34)+R$15&lt;0.000001,0,IF($C35&gt;='H-32A-WP06 - Debt Service'!Q$24,'H-32A-WP06 - Debt Service'!Q$27/12,0)),"-")</f>
        <v>0</v>
      </c>
      <c r="S35" s="366">
        <f>IFERROR(IF(-SUM(S$20:S34)+S$15&lt;0.000001,0,IF($C35&gt;='H-32A-WP06 - Debt Service'!R$24,'H-32A-WP06 - Debt Service'!R$27/12,0)),"-")</f>
        <v>0</v>
      </c>
      <c r="T35" s="366">
        <f>IFERROR(IF(-SUM(T$20:T34)+T$15&lt;0.000001,0,IF($C35&gt;='H-32A-WP06 - Debt Service'!S$24,'H-32A-WP06 - Debt Service'!S$27/12,0)),"-")</f>
        <v>0</v>
      </c>
      <c r="U35" s="366">
        <f>IFERROR(IF(-SUM(U$20:U34)+U$15&lt;0.000001,0,IF($C35&gt;='H-32A-WP06 - Debt Service'!T$24,'H-32A-WP06 - Debt Service'!T$27/12,0)),"-")</f>
        <v>0</v>
      </c>
      <c r="V35" s="366">
        <f>IFERROR(IF(-SUM(V$20:V34)+V$15&lt;0.000001,0,IF($C35&gt;='H-32A-WP06 - Debt Service'!U$24,'H-32A-WP06 - Debt Service'!U$27/12,0)),"-")</f>
        <v>0</v>
      </c>
      <c r="W35" s="366">
        <f>IFERROR(IF(-SUM(W$20:W34)+W$15&lt;0.000001,0,IF($C35&gt;='H-32A-WP06 - Debt Service'!V$24,'H-32A-WP06 - Debt Service'!V$27/12,0)),"-")</f>
        <v>0</v>
      </c>
      <c r="X35" s="366">
        <f>IFERROR(IF(-SUM(X$20:X34)+X$15&lt;0.000001,0,IF($C35&gt;='H-32A-WP06 - Debt Service'!W$24,'H-32A-WP06 - Debt Service'!W$27/12,0)),"-")</f>
        <v>0</v>
      </c>
      <c r="Y35" s="366">
        <f>IFERROR(IF(-SUM(Y$20:Y34)+Y$15&lt;0.000001,0,IF($C35&gt;='H-32A-WP06 - Debt Service'!X$24,'H-32A-WP06 - Debt Service'!X$27/12,0)),"-")</f>
        <v>0</v>
      </c>
      <c r="Z35" s="366">
        <f>IFERROR(IF(-SUM(Z$20:Z34)+Z$15&lt;0.000001,0,IF($C35&gt;='H-32A-WP06 - Debt Service'!Y$24,'H-32A-WP06 - Debt Service'!Y$27/12,0)),"-")</f>
        <v>0</v>
      </c>
    </row>
    <row r="36" spans="2:26">
      <c r="B36" s="354">
        <f t="shared" si="0"/>
        <v>2020</v>
      </c>
      <c r="C36" s="378">
        <f t="shared" si="2"/>
        <v>43952</v>
      </c>
      <c r="D36" s="366" t="str">
        <f>IFERROR(IF(-SUM(D$20:D35)+D$15&lt;0.000001,0,IF($C36&gt;='H-32A-WP06 - Debt Service'!C$24,'H-32A-WP06 - Debt Service'!C$27/12,0)),"-")</f>
        <v>-</v>
      </c>
      <c r="E36" s="366" t="str">
        <f>IFERROR(IF(-SUM(E$20:E35)+E$15&lt;0.000001,0,IF($C36&gt;='H-32A-WP06 - Debt Service'!D$24,'H-32A-WP06 - Debt Service'!D$27/12,0)),"-")</f>
        <v>-</v>
      </c>
      <c r="F36" s="366" t="str">
        <f>IFERROR(IF(-SUM(F$20:F35)+F$15&lt;0.000001,0,IF($C36&gt;='H-32A-WP06 - Debt Service'!E$24,'H-32A-WP06 - Debt Service'!E$27/12,0)),"-")</f>
        <v>-</v>
      </c>
      <c r="G36" s="366">
        <f>IFERROR(IF(-SUM(G$20:G35)+G$15&lt;0.000001,0,IF($C36&gt;='H-32A-WP06 - Debt Service'!F$24,'H-32A-WP06 - Debt Service'!F$27/12,0)),"-")</f>
        <v>0</v>
      </c>
      <c r="H36" s="366">
        <f>IFERROR(IF(-SUM(H$20:H35)+H$15&lt;0.000001,0,IF($C36&gt;='H-32A-WP06 - Debt Service'!G$24,'H-32A-WP06 - Debt Service'!G$27/12,0)),"-")</f>
        <v>0</v>
      </c>
      <c r="I36" s="366">
        <f>IFERROR(IF(-SUM(I$20:I35)+I$15&lt;0.000001,0,IF($C36&gt;='H-32A-WP06 - Debt Service'!H$24,'H-32A-WP06 - Debt Service'!H$27/12,0)),"-")</f>
        <v>0</v>
      </c>
      <c r="J36" s="366">
        <f>IFERROR(IF(-SUM(J$20:J35)+J$15&lt;0.000001,0,IF($C36&gt;='H-32A-WP06 - Debt Service'!I$24,'H-32A-WP06 - Debt Service'!I$27/12,0)),"-")</f>
        <v>0</v>
      </c>
      <c r="K36" s="366">
        <f>IFERROR(IF(-SUM(K$20:K35)+K$15&lt;0.000001,0,IF($C36&gt;='H-32A-WP06 - Debt Service'!J$24,'H-32A-WP06 - Debt Service'!J$27/12,0)),"-")</f>
        <v>0</v>
      </c>
      <c r="L36" s="366">
        <f>IFERROR(IF(-SUM(L$20:L35)+L$15&lt;0.000001,0,IF($C36&gt;='H-32A-WP06 - Debt Service'!K$24,'H-32A-WP06 - Debt Service'!K$27/12,0)),"-")</f>
        <v>0</v>
      </c>
      <c r="M36" s="366">
        <f>IFERROR(IF(-SUM(M$20:M35)+M$15&lt;0.000001,0,IF($C36&gt;='H-32A-WP06 - Debt Service'!L$24,'H-32A-WP06 - Debt Service'!L$27/12,0)),"-")</f>
        <v>0</v>
      </c>
      <c r="N36" s="459"/>
      <c r="O36" s="354">
        <f t="shared" si="1"/>
        <v>2020</v>
      </c>
      <c r="P36" s="378">
        <f t="shared" si="3"/>
        <v>43952</v>
      </c>
      <c r="Q36" s="366" t="str">
        <f>IFERROR(IF(-SUM(Q$20:Q35)+Q$15&lt;0.000001,0,IF($C36&gt;='H-32A-WP06 - Debt Service'!P$24,'H-32A-WP06 - Debt Service'!P$27/12,0)),"-")</f>
        <v>-</v>
      </c>
      <c r="R36" s="366">
        <f>IFERROR(IF(-SUM(R$20:R35)+R$15&lt;0.000001,0,IF($C36&gt;='H-32A-WP06 - Debt Service'!Q$24,'H-32A-WP06 - Debt Service'!Q$27/12,0)),"-")</f>
        <v>0</v>
      </c>
      <c r="S36" s="366">
        <f>IFERROR(IF(-SUM(S$20:S35)+S$15&lt;0.000001,0,IF($C36&gt;='H-32A-WP06 - Debt Service'!R$24,'H-32A-WP06 - Debt Service'!R$27/12,0)),"-")</f>
        <v>0</v>
      </c>
      <c r="T36" s="366">
        <f>IFERROR(IF(-SUM(T$20:T35)+T$15&lt;0.000001,0,IF($C36&gt;='H-32A-WP06 - Debt Service'!S$24,'H-32A-WP06 - Debt Service'!S$27/12,0)),"-")</f>
        <v>0</v>
      </c>
      <c r="U36" s="366">
        <f>IFERROR(IF(-SUM(U$20:U35)+U$15&lt;0.000001,0,IF($C36&gt;='H-32A-WP06 - Debt Service'!T$24,'H-32A-WP06 - Debt Service'!T$27/12,0)),"-")</f>
        <v>0</v>
      </c>
      <c r="V36" s="366">
        <f>IFERROR(IF(-SUM(V$20:V35)+V$15&lt;0.000001,0,IF($C36&gt;='H-32A-WP06 - Debt Service'!U$24,'H-32A-WP06 - Debt Service'!U$27/12,0)),"-")</f>
        <v>0</v>
      </c>
      <c r="W36" s="366">
        <f>IFERROR(IF(-SUM(W$20:W35)+W$15&lt;0.000001,0,IF($C36&gt;='H-32A-WP06 - Debt Service'!V$24,'H-32A-WP06 - Debt Service'!V$27/12,0)),"-")</f>
        <v>0</v>
      </c>
      <c r="X36" s="366">
        <f>IFERROR(IF(-SUM(X$20:X35)+X$15&lt;0.000001,0,IF($C36&gt;='H-32A-WP06 - Debt Service'!W$24,'H-32A-WP06 - Debt Service'!W$27/12,0)),"-")</f>
        <v>0</v>
      </c>
      <c r="Y36" s="366">
        <f>IFERROR(IF(-SUM(Y$20:Y35)+Y$15&lt;0.000001,0,IF($C36&gt;='H-32A-WP06 - Debt Service'!X$24,'H-32A-WP06 - Debt Service'!X$27/12,0)),"-")</f>
        <v>0</v>
      </c>
      <c r="Z36" s="366">
        <f>IFERROR(IF(-SUM(Z$20:Z35)+Z$15&lt;0.000001,0,IF($C36&gt;='H-32A-WP06 - Debt Service'!Y$24,'H-32A-WP06 - Debt Service'!Y$27/12,0)),"-")</f>
        <v>0</v>
      </c>
    </row>
    <row r="37" spans="2:26">
      <c r="B37" s="354">
        <f t="shared" si="0"/>
        <v>2020</v>
      </c>
      <c r="C37" s="378">
        <f t="shared" si="2"/>
        <v>43983</v>
      </c>
      <c r="D37" s="366" t="str">
        <f>IFERROR(IF(-SUM(D$20:D36)+D$15&lt;0.000001,0,IF($C37&gt;='H-32A-WP06 - Debt Service'!C$24,'H-32A-WP06 - Debt Service'!C$27/12,0)),"-")</f>
        <v>-</v>
      </c>
      <c r="E37" s="366" t="str">
        <f>IFERROR(IF(-SUM(E$20:E36)+E$15&lt;0.000001,0,IF($C37&gt;='H-32A-WP06 - Debt Service'!D$24,'H-32A-WP06 - Debt Service'!D$27/12,0)),"-")</f>
        <v>-</v>
      </c>
      <c r="F37" s="366" t="str">
        <f>IFERROR(IF(-SUM(F$20:F36)+F$15&lt;0.000001,0,IF($C37&gt;='H-32A-WP06 - Debt Service'!E$24,'H-32A-WP06 - Debt Service'!E$27/12,0)),"-")</f>
        <v>-</v>
      </c>
      <c r="G37" s="366">
        <f>IFERROR(IF(-SUM(G$20:G36)+G$15&lt;0.000001,0,IF($C37&gt;='H-32A-WP06 - Debt Service'!F$24,'H-32A-WP06 - Debt Service'!F$27/12,0)),"-")</f>
        <v>0</v>
      </c>
      <c r="H37" s="366">
        <f>IFERROR(IF(-SUM(H$20:H36)+H$15&lt;0.000001,0,IF($C37&gt;='H-32A-WP06 - Debt Service'!G$24,'H-32A-WP06 - Debt Service'!G$27/12,0)),"-")</f>
        <v>0</v>
      </c>
      <c r="I37" s="366">
        <f>IFERROR(IF(-SUM(I$20:I36)+I$15&lt;0.000001,0,IF($C37&gt;='H-32A-WP06 - Debt Service'!H$24,'H-32A-WP06 - Debt Service'!H$27/12,0)),"-")</f>
        <v>0</v>
      </c>
      <c r="J37" s="366">
        <f>IFERROR(IF(-SUM(J$20:J36)+J$15&lt;0.000001,0,IF($C37&gt;='H-32A-WP06 - Debt Service'!I$24,'H-32A-WP06 - Debt Service'!I$27/12,0)),"-")</f>
        <v>0</v>
      </c>
      <c r="K37" s="366">
        <f>IFERROR(IF(-SUM(K$20:K36)+K$15&lt;0.000001,0,IF($C37&gt;='H-32A-WP06 - Debt Service'!J$24,'H-32A-WP06 - Debt Service'!J$27/12,0)),"-")</f>
        <v>0</v>
      </c>
      <c r="L37" s="366">
        <f>IFERROR(IF(-SUM(L$20:L36)+L$15&lt;0.000001,0,IF($C37&gt;='H-32A-WP06 - Debt Service'!K$24,'H-32A-WP06 - Debt Service'!K$27/12,0)),"-")</f>
        <v>0</v>
      </c>
      <c r="M37" s="366">
        <f>IFERROR(IF(-SUM(M$20:M36)+M$15&lt;0.000001,0,IF($C37&gt;='H-32A-WP06 - Debt Service'!L$24,'H-32A-WP06 - Debt Service'!L$27/12,0)),"-")</f>
        <v>0</v>
      </c>
      <c r="N37" s="459"/>
      <c r="O37" s="354">
        <f t="shared" si="1"/>
        <v>2020</v>
      </c>
      <c r="P37" s="378">
        <f t="shared" si="3"/>
        <v>43983</v>
      </c>
      <c r="Q37" s="366" t="str">
        <f>IFERROR(IF(-SUM(Q$20:Q36)+Q$15&lt;0.000001,0,IF($C37&gt;='H-32A-WP06 - Debt Service'!P$24,'H-32A-WP06 - Debt Service'!P$27/12,0)),"-")</f>
        <v>-</v>
      </c>
      <c r="R37" s="366">
        <f>IFERROR(IF(-SUM(R$20:R36)+R$15&lt;0.000001,0,IF($C37&gt;='H-32A-WP06 - Debt Service'!Q$24,'H-32A-WP06 - Debt Service'!Q$27/12,0)),"-")</f>
        <v>0</v>
      </c>
      <c r="S37" s="366">
        <f>IFERROR(IF(-SUM(S$20:S36)+S$15&lt;0.000001,0,IF($C37&gt;='H-32A-WP06 - Debt Service'!R$24,'H-32A-WP06 - Debt Service'!R$27/12,0)),"-")</f>
        <v>0</v>
      </c>
      <c r="T37" s="366">
        <f>IFERROR(IF(-SUM(T$20:T36)+T$15&lt;0.000001,0,IF($C37&gt;='H-32A-WP06 - Debt Service'!S$24,'H-32A-WP06 - Debt Service'!S$27/12,0)),"-")</f>
        <v>0</v>
      </c>
      <c r="U37" s="366">
        <f>IFERROR(IF(-SUM(U$20:U36)+U$15&lt;0.000001,0,IF($C37&gt;='H-32A-WP06 - Debt Service'!T$24,'H-32A-WP06 - Debt Service'!T$27/12,0)),"-")</f>
        <v>0</v>
      </c>
      <c r="V37" s="366">
        <f>IFERROR(IF(-SUM(V$20:V36)+V$15&lt;0.000001,0,IF($C37&gt;='H-32A-WP06 - Debt Service'!U$24,'H-32A-WP06 - Debt Service'!U$27/12,0)),"-")</f>
        <v>0</v>
      </c>
      <c r="W37" s="366">
        <f>IFERROR(IF(-SUM(W$20:W36)+W$15&lt;0.000001,0,IF($C37&gt;='H-32A-WP06 - Debt Service'!V$24,'H-32A-WP06 - Debt Service'!V$27/12,0)),"-")</f>
        <v>0</v>
      </c>
      <c r="X37" s="366">
        <f>IFERROR(IF(-SUM(X$20:X36)+X$15&lt;0.000001,0,IF($C37&gt;='H-32A-WP06 - Debt Service'!W$24,'H-32A-WP06 - Debt Service'!W$27/12,0)),"-")</f>
        <v>0</v>
      </c>
      <c r="Y37" s="366">
        <f>IFERROR(IF(-SUM(Y$20:Y36)+Y$15&lt;0.000001,0,IF($C37&gt;='H-32A-WP06 - Debt Service'!X$24,'H-32A-WP06 - Debt Service'!X$27/12,0)),"-")</f>
        <v>0</v>
      </c>
      <c r="Z37" s="366">
        <f>IFERROR(IF(-SUM(Z$20:Z36)+Z$15&lt;0.000001,0,IF($C37&gt;='H-32A-WP06 - Debt Service'!Y$24,'H-32A-WP06 - Debt Service'!Y$27/12,0)),"-")</f>
        <v>0</v>
      </c>
    </row>
    <row r="38" spans="2:26">
      <c r="B38" s="354">
        <f t="shared" si="0"/>
        <v>2020</v>
      </c>
      <c r="C38" s="378">
        <f t="shared" si="2"/>
        <v>44013</v>
      </c>
      <c r="D38" s="366" t="str">
        <f>IFERROR(IF(-SUM(D$20:D37)+D$15&lt;0.000001,0,IF($C38&gt;='H-32A-WP06 - Debt Service'!C$24,'H-32A-WP06 - Debt Service'!C$27/12,0)),"-")</f>
        <v>-</v>
      </c>
      <c r="E38" s="366" t="str">
        <f>IFERROR(IF(-SUM(E$20:E37)+E$15&lt;0.000001,0,IF($C38&gt;='H-32A-WP06 - Debt Service'!D$24,'H-32A-WP06 - Debt Service'!D$27/12,0)),"-")</f>
        <v>-</v>
      </c>
      <c r="F38" s="366" t="str">
        <f>IFERROR(IF(-SUM(F$20:F37)+F$15&lt;0.000001,0,IF($C38&gt;='H-32A-WP06 - Debt Service'!E$24,'H-32A-WP06 - Debt Service'!E$27/12,0)),"-")</f>
        <v>-</v>
      </c>
      <c r="G38" s="366">
        <f>IFERROR(IF(-SUM(G$20:G37)+G$15&lt;0.000001,0,IF($C38&gt;='H-32A-WP06 - Debt Service'!F$24,'H-32A-WP06 - Debt Service'!F$27/12,0)),"-")</f>
        <v>0</v>
      </c>
      <c r="H38" s="366">
        <f>IFERROR(IF(-SUM(H$20:H37)+H$15&lt;0.000001,0,IF($C38&gt;='H-32A-WP06 - Debt Service'!G$24,'H-32A-WP06 - Debt Service'!G$27/12,0)),"-")</f>
        <v>0</v>
      </c>
      <c r="I38" s="366">
        <f>IFERROR(IF(-SUM(I$20:I37)+I$15&lt;0.000001,0,IF($C38&gt;='H-32A-WP06 - Debt Service'!H$24,'H-32A-WP06 - Debt Service'!H$27/12,0)),"-")</f>
        <v>0</v>
      </c>
      <c r="J38" s="366">
        <f>IFERROR(IF(-SUM(J$20:J37)+J$15&lt;0.000001,0,IF($C38&gt;='H-32A-WP06 - Debt Service'!I$24,'H-32A-WP06 - Debt Service'!I$27/12,0)),"-")</f>
        <v>0</v>
      </c>
      <c r="K38" s="366">
        <f>IFERROR(IF(-SUM(K$20:K37)+K$15&lt;0.000001,0,IF($C38&gt;='H-32A-WP06 - Debt Service'!J$24,'H-32A-WP06 - Debt Service'!J$27/12,0)),"-")</f>
        <v>0</v>
      </c>
      <c r="L38" s="366">
        <f>IFERROR(IF(-SUM(L$20:L37)+L$15&lt;0.000001,0,IF($C38&gt;='H-32A-WP06 - Debt Service'!K$24,'H-32A-WP06 - Debt Service'!K$27/12,0)),"-")</f>
        <v>0</v>
      </c>
      <c r="M38" s="366">
        <f>IFERROR(IF(-SUM(M$20:M37)+M$15&lt;0.000001,0,IF($C38&gt;='H-32A-WP06 - Debt Service'!L$24,'H-32A-WP06 - Debt Service'!L$27/12,0)),"-")</f>
        <v>0</v>
      </c>
      <c r="N38" s="459"/>
      <c r="O38" s="354">
        <f t="shared" si="1"/>
        <v>2020</v>
      </c>
      <c r="P38" s="378">
        <f t="shared" si="3"/>
        <v>44013</v>
      </c>
      <c r="Q38" s="366" t="str">
        <f>IFERROR(IF(-SUM(Q$20:Q37)+Q$15&lt;0.000001,0,IF($C38&gt;='H-32A-WP06 - Debt Service'!P$24,'H-32A-WP06 - Debt Service'!P$27/12,0)),"-")</f>
        <v>-</v>
      </c>
      <c r="R38" s="366">
        <f>IFERROR(IF(-SUM(R$20:R37)+R$15&lt;0.000001,0,IF($C38&gt;='H-32A-WP06 - Debt Service'!Q$24,'H-32A-WP06 - Debt Service'!Q$27/12,0)),"-")</f>
        <v>0</v>
      </c>
      <c r="S38" s="366">
        <f>IFERROR(IF(-SUM(S$20:S37)+S$15&lt;0.000001,0,IF($C38&gt;='H-32A-WP06 - Debt Service'!R$24,'H-32A-WP06 - Debt Service'!R$27/12,0)),"-")</f>
        <v>0</v>
      </c>
      <c r="T38" s="366">
        <f>IFERROR(IF(-SUM(T$20:T37)+T$15&lt;0.000001,0,IF($C38&gt;='H-32A-WP06 - Debt Service'!S$24,'H-32A-WP06 - Debt Service'!S$27/12,0)),"-")</f>
        <v>0</v>
      </c>
      <c r="U38" s="366">
        <f>IFERROR(IF(-SUM(U$20:U37)+U$15&lt;0.000001,0,IF($C38&gt;='H-32A-WP06 - Debt Service'!T$24,'H-32A-WP06 - Debt Service'!T$27/12,0)),"-")</f>
        <v>0</v>
      </c>
      <c r="V38" s="366">
        <f>IFERROR(IF(-SUM(V$20:V37)+V$15&lt;0.000001,0,IF($C38&gt;='H-32A-WP06 - Debt Service'!U$24,'H-32A-WP06 - Debt Service'!U$27/12,0)),"-")</f>
        <v>0</v>
      </c>
      <c r="W38" s="366">
        <f>IFERROR(IF(-SUM(W$20:W37)+W$15&lt;0.000001,0,IF($C38&gt;='H-32A-WP06 - Debt Service'!V$24,'H-32A-WP06 - Debt Service'!V$27/12,0)),"-")</f>
        <v>0</v>
      </c>
      <c r="X38" s="366">
        <f>IFERROR(IF(-SUM(X$20:X37)+X$15&lt;0.000001,0,IF($C38&gt;='H-32A-WP06 - Debt Service'!W$24,'H-32A-WP06 - Debt Service'!W$27/12,0)),"-")</f>
        <v>0</v>
      </c>
      <c r="Y38" s="366">
        <f>IFERROR(IF(-SUM(Y$20:Y37)+Y$15&lt;0.000001,0,IF($C38&gt;='H-32A-WP06 - Debt Service'!X$24,'H-32A-WP06 - Debt Service'!X$27/12,0)),"-")</f>
        <v>0</v>
      </c>
      <c r="Z38" s="366">
        <f>IFERROR(IF(-SUM(Z$20:Z37)+Z$15&lt;0.000001,0,IF($C38&gt;='H-32A-WP06 - Debt Service'!Y$24,'H-32A-WP06 - Debt Service'!Y$27/12,0)),"-")</f>
        <v>0</v>
      </c>
    </row>
    <row r="39" spans="2:26">
      <c r="B39" s="354">
        <f t="shared" si="0"/>
        <v>2020</v>
      </c>
      <c r="C39" s="378">
        <f t="shared" si="2"/>
        <v>44044</v>
      </c>
      <c r="D39" s="366" t="str">
        <f>IFERROR(IF(-SUM(D$20:D38)+D$15&lt;0.000001,0,IF($C39&gt;='H-32A-WP06 - Debt Service'!C$24,'H-32A-WP06 - Debt Service'!C$27/12,0)),"-")</f>
        <v>-</v>
      </c>
      <c r="E39" s="366" t="str">
        <f>IFERROR(IF(-SUM(E$20:E38)+E$15&lt;0.000001,0,IF($C39&gt;='H-32A-WP06 - Debt Service'!D$24,'H-32A-WP06 - Debt Service'!D$27/12,0)),"-")</f>
        <v>-</v>
      </c>
      <c r="F39" s="366" t="str">
        <f>IFERROR(IF(-SUM(F$20:F38)+F$15&lt;0.000001,0,IF($C39&gt;='H-32A-WP06 - Debt Service'!E$24,'H-32A-WP06 - Debt Service'!E$27/12,0)),"-")</f>
        <v>-</v>
      </c>
      <c r="G39" s="366">
        <f>IFERROR(IF(-SUM(G$20:G38)+G$15&lt;0.000001,0,IF($C39&gt;='H-32A-WP06 - Debt Service'!F$24,'H-32A-WP06 - Debt Service'!F$27/12,0)),"-")</f>
        <v>0</v>
      </c>
      <c r="H39" s="366">
        <f>IFERROR(IF(-SUM(H$20:H38)+H$15&lt;0.000001,0,IF($C39&gt;='H-32A-WP06 - Debt Service'!G$24,'H-32A-WP06 - Debt Service'!G$27/12,0)),"-")</f>
        <v>0</v>
      </c>
      <c r="I39" s="366">
        <f>IFERROR(IF(-SUM(I$20:I38)+I$15&lt;0.000001,0,IF($C39&gt;='H-32A-WP06 - Debt Service'!H$24,'H-32A-WP06 - Debt Service'!H$27/12,0)),"-")</f>
        <v>0</v>
      </c>
      <c r="J39" s="366">
        <f>IFERROR(IF(-SUM(J$20:J38)+J$15&lt;0.000001,0,IF($C39&gt;='H-32A-WP06 - Debt Service'!I$24,'H-32A-WP06 - Debt Service'!I$27/12,0)),"-")</f>
        <v>0</v>
      </c>
      <c r="K39" s="366">
        <f>IFERROR(IF(-SUM(K$20:K38)+K$15&lt;0.000001,0,IF($C39&gt;='H-32A-WP06 - Debt Service'!J$24,'H-32A-WP06 - Debt Service'!J$27/12,0)),"-")</f>
        <v>0</v>
      </c>
      <c r="L39" s="366">
        <f>IFERROR(IF(-SUM(L$20:L38)+L$15&lt;0.000001,0,IF($C39&gt;='H-32A-WP06 - Debt Service'!K$24,'H-32A-WP06 - Debt Service'!K$27/12,0)),"-")</f>
        <v>0</v>
      </c>
      <c r="M39" s="366">
        <f>IFERROR(IF(-SUM(M$20:M38)+M$15&lt;0.000001,0,IF($C39&gt;='H-32A-WP06 - Debt Service'!L$24,'H-32A-WP06 - Debt Service'!L$27/12,0)),"-")</f>
        <v>0</v>
      </c>
      <c r="N39" s="459"/>
      <c r="O39" s="354">
        <f t="shared" si="1"/>
        <v>2020</v>
      </c>
      <c r="P39" s="378">
        <f t="shared" si="3"/>
        <v>44044</v>
      </c>
      <c r="Q39" s="366" t="str">
        <f>IFERROR(IF(-SUM(Q$20:Q38)+Q$15&lt;0.000001,0,IF($C39&gt;='H-32A-WP06 - Debt Service'!P$24,'H-32A-WP06 - Debt Service'!P$27/12,0)),"-")</f>
        <v>-</v>
      </c>
      <c r="R39" s="366">
        <f>IFERROR(IF(-SUM(R$20:R38)+R$15&lt;0.000001,0,IF($C39&gt;='H-32A-WP06 - Debt Service'!Q$24,'H-32A-WP06 - Debt Service'!Q$27/12,0)),"-")</f>
        <v>0</v>
      </c>
      <c r="S39" s="366">
        <f>IFERROR(IF(-SUM(S$20:S38)+S$15&lt;0.000001,0,IF($C39&gt;='H-32A-WP06 - Debt Service'!R$24,'H-32A-WP06 - Debt Service'!R$27/12,0)),"-")</f>
        <v>0</v>
      </c>
      <c r="T39" s="366">
        <f>IFERROR(IF(-SUM(T$20:T38)+T$15&lt;0.000001,0,IF($C39&gt;='H-32A-WP06 - Debt Service'!S$24,'H-32A-WP06 - Debt Service'!S$27/12,0)),"-")</f>
        <v>0</v>
      </c>
      <c r="U39" s="366">
        <f>IFERROR(IF(-SUM(U$20:U38)+U$15&lt;0.000001,0,IF($C39&gt;='H-32A-WP06 - Debt Service'!T$24,'H-32A-WP06 - Debt Service'!T$27/12,0)),"-")</f>
        <v>0</v>
      </c>
      <c r="V39" s="366">
        <f>IFERROR(IF(-SUM(V$20:V38)+V$15&lt;0.000001,0,IF($C39&gt;='H-32A-WP06 - Debt Service'!U$24,'H-32A-WP06 - Debt Service'!U$27/12,0)),"-")</f>
        <v>0</v>
      </c>
      <c r="W39" s="366">
        <f>IFERROR(IF(-SUM(W$20:W38)+W$15&lt;0.000001,0,IF($C39&gt;='H-32A-WP06 - Debt Service'!V$24,'H-32A-WP06 - Debt Service'!V$27/12,0)),"-")</f>
        <v>0</v>
      </c>
      <c r="X39" s="366">
        <f>IFERROR(IF(-SUM(X$20:X38)+X$15&lt;0.000001,0,IF($C39&gt;='H-32A-WP06 - Debt Service'!W$24,'H-32A-WP06 - Debt Service'!W$27/12,0)),"-")</f>
        <v>0</v>
      </c>
      <c r="Y39" s="366">
        <f>IFERROR(IF(-SUM(Y$20:Y38)+Y$15&lt;0.000001,0,IF($C39&gt;='H-32A-WP06 - Debt Service'!X$24,'H-32A-WP06 - Debt Service'!X$27/12,0)),"-")</f>
        <v>0</v>
      </c>
      <c r="Z39" s="366">
        <f>IFERROR(IF(-SUM(Z$20:Z38)+Z$15&lt;0.000001,0,IF($C39&gt;='H-32A-WP06 - Debt Service'!Y$24,'H-32A-WP06 - Debt Service'!Y$27/12,0)),"-")</f>
        <v>0</v>
      </c>
    </row>
    <row r="40" spans="2:26">
      <c r="B40" s="354">
        <f t="shared" si="0"/>
        <v>2020</v>
      </c>
      <c r="C40" s="378">
        <f t="shared" si="2"/>
        <v>44075</v>
      </c>
      <c r="D40" s="366" t="str">
        <f>IFERROR(IF(-SUM(D$20:D39)+D$15&lt;0.000001,0,IF($C40&gt;='H-32A-WP06 - Debt Service'!C$24,'H-32A-WP06 - Debt Service'!C$27/12,0)),"-")</f>
        <v>-</v>
      </c>
      <c r="E40" s="366" t="str">
        <f>IFERROR(IF(-SUM(E$20:E39)+E$15&lt;0.000001,0,IF($C40&gt;='H-32A-WP06 - Debt Service'!D$24,'H-32A-WP06 - Debt Service'!D$27/12,0)),"-")</f>
        <v>-</v>
      </c>
      <c r="F40" s="366" t="str">
        <f>IFERROR(IF(-SUM(F$20:F39)+F$15&lt;0.000001,0,IF($C40&gt;='H-32A-WP06 - Debt Service'!E$24,'H-32A-WP06 - Debt Service'!E$27/12,0)),"-")</f>
        <v>-</v>
      </c>
      <c r="G40" s="366">
        <f>IFERROR(IF(-SUM(G$20:G39)+G$15&lt;0.000001,0,IF($C40&gt;='H-32A-WP06 - Debt Service'!F$24,'H-32A-WP06 - Debt Service'!F$27/12,0)),"-")</f>
        <v>0</v>
      </c>
      <c r="H40" s="366">
        <f>IFERROR(IF(-SUM(H$20:H39)+H$15&lt;0.000001,0,IF($C40&gt;='H-32A-WP06 - Debt Service'!G$24,'H-32A-WP06 - Debt Service'!G$27/12,0)),"-")</f>
        <v>0</v>
      </c>
      <c r="I40" s="366">
        <f>IFERROR(IF(-SUM(I$20:I39)+I$15&lt;0.000001,0,IF($C40&gt;='H-32A-WP06 - Debt Service'!H$24,'H-32A-WP06 - Debt Service'!H$27/12,0)),"-")</f>
        <v>0</v>
      </c>
      <c r="J40" s="366">
        <f>IFERROR(IF(-SUM(J$20:J39)+J$15&lt;0.000001,0,IF($C40&gt;='H-32A-WP06 - Debt Service'!I$24,'H-32A-WP06 - Debt Service'!I$27/12,0)),"-")</f>
        <v>0</v>
      </c>
      <c r="K40" s="366">
        <f>IFERROR(IF(-SUM(K$20:K39)+K$15&lt;0.000001,0,IF($C40&gt;='H-32A-WP06 - Debt Service'!J$24,'H-32A-WP06 - Debt Service'!J$27/12,0)),"-")</f>
        <v>0</v>
      </c>
      <c r="L40" s="366">
        <f>IFERROR(IF(-SUM(L$20:L39)+L$15&lt;0.000001,0,IF($C40&gt;='H-32A-WP06 - Debt Service'!K$24,'H-32A-WP06 - Debt Service'!K$27/12,0)),"-")</f>
        <v>0</v>
      </c>
      <c r="M40" s="366">
        <f>IFERROR(IF(-SUM(M$20:M39)+M$15&lt;0.000001,0,IF($C40&gt;='H-32A-WP06 - Debt Service'!L$24,'H-32A-WP06 - Debt Service'!L$27/12,0)),"-")</f>
        <v>0</v>
      </c>
      <c r="N40" s="459"/>
      <c r="O40" s="354">
        <f t="shared" si="1"/>
        <v>2020</v>
      </c>
      <c r="P40" s="378">
        <f t="shared" si="3"/>
        <v>44075</v>
      </c>
      <c r="Q40" s="366" t="str">
        <f>IFERROR(IF(-SUM(Q$20:Q39)+Q$15&lt;0.000001,0,IF($C40&gt;='H-32A-WP06 - Debt Service'!P$24,'H-32A-WP06 - Debt Service'!P$27/12,0)),"-")</f>
        <v>-</v>
      </c>
      <c r="R40" s="366">
        <f>IFERROR(IF(-SUM(R$20:R39)+R$15&lt;0.000001,0,IF($C40&gt;='H-32A-WP06 - Debt Service'!Q$24,'H-32A-WP06 - Debt Service'!Q$27/12,0)),"-")</f>
        <v>0</v>
      </c>
      <c r="S40" s="366">
        <f>IFERROR(IF(-SUM(S$20:S39)+S$15&lt;0.000001,0,IF($C40&gt;='H-32A-WP06 - Debt Service'!R$24,'H-32A-WP06 - Debt Service'!R$27/12,0)),"-")</f>
        <v>0</v>
      </c>
      <c r="T40" s="366">
        <f>IFERROR(IF(-SUM(T$20:T39)+T$15&lt;0.000001,0,IF($C40&gt;='H-32A-WP06 - Debt Service'!S$24,'H-32A-WP06 - Debt Service'!S$27/12,0)),"-")</f>
        <v>0</v>
      </c>
      <c r="U40" s="366">
        <f>IFERROR(IF(-SUM(U$20:U39)+U$15&lt;0.000001,0,IF($C40&gt;='H-32A-WP06 - Debt Service'!T$24,'H-32A-WP06 - Debt Service'!T$27/12,0)),"-")</f>
        <v>0</v>
      </c>
      <c r="V40" s="366">
        <f>IFERROR(IF(-SUM(V$20:V39)+V$15&lt;0.000001,0,IF($C40&gt;='H-32A-WP06 - Debt Service'!U$24,'H-32A-WP06 - Debt Service'!U$27/12,0)),"-")</f>
        <v>0</v>
      </c>
      <c r="W40" s="366">
        <f>IFERROR(IF(-SUM(W$20:W39)+W$15&lt;0.000001,0,IF($C40&gt;='H-32A-WP06 - Debt Service'!V$24,'H-32A-WP06 - Debt Service'!V$27/12,0)),"-")</f>
        <v>0</v>
      </c>
      <c r="X40" s="366">
        <f>IFERROR(IF(-SUM(X$20:X39)+X$15&lt;0.000001,0,IF($C40&gt;='H-32A-WP06 - Debt Service'!W$24,'H-32A-WP06 - Debt Service'!W$27/12,0)),"-")</f>
        <v>0</v>
      </c>
      <c r="Y40" s="366">
        <f>IFERROR(IF(-SUM(Y$20:Y39)+Y$15&lt;0.000001,0,IF($C40&gt;='H-32A-WP06 - Debt Service'!X$24,'H-32A-WP06 - Debt Service'!X$27/12,0)),"-")</f>
        <v>0</v>
      </c>
      <c r="Z40" s="366">
        <f>IFERROR(IF(-SUM(Z$20:Z39)+Z$15&lt;0.000001,0,IF($C40&gt;='H-32A-WP06 - Debt Service'!Y$24,'H-32A-WP06 - Debt Service'!Y$27/12,0)),"-")</f>
        <v>0</v>
      </c>
    </row>
    <row r="41" spans="2:26">
      <c r="B41" s="354">
        <f t="shared" si="0"/>
        <v>2020</v>
      </c>
      <c r="C41" s="378">
        <f t="shared" si="2"/>
        <v>44105</v>
      </c>
      <c r="D41" s="366" t="str">
        <f>IFERROR(IF(-SUM(D$20:D40)+D$15&lt;0.000001,0,IF($C41&gt;='H-32A-WP06 - Debt Service'!C$24,'H-32A-WP06 - Debt Service'!C$27/12,0)),"-")</f>
        <v>-</v>
      </c>
      <c r="E41" s="366" t="str">
        <f>IFERROR(IF(-SUM(E$20:E40)+E$15&lt;0.000001,0,IF($C41&gt;='H-32A-WP06 - Debt Service'!D$24,'H-32A-WP06 - Debt Service'!D$27/12,0)),"-")</f>
        <v>-</v>
      </c>
      <c r="F41" s="366" t="str">
        <f>IFERROR(IF(-SUM(F$20:F40)+F$15&lt;0.000001,0,IF($C41&gt;='H-32A-WP06 - Debt Service'!E$24,'H-32A-WP06 - Debt Service'!E$27/12,0)),"-")</f>
        <v>-</v>
      </c>
      <c r="G41" s="366">
        <f>IFERROR(IF(-SUM(G$20:G40)+G$15&lt;0.000001,0,IF($C41&gt;='H-32A-WP06 - Debt Service'!F$24,'H-32A-WP06 - Debt Service'!F$27/12,0)),"-")</f>
        <v>0</v>
      </c>
      <c r="H41" s="366">
        <f>IFERROR(IF(-SUM(H$20:H40)+H$15&lt;0.000001,0,IF($C41&gt;='H-32A-WP06 - Debt Service'!G$24,'H-32A-WP06 - Debt Service'!G$27/12,0)),"-")</f>
        <v>0</v>
      </c>
      <c r="I41" s="366">
        <f>IFERROR(IF(-SUM(I$20:I40)+I$15&lt;0.000001,0,IF($C41&gt;='H-32A-WP06 - Debt Service'!H$24,'H-32A-WP06 - Debt Service'!H$27/12,0)),"-")</f>
        <v>0</v>
      </c>
      <c r="J41" s="366">
        <f>IFERROR(IF(-SUM(J$20:J40)+J$15&lt;0.000001,0,IF($C41&gt;='H-32A-WP06 - Debt Service'!I$24,'H-32A-WP06 - Debt Service'!I$27/12,0)),"-")</f>
        <v>0</v>
      </c>
      <c r="K41" s="366">
        <f>IFERROR(IF(-SUM(K$20:K40)+K$15&lt;0.000001,0,IF($C41&gt;='H-32A-WP06 - Debt Service'!J$24,'H-32A-WP06 - Debt Service'!J$27/12,0)),"-")</f>
        <v>0</v>
      </c>
      <c r="L41" s="366">
        <f>IFERROR(IF(-SUM(L$20:L40)+L$15&lt;0.000001,0,IF($C41&gt;='H-32A-WP06 - Debt Service'!K$24,'H-32A-WP06 - Debt Service'!K$27/12,0)),"-")</f>
        <v>0</v>
      </c>
      <c r="M41" s="366">
        <f>IFERROR(IF(-SUM(M$20:M40)+M$15&lt;0.000001,0,IF($C41&gt;='H-32A-WP06 - Debt Service'!L$24,'H-32A-WP06 - Debt Service'!L$27/12,0)),"-")</f>
        <v>0</v>
      </c>
      <c r="N41" s="459"/>
      <c r="O41" s="354">
        <f t="shared" si="1"/>
        <v>2020</v>
      </c>
      <c r="P41" s="378">
        <f t="shared" si="3"/>
        <v>44105</v>
      </c>
      <c r="Q41" s="366" t="str">
        <f>IFERROR(IF(-SUM(Q$20:Q40)+Q$15&lt;0.000001,0,IF($C41&gt;='H-32A-WP06 - Debt Service'!P$24,'H-32A-WP06 - Debt Service'!P$27/12,0)),"-")</f>
        <v>-</v>
      </c>
      <c r="R41" s="366">
        <f>IFERROR(IF(-SUM(R$20:R40)+R$15&lt;0.000001,0,IF($C41&gt;='H-32A-WP06 - Debt Service'!Q$24,'H-32A-WP06 - Debt Service'!Q$27/12,0)),"-")</f>
        <v>0</v>
      </c>
      <c r="S41" s="366">
        <f>IFERROR(IF(-SUM(S$20:S40)+S$15&lt;0.000001,0,IF($C41&gt;='H-32A-WP06 - Debt Service'!R$24,'H-32A-WP06 - Debt Service'!R$27/12,0)),"-")</f>
        <v>0</v>
      </c>
      <c r="T41" s="366">
        <f>IFERROR(IF(-SUM(T$20:T40)+T$15&lt;0.000001,0,IF($C41&gt;='H-32A-WP06 - Debt Service'!S$24,'H-32A-WP06 - Debt Service'!S$27/12,0)),"-")</f>
        <v>0</v>
      </c>
      <c r="U41" s="366">
        <f>IFERROR(IF(-SUM(U$20:U40)+U$15&lt;0.000001,0,IF($C41&gt;='H-32A-WP06 - Debt Service'!T$24,'H-32A-WP06 - Debt Service'!T$27/12,0)),"-")</f>
        <v>0</v>
      </c>
      <c r="V41" s="366">
        <f>IFERROR(IF(-SUM(V$20:V40)+V$15&lt;0.000001,0,IF($C41&gt;='H-32A-WP06 - Debt Service'!U$24,'H-32A-WP06 - Debt Service'!U$27/12,0)),"-")</f>
        <v>0</v>
      </c>
      <c r="W41" s="366">
        <f>IFERROR(IF(-SUM(W$20:W40)+W$15&lt;0.000001,0,IF($C41&gt;='H-32A-WP06 - Debt Service'!V$24,'H-32A-WP06 - Debt Service'!V$27/12,0)),"-")</f>
        <v>0</v>
      </c>
      <c r="X41" s="366">
        <f>IFERROR(IF(-SUM(X$20:X40)+X$15&lt;0.000001,0,IF($C41&gt;='H-32A-WP06 - Debt Service'!W$24,'H-32A-WP06 - Debt Service'!W$27/12,0)),"-")</f>
        <v>0</v>
      </c>
      <c r="Y41" s="366">
        <f>IFERROR(IF(-SUM(Y$20:Y40)+Y$15&lt;0.000001,0,IF($C41&gt;='H-32A-WP06 - Debt Service'!X$24,'H-32A-WP06 - Debt Service'!X$27/12,0)),"-")</f>
        <v>0</v>
      </c>
      <c r="Z41" s="366">
        <f>IFERROR(IF(-SUM(Z$20:Z40)+Z$15&lt;0.000001,0,IF($C41&gt;='H-32A-WP06 - Debt Service'!Y$24,'H-32A-WP06 - Debt Service'!Y$27/12,0)),"-")</f>
        <v>0</v>
      </c>
    </row>
    <row r="42" spans="2:26">
      <c r="B42" s="354">
        <f t="shared" si="0"/>
        <v>2020</v>
      </c>
      <c r="C42" s="378">
        <f t="shared" si="2"/>
        <v>44136</v>
      </c>
      <c r="D42" s="366" t="str">
        <f>IFERROR(IF(-SUM(D$20:D41)+D$15&lt;0.000001,0,IF($C42&gt;='H-32A-WP06 - Debt Service'!C$24,'H-32A-WP06 - Debt Service'!C$27/12,0)),"-")</f>
        <v>-</v>
      </c>
      <c r="E42" s="366" t="str">
        <f>IFERROR(IF(-SUM(E$20:E41)+E$15&lt;0.000001,0,IF($C42&gt;='H-32A-WP06 - Debt Service'!D$24,'H-32A-WP06 - Debt Service'!D$27/12,0)),"-")</f>
        <v>-</v>
      </c>
      <c r="F42" s="366" t="str">
        <f>IFERROR(IF(-SUM(F$20:F41)+F$15&lt;0.000001,0,IF($C42&gt;='H-32A-WP06 - Debt Service'!E$24,'H-32A-WP06 - Debt Service'!E$27/12,0)),"-")</f>
        <v>-</v>
      </c>
      <c r="G42" s="366">
        <f>IFERROR(IF(-SUM(G$20:G41)+G$15&lt;0.000001,0,IF($C42&gt;='H-32A-WP06 - Debt Service'!F$24,'H-32A-WP06 - Debt Service'!F$27/12,0)),"-")</f>
        <v>0</v>
      </c>
      <c r="H42" s="366">
        <f>IFERROR(IF(-SUM(H$20:H41)+H$15&lt;0.000001,0,IF($C42&gt;='H-32A-WP06 - Debt Service'!G$24,'H-32A-WP06 - Debt Service'!G$27/12,0)),"-")</f>
        <v>0</v>
      </c>
      <c r="I42" s="366">
        <f>IFERROR(IF(-SUM(I$20:I41)+I$15&lt;0.000001,0,IF($C42&gt;='H-32A-WP06 - Debt Service'!H$24,'H-32A-WP06 - Debt Service'!H$27/12,0)),"-")</f>
        <v>0</v>
      </c>
      <c r="J42" s="366">
        <f>IFERROR(IF(-SUM(J$20:J41)+J$15&lt;0.000001,0,IF($C42&gt;='H-32A-WP06 - Debt Service'!I$24,'H-32A-WP06 - Debt Service'!I$27/12,0)),"-")</f>
        <v>0</v>
      </c>
      <c r="K42" s="366">
        <f>IFERROR(IF(-SUM(K$20:K41)+K$15&lt;0.000001,0,IF($C42&gt;='H-32A-WP06 - Debt Service'!J$24,'H-32A-WP06 - Debt Service'!J$27/12,0)),"-")</f>
        <v>0</v>
      </c>
      <c r="L42" s="366">
        <f>IFERROR(IF(-SUM(L$20:L41)+L$15&lt;0.000001,0,IF($C42&gt;='H-32A-WP06 - Debt Service'!K$24,'H-32A-WP06 - Debt Service'!K$27/12,0)),"-")</f>
        <v>0</v>
      </c>
      <c r="M42" s="366">
        <f>IFERROR(IF(-SUM(M$20:M41)+M$15&lt;0.000001,0,IF($C42&gt;='H-32A-WP06 - Debt Service'!L$24,'H-32A-WP06 - Debt Service'!L$27/12,0)),"-")</f>
        <v>0</v>
      </c>
      <c r="N42" s="459"/>
      <c r="O42" s="354">
        <f t="shared" si="1"/>
        <v>2020</v>
      </c>
      <c r="P42" s="378">
        <f t="shared" si="3"/>
        <v>44136</v>
      </c>
      <c r="Q42" s="366" t="str">
        <f>IFERROR(IF(-SUM(Q$20:Q41)+Q$15&lt;0.000001,0,IF($C42&gt;='H-32A-WP06 - Debt Service'!P$24,'H-32A-WP06 - Debt Service'!P$27/12,0)),"-")</f>
        <v>-</v>
      </c>
      <c r="R42" s="366">
        <f>IFERROR(IF(-SUM(R$20:R41)+R$15&lt;0.000001,0,IF($C42&gt;='H-32A-WP06 - Debt Service'!Q$24,'H-32A-WP06 - Debt Service'!Q$27/12,0)),"-")</f>
        <v>0</v>
      </c>
      <c r="S42" s="366">
        <f>IFERROR(IF(-SUM(S$20:S41)+S$15&lt;0.000001,0,IF($C42&gt;='H-32A-WP06 - Debt Service'!R$24,'H-32A-WP06 - Debt Service'!R$27/12,0)),"-")</f>
        <v>0</v>
      </c>
      <c r="T42" s="366">
        <f>IFERROR(IF(-SUM(T$20:T41)+T$15&lt;0.000001,0,IF($C42&gt;='H-32A-WP06 - Debt Service'!S$24,'H-32A-WP06 - Debt Service'!S$27/12,0)),"-")</f>
        <v>0</v>
      </c>
      <c r="U42" s="366">
        <f>IFERROR(IF(-SUM(U$20:U41)+U$15&lt;0.000001,0,IF($C42&gt;='H-32A-WP06 - Debt Service'!T$24,'H-32A-WP06 - Debt Service'!T$27/12,0)),"-")</f>
        <v>0</v>
      </c>
      <c r="V42" s="366">
        <f>IFERROR(IF(-SUM(V$20:V41)+V$15&lt;0.000001,0,IF($C42&gt;='H-32A-WP06 - Debt Service'!U$24,'H-32A-WP06 - Debt Service'!U$27/12,0)),"-")</f>
        <v>0</v>
      </c>
      <c r="W42" s="366">
        <f>IFERROR(IF(-SUM(W$20:W41)+W$15&lt;0.000001,0,IF($C42&gt;='H-32A-WP06 - Debt Service'!V$24,'H-32A-WP06 - Debt Service'!V$27/12,0)),"-")</f>
        <v>0</v>
      </c>
      <c r="X42" s="366">
        <f>IFERROR(IF(-SUM(X$20:X41)+X$15&lt;0.000001,0,IF($C42&gt;='H-32A-WP06 - Debt Service'!W$24,'H-32A-WP06 - Debt Service'!W$27/12,0)),"-")</f>
        <v>0</v>
      </c>
      <c r="Y42" s="366">
        <f>IFERROR(IF(-SUM(Y$20:Y41)+Y$15&lt;0.000001,0,IF($C42&gt;='H-32A-WP06 - Debt Service'!X$24,'H-32A-WP06 - Debt Service'!X$27/12,0)),"-")</f>
        <v>0</v>
      </c>
      <c r="Z42" s="366">
        <f>IFERROR(IF(-SUM(Z$20:Z41)+Z$15&lt;0.000001,0,IF($C42&gt;='H-32A-WP06 - Debt Service'!Y$24,'H-32A-WP06 - Debt Service'!Y$27/12,0)),"-")</f>
        <v>0</v>
      </c>
    </row>
    <row r="43" spans="2:26">
      <c r="B43" s="354">
        <f t="shared" si="0"/>
        <v>2020</v>
      </c>
      <c r="C43" s="378">
        <f t="shared" si="2"/>
        <v>44166</v>
      </c>
      <c r="D43" s="366" t="str">
        <f>IFERROR(IF(-SUM(D$20:D42)+D$15&lt;0.000001,0,IF($C43&gt;='H-32A-WP06 - Debt Service'!C$24,'H-32A-WP06 - Debt Service'!C$27/12,0)),"-")</f>
        <v>-</v>
      </c>
      <c r="E43" s="366" t="str">
        <f>IFERROR(IF(-SUM(E$20:E42)+E$15&lt;0.000001,0,IF($C43&gt;='H-32A-WP06 - Debt Service'!D$24,'H-32A-WP06 - Debt Service'!D$27/12,0)),"-")</f>
        <v>-</v>
      </c>
      <c r="F43" s="366" t="str">
        <f>IFERROR(IF(-SUM(F$20:F42)+F$15&lt;0.000001,0,IF($C43&gt;='H-32A-WP06 - Debt Service'!E$24,'H-32A-WP06 - Debt Service'!E$27/12,0)),"-")</f>
        <v>-</v>
      </c>
      <c r="G43" s="366">
        <f>IFERROR(IF(-SUM(G$20:G42)+G$15&lt;0.000001,0,IF($C43&gt;='H-32A-WP06 - Debt Service'!F$24,'H-32A-WP06 - Debt Service'!F$27/12,0)),"-")</f>
        <v>0</v>
      </c>
      <c r="H43" s="366">
        <f>IFERROR(IF(-SUM(H$20:H42)+H$15&lt;0.000001,0,IF($C43&gt;='H-32A-WP06 - Debt Service'!G$24,'H-32A-WP06 - Debt Service'!G$27/12,0)),"-")</f>
        <v>0</v>
      </c>
      <c r="I43" s="366">
        <f>IFERROR(IF(-SUM(I$20:I42)+I$15&lt;0.000001,0,IF($C43&gt;='H-32A-WP06 - Debt Service'!H$24,'H-32A-WP06 - Debt Service'!H$27/12,0)),"-")</f>
        <v>0</v>
      </c>
      <c r="J43" s="366">
        <f>IFERROR(IF(-SUM(J$20:J42)+J$15&lt;0.000001,0,IF($C43&gt;='H-32A-WP06 - Debt Service'!I$24,'H-32A-WP06 - Debt Service'!I$27/12,0)),"-")</f>
        <v>0</v>
      </c>
      <c r="K43" s="366">
        <f>IFERROR(IF(-SUM(K$20:K42)+K$15&lt;0.000001,0,IF($C43&gt;='H-32A-WP06 - Debt Service'!J$24,'H-32A-WP06 - Debt Service'!J$27/12,0)),"-")</f>
        <v>0</v>
      </c>
      <c r="L43" s="366">
        <f>IFERROR(IF(-SUM(L$20:L42)+L$15&lt;0.000001,0,IF($C43&gt;='H-32A-WP06 - Debt Service'!K$24,'H-32A-WP06 - Debt Service'!K$27/12,0)),"-")</f>
        <v>0</v>
      </c>
      <c r="M43" s="366">
        <f>IFERROR(IF(-SUM(M$20:M42)+M$15&lt;0.000001,0,IF($C43&gt;='H-32A-WP06 - Debt Service'!L$24,'H-32A-WP06 - Debt Service'!L$27/12,0)),"-")</f>
        <v>0</v>
      </c>
      <c r="N43" s="459"/>
      <c r="O43" s="354">
        <f t="shared" si="1"/>
        <v>2020</v>
      </c>
      <c r="P43" s="378">
        <f t="shared" si="3"/>
        <v>44166</v>
      </c>
      <c r="Q43" s="366" t="str">
        <f>IFERROR(IF(-SUM(Q$20:Q42)+Q$15&lt;0.000001,0,IF($C43&gt;='H-32A-WP06 - Debt Service'!P$24,'H-32A-WP06 - Debt Service'!P$27/12,0)),"-")</f>
        <v>-</v>
      </c>
      <c r="R43" s="366">
        <f>IFERROR(IF(-SUM(R$20:R42)+R$15&lt;0.000001,0,IF($C43&gt;='H-32A-WP06 - Debt Service'!Q$24,'H-32A-WP06 - Debt Service'!Q$27/12,0)),"-")</f>
        <v>0</v>
      </c>
      <c r="S43" s="366">
        <f>IFERROR(IF(-SUM(S$20:S42)+S$15&lt;0.000001,0,IF($C43&gt;='H-32A-WP06 - Debt Service'!R$24,'H-32A-WP06 - Debt Service'!R$27/12,0)),"-")</f>
        <v>0</v>
      </c>
      <c r="T43" s="366">
        <f>IFERROR(IF(-SUM(T$20:T42)+T$15&lt;0.000001,0,IF($C43&gt;='H-32A-WP06 - Debt Service'!S$24,'H-32A-WP06 - Debt Service'!S$27/12,0)),"-")</f>
        <v>0</v>
      </c>
      <c r="U43" s="366">
        <f>IFERROR(IF(-SUM(U$20:U42)+U$15&lt;0.000001,0,IF($C43&gt;='H-32A-WP06 - Debt Service'!T$24,'H-32A-WP06 - Debt Service'!T$27/12,0)),"-")</f>
        <v>0</v>
      </c>
      <c r="V43" s="366">
        <f>IFERROR(IF(-SUM(V$20:V42)+V$15&lt;0.000001,0,IF($C43&gt;='H-32A-WP06 - Debt Service'!U$24,'H-32A-WP06 - Debt Service'!U$27/12,0)),"-")</f>
        <v>0</v>
      </c>
      <c r="W43" s="366">
        <f>IFERROR(IF(-SUM(W$20:W42)+W$15&lt;0.000001,0,IF($C43&gt;='H-32A-WP06 - Debt Service'!V$24,'H-32A-WP06 - Debt Service'!V$27/12,0)),"-")</f>
        <v>0</v>
      </c>
      <c r="X43" s="366">
        <f>IFERROR(IF(-SUM(X$20:X42)+X$15&lt;0.000001,0,IF($C43&gt;='H-32A-WP06 - Debt Service'!W$24,'H-32A-WP06 - Debt Service'!W$27/12,0)),"-")</f>
        <v>0</v>
      </c>
      <c r="Y43" s="366">
        <f>IFERROR(IF(-SUM(Y$20:Y42)+Y$15&lt;0.000001,0,IF($C43&gt;='H-32A-WP06 - Debt Service'!X$24,'H-32A-WP06 - Debt Service'!X$27/12,0)),"-")</f>
        <v>0</v>
      </c>
      <c r="Z43" s="366">
        <f>IFERROR(IF(-SUM(Z$20:Z42)+Z$15&lt;0.000001,0,IF($C43&gt;='H-32A-WP06 - Debt Service'!Y$24,'H-32A-WP06 - Debt Service'!Y$27/12,0)),"-")</f>
        <v>0</v>
      </c>
    </row>
    <row r="44" spans="2:26">
      <c r="B44" s="354">
        <f t="shared" si="0"/>
        <v>2021</v>
      </c>
      <c r="C44" s="378">
        <f t="shared" si="2"/>
        <v>44197</v>
      </c>
      <c r="D44" s="366" t="str">
        <f>IFERROR(IF(-SUM(D$20:D43)+D$15&lt;0.000001,0,IF($C44&gt;='H-32A-WP06 - Debt Service'!C$24,'H-32A-WP06 - Debt Service'!C$27/12,0)),"-")</f>
        <v>-</v>
      </c>
      <c r="E44" s="366" t="str">
        <f>IFERROR(IF(-SUM(E$20:E43)+E$15&lt;0.000001,0,IF($C44&gt;='H-32A-WP06 - Debt Service'!D$24,'H-32A-WP06 - Debt Service'!D$27/12,0)),"-")</f>
        <v>-</v>
      </c>
      <c r="F44" s="366" t="str">
        <f>IFERROR(IF(-SUM(F$20:F43)+F$15&lt;0.000001,0,IF($C44&gt;='H-32A-WP06 - Debt Service'!E$24,'H-32A-WP06 - Debt Service'!E$27/12,0)),"-")</f>
        <v>-</v>
      </c>
      <c r="G44" s="366">
        <f>IFERROR(IF(-SUM(G$20:G43)+G$15&lt;0.000001,0,IF($C44&gt;='H-32A-WP06 - Debt Service'!F$24,'H-32A-WP06 - Debt Service'!F$27/12,0)),"-")</f>
        <v>0</v>
      </c>
      <c r="H44" s="366">
        <f>IFERROR(IF(-SUM(H$20:H43)+H$15&lt;0.000001,0,IF($C44&gt;='H-32A-WP06 - Debt Service'!G$24,'H-32A-WP06 - Debt Service'!G$27/12,0)),"-")</f>
        <v>0</v>
      </c>
      <c r="I44" s="366">
        <f>IFERROR(IF(-SUM(I$20:I43)+I$15&lt;0.000001,0,IF($C44&gt;='H-32A-WP06 - Debt Service'!H$24,'H-32A-WP06 - Debt Service'!H$27/12,0)),"-")</f>
        <v>0</v>
      </c>
      <c r="J44" s="366">
        <f>IFERROR(IF(-SUM(J$20:J43)+J$15&lt;0.000001,0,IF($C44&gt;='H-32A-WP06 - Debt Service'!I$24,'H-32A-WP06 - Debt Service'!I$27/12,0)),"-")</f>
        <v>0</v>
      </c>
      <c r="K44" s="366">
        <f>IFERROR(IF(-SUM(K$20:K43)+K$15&lt;0.000001,0,IF($C44&gt;='H-32A-WP06 - Debt Service'!J$24,'H-32A-WP06 - Debt Service'!J$27/12,0)),"-")</f>
        <v>0</v>
      </c>
      <c r="L44" s="366">
        <f>IFERROR(IF(-SUM(L$20:L43)+L$15&lt;0.000001,0,IF($C44&gt;='H-32A-WP06 - Debt Service'!K$24,'H-32A-WP06 - Debt Service'!K$27/12,0)),"-")</f>
        <v>0</v>
      </c>
      <c r="M44" s="366">
        <f>IFERROR(IF(-SUM(M$20:M43)+M$15&lt;0.000001,0,IF($C44&gt;='H-32A-WP06 - Debt Service'!L$24,'H-32A-WP06 - Debt Service'!L$27/12,0)),"-")</f>
        <v>0</v>
      </c>
      <c r="N44" s="459"/>
      <c r="O44" s="354">
        <f t="shared" si="1"/>
        <v>2021</v>
      </c>
      <c r="P44" s="378">
        <f t="shared" si="3"/>
        <v>44197</v>
      </c>
      <c r="Q44" s="366" t="str">
        <f>IFERROR(IF(-SUM(Q$20:Q43)+Q$15&lt;0.000001,0,IF($C44&gt;='H-32A-WP06 - Debt Service'!P$24,'H-32A-WP06 - Debt Service'!P$27/12,0)),"-")</f>
        <v>-</v>
      </c>
      <c r="R44" s="366">
        <f>IFERROR(IF(-SUM(R$20:R43)+R$15&lt;0.000001,0,IF($C44&gt;='H-32A-WP06 - Debt Service'!Q$24,'H-32A-WP06 - Debt Service'!Q$27/12,0)),"-")</f>
        <v>0</v>
      </c>
      <c r="S44" s="366">
        <f>IFERROR(IF(-SUM(S$20:S43)+S$15&lt;0.000001,0,IF($C44&gt;='H-32A-WP06 - Debt Service'!R$24,'H-32A-WP06 - Debt Service'!R$27/12,0)),"-")</f>
        <v>0</v>
      </c>
      <c r="T44" s="366">
        <f>IFERROR(IF(-SUM(T$20:T43)+T$15&lt;0.000001,0,IF($C44&gt;='H-32A-WP06 - Debt Service'!S$24,'H-32A-WP06 - Debt Service'!S$27/12,0)),"-")</f>
        <v>0</v>
      </c>
      <c r="U44" s="366">
        <f>IFERROR(IF(-SUM(U$20:U43)+U$15&lt;0.000001,0,IF($C44&gt;='H-32A-WP06 - Debt Service'!T$24,'H-32A-WP06 - Debt Service'!T$27/12,0)),"-")</f>
        <v>0</v>
      </c>
      <c r="V44" s="366">
        <f>IFERROR(IF(-SUM(V$20:V43)+V$15&lt;0.000001,0,IF($C44&gt;='H-32A-WP06 - Debt Service'!U$24,'H-32A-WP06 - Debt Service'!U$27/12,0)),"-")</f>
        <v>0</v>
      </c>
      <c r="W44" s="366">
        <f>IFERROR(IF(-SUM(W$20:W43)+W$15&lt;0.000001,0,IF($C44&gt;='H-32A-WP06 - Debt Service'!V$24,'H-32A-WP06 - Debt Service'!V$27/12,0)),"-")</f>
        <v>0</v>
      </c>
      <c r="X44" s="366">
        <f>IFERROR(IF(-SUM(X$20:X43)+X$15&lt;0.000001,0,IF($C44&gt;='H-32A-WP06 - Debt Service'!W$24,'H-32A-WP06 - Debt Service'!W$27/12,0)),"-")</f>
        <v>0</v>
      </c>
      <c r="Y44" s="366">
        <f>IFERROR(IF(-SUM(Y$20:Y43)+Y$15&lt;0.000001,0,IF($C44&gt;='H-32A-WP06 - Debt Service'!X$24,'H-32A-WP06 - Debt Service'!X$27/12,0)),"-")</f>
        <v>0</v>
      </c>
      <c r="Z44" s="366">
        <f>IFERROR(IF(-SUM(Z$20:Z43)+Z$15&lt;0.000001,0,IF($C44&gt;='H-32A-WP06 - Debt Service'!Y$24,'H-32A-WP06 - Debt Service'!Y$27/12,0)),"-")</f>
        <v>0</v>
      </c>
    </row>
    <row r="45" spans="2:26">
      <c r="B45" s="354">
        <f t="shared" si="0"/>
        <v>2021</v>
      </c>
      <c r="C45" s="378">
        <f t="shared" si="2"/>
        <v>44228</v>
      </c>
      <c r="D45" s="366" t="str">
        <f>IFERROR(IF(-SUM(D$20:D44)+D$15&lt;0.000001,0,IF($C45&gt;='H-32A-WP06 - Debt Service'!C$24,'H-32A-WP06 - Debt Service'!C$27/12,0)),"-")</f>
        <v>-</v>
      </c>
      <c r="E45" s="366" t="str">
        <f>IFERROR(IF(-SUM(E$20:E44)+E$15&lt;0.000001,0,IF($C45&gt;='H-32A-WP06 - Debt Service'!D$24,'H-32A-WP06 - Debt Service'!D$27/12,0)),"-")</f>
        <v>-</v>
      </c>
      <c r="F45" s="366" t="str">
        <f>IFERROR(IF(-SUM(F$20:F44)+F$15&lt;0.000001,0,IF($C45&gt;='H-32A-WP06 - Debt Service'!E$24,'H-32A-WP06 - Debt Service'!E$27/12,0)),"-")</f>
        <v>-</v>
      </c>
      <c r="G45" s="366">
        <f>IFERROR(IF(-SUM(G$20:G44)+G$15&lt;0.000001,0,IF($C45&gt;='H-32A-WP06 - Debt Service'!F$24,'H-32A-WP06 - Debt Service'!F$27/12,0)),"-")</f>
        <v>0</v>
      </c>
      <c r="H45" s="366">
        <f>IFERROR(IF(-SUM(H$20:H44)+H$15&lt;0.000001,0,IF($C45&gt;='H-32A-WP06 - Debt Service'!G$24,'H-32A-WP06 - Debt Service'!G$27/12,0)),"-")</f>
        <v>0</v>
      </c>
      <c r="I45" s="366">
        <f>IFERROR(IF(-SUM(I$20:I44)+I$15&lt;0.000001,0,IF($C45&gt;='H-32A-WP06 - Debt Service'!H$24,'H-32A-WP06 - Debt Service'!H$27/12,0)),"-")</f>
        <v>0</v>
      </c>
      <c r="J45" s="366">
        <f>IFERROR(IF(-SUM(J$20:J44)+J$15&lt;0.000001,0,IF($C45&gt;='H-32A-WP06 - Debt Service'!I$24,'H-32A-WP06 - Debt Service'!I$27/12,0)),"-")</f>
        <v>0</v>
      </c>
      <c r="K45" s="366">
        <f>IFERROR(IF(-SUM(K$20:K44)+K$15&lt;0.000001,0,IF($C45&gt;='H-32A-WP06 - Debt Service'!J$24,'H-32A-WP06 - Debt Service'!J$27/12,0)),"-")</f>
        <v>0</v>
      </c>
      <c r="L45" s="366">
        <f>IFERROR(IF(-SUM(L$20:L44)+L$15&lt;0.000001,0,IF($C45&gt;='H-32A-WP06 - Debt Service'!K$24,'H-32A-WP06 - Debt Service'!K$27/12,0)),"-")</f>
        <v>0</v>
      </c>
      <c r="M45" s="366">
        <f>IFERROR(IF(-SUM(M$20:M44)+M$15&lt;0.000001,0,IF($C45&gt;='H-32A-WP06 - Debt Service'!L$24,'H-32A-WP06 - Debt Service'!L$27/12,0)),"-")</f>
        <v>0</v>
      </c>
      <c r="N45" s="459"/>
      <c r="O45" s="354">
        <f t="shared" si="1"/>
        <v>2021</v>
      </c>
      <c r="P45" s="378">
        <f t="shared" si="3"/>
        <v>44228</v>
      </c>
      <c r="Q45" s="366" t="str">
        <f>IFERROR(IF(-SUM(Q$20:Q44)+Q$15&lt;0.000001,0,IF($C45&gt;='H-32A-WP06 - Debt Service'!P$24,'H-32A-WP06 - Debt Service'!P$27/12,0)),"-")</f>
        <v>-</v>
      </c>
      <c r="R45" s="366">
        <f>IFERROR(IF(-SUM(R$20:R44)+R$15&lt;0.000001,0,IF($C45&gt;='H-32A-WP06 - Debt Service'!Q$24,'H-32A-WP06 - Debt Service'!Q$27/12,0)),"-")</f>
        <v>0</v>
      </c>
      <c r="S45" s="366">
        <f>IFERROR(IF(-SUM(S$20:S44)+S$15&lt;0.000001,0,IF($C45&gt;='H-32A-WP06 - Debt Service'!R$24,'H-32A-WP06 - Debt Service'!R$27/12,0)),"-")</f>
        <v>0</v>
      </c>
      <c r="T45" s="366">
        <f>IFERROR(IF(-SUM(T$20:T44)+T$15&lt;0.000001,0,IF($C45&gt;='H-32A-WP06 - Debt Service'!S$24,'H-32A-WP06 - Debt Service'!S$27/12,0)),"-")</f>
        <v>0</v>
      </c>
      <c r="U45" s="366">
        <f>IFERROR(IF(-SUM(U$20:U44)+U$15&lt;0.000001,0,IF($C45&gt;='H-32A-WP06 - Debt Service'!T$24,'H-32A-WP06 - Debt Service'!T$27/12,0)),"-")</f>
        <v>0</v>
      </c>
      <c r="V45" s="366">
        <f>IFERROR(IF(-SUM(V$20:V44)+V$15&lt;0.000001,0,IF($C45&gt;='H-32A-WP06 - Debt Service'!U$24,'H-32A-WP06 - Debt Service'!U$27/12,0)),"-")</f>
        <v>0</v>
      </c>
      <c r="W45" s="366">
        <f>IFERROR(IF(-SUM(W$20:W44)+W$15&lt;0.000001,0,IF($C45&gt;='H-32A-WP06 - Debt Service'!V$24,'H-32A-WP06 - Debt Service'!V$27/12,0)),"-")</f>
        <v>0</v>
      </c>
      <c r="X45" s="366">
        <f>IFERROR(IF(-SUM(X$20:X44)+X$15&lt;0.000001,0,IF($C45&gt;='H-32A-WP06 - Debt Service'!W$24,'H-32A-WP06 - Debt Service'!W$27/12,0)),"-")</f>
        <v>0</v>
      </c>
      <c r="Y45" s="366">
        <f>IFERROR(IF(-SUM(Y$20:Y44)+Y$15&lt;0.000001,0,IF($C45&gt;='H-32A-WP06 - Debt Service'!X$24,'H-32A-WP06 - Debt Service'!X$27/12,0)),"-")</f>
        <v>0</v>
      </c>
      <c r="Z45" s="366">
        <f>IFERROR(IF(-SUM(Z$20:Z44)+Z$15&lt;0.000001,0,IF($C45&gt;='H-32A-WP06 - Debt Service'!Y$24,'H-32A-WP06 - Debt Service'!Y$27/12,0)),"-")</f>
        <v>0</v>
      </c>
    </row>
    <row r="46" spans="2:26">
      <c r="B46" s="354">
        <f t="shared" si="0"/>
        <v>2021</v>
      </c>
      <c r="C46" s="378">
        <f t="shared" si="2"/>
        <v>44256</v>
      </c>
      <c r="D46" s="366" t="str">
        <f>IFERROR(IF(-SUM(D$20:D45)+D$15&lt;0.000001,0,IF($C46&gt;='H-32A-WP06 - Debt Service'!C$24,'H-32A-WP06 - Debt Service'!C$27/12,0)),"-")</f>
        <v>-</v>
      </c>
      <c r="E46" s="366" t="str">
        <f>IFERROR(IF(-SUM(E$20:E45)+E$15&lt;0.000001,0,IF($C46&gt;='H-32A-WP06 - Debt Service'!D$24,'H-32A-WP06 - Debt Service'!D$27/12,0)),"-")</f>
        <v>-</v>
      </c>
      <c r="F46" s="366" t="str">
        <f>IFERROR(IF(-SUM(F$20:F45)+F$15&lt;0.000001,0,IF($C46&gt;='H-32A-WP06 - Debt Service'!E$24,'H-32A-WP06 - Debt Service'!E$27/12,0)),"-")</f>
        <v>-</v>
      </c>
      <c r="G46" s="366">
        <f>IFERROR(IF(-SUM(G$20:G45)+G$15&lt;0.000001,0,IF($C46&gt;='H-32A-WP06 - Debt Service'!F$24,'H-32A-WP06 - Debt Service'!F$27/12,0)),"-")</f>
        <v>0</v>
      </c>
      <c r="H46" s="366">
        <f>IFERROR(IF(-SUM(H$20:H45)+H$15&lt;0.000001,0,IF($C46&gt;='H-32A-WP06 - Debt Service'!G$24,'H-32A-WP06 - Debt Service'!G$27/12,0)),"-")</f>
        <v>0</v>
      </c>
      <c r="I46" s="366">
        <f>IFERROR(IF(-SUM(I$20:I45)+I$15&lt;0.000001,0,IF($C46&gt;='H-32A-WP06 - Debt Service'!H$24,'H-32A-WP06 - Debt Service'!H$27/12,0)),"-")</f>
        <v>0</v>
      </c>
      <c r="J46" s="366">
        <f>IFERROR(IF(-SUM(J$20:J45)+J$15&lt;0.000001,0,IF($C46&gt;='H-32A-WP06 - Debt Service'!I$24,'H-32A-WP06 - Debt Service'!I$27/12,0)),"-")</f>
        <v>0</v>
      </c>
      <c r="K46" s="366">
        <f>IFERROR(IF(-SUM(K$20:K45)+K$15&lt;0.000001,0,IF($C46&gt;='H-32A-WP06 - Debt Service'!J$24,'H-32A-WP06 - Debt Service'!J$27/12,0)),"-")</f>
        <v>0</v>
      </c>
      <c r="L46" s="366">
        <f>IFERROR(IF(-SUM(L$20:L45)+L$15&lt;0.000001,0,IF($C46&gt;='H-32A-WP06 - Debt Service'!K$24,'H-32A-WP06 - Debt Service'!K$27/12,0)),"-")</f>
        <v>0</v>
      </c>
      <c r="M46" s="366">
        <f>IFERROR(IF(-SUM(M$20:M45)+M$15&lt;0.000001,0,IF($C46&gt;='H-32A-WP06 - Debt Service'!L$24,'H-32A-WP06 - Debt Service'!L$27/12,0)),"-")</f>
        <v>0</v>
      </c>
      <c r="N46" s="459"/>
      <c r="O46" s="354">
        <f t="shared" si="1"/>
        <v>2021</v>
      </c>
      <c r="P46" s="378">
        <f t="shared" si="3"/>
        <v>44256</v>
      </c>
      <c r="Q46" s="366" t="str">
        <f>IFERROR(IF(-SUM(Q$20:Q45)+Q$15&lt;0.000001,0,IF($C46&gt;='H-32A-WP06 - Debt Service'!P$24,'H-32A-WP06 - Debt Service'!P$27/12,0)),"-")</f>
        <v>-</v>
      </c>
      <c r="R46" s="366">
        <f>IFERROR(IF(-SUM(R$20:R45)+R$15&lt;0.000001,0,IF($C46&gt;='H-32A-WP06 - Debt Service'!Q$24,'H-32A-WP06 - Debt Service'!Q$27/12,0)),"-")</f>
        <v>0</v>
      </c>
      <c r="S46" s="366">
        <f>IFERROR(IF(-SUM(S$20:S45)+S$15&lt;0.000001,0,IF($C46&gt;='H-32A-WP06 - Debt Service'!R$24,'H-32A-WP06 - Debt Service'!R$27/12,0)),"-")</f>
        <v>0</v>
      </c>
      <c r="T46" s="366">
        <f>IFERROR(IF(-SUM(T$20:T45)+T$15&lt;0.000001,0,IF($C46&gt;='H-32A-WP06 - Debt Service'!S$24,'H-32A-WP06 - Debt Service'!S$27/12,0)),"-")</f>
        <v>0</v>
      </c>
      <c r="U46" s="366">
        <f>IFERROR(IF(-SUM(U$20:U45)+U$15&lt;0.000001,0,IF($C46&gt;='H-32A-WP06 - Debt Service'!T$24,'H-32A-WP06 - Debt Service'!T$27/12,0)),"-")</f>
        <v>0</v>
      </c>
      <c r="V46" s="366">
        <f>IFERROR(IF(-SUM(V$20:V45)+V$15&lt;0.000001,0,IF($C46&gt;='H-32A-WP06 - Debt Service'!U$24,'H-32A-WP06 - Debt Service'!U$27/12,0)),"-")</f>
        <v>0</v>
      </c>
      <c r="W46" s="366">
        <f>IFERROR(IF(-SUM(W$20:W45)+W$15&lt;0.000001,0,IF($C46&gt;='H-32A-WP06 - Debt Service'!V$24,'H-32A-WP06 - Debt Service'!V$27/12,0)),"-")</f>
        <v>0</v>
      </c>
      <c r="X46" s="366">
        <f>IFERROR(IF(-SUM(X$20:X45)+X$15&lt;0.000001,0,IF($C46&gt;='H-32A-WP06 - Debt Service'!W$24,'H-32A-WP06 - Debt Service'!W$27/12,0)),"-")</f>
        <v>0</v>
      </c>
      <c r="Y46" s="366">
        <f>IFERROR(IF(-SUM(Y$20:Y45)+Y$15&lt;0.000001,0,IF($C46&gt;='H-32A-WP06 - Debt Service'!X$24,'H-32A-WP06 - Debt Service'!X$27/12,0)),"-")</f>
        <v>0</v>
      </c>
      <c r="Z46" s="366">
        <f>IFERROR(IF(-SUM(Z$20:Z45)+Z$15&lt;0.000001,0,IF($C46&gt;='H-32A-WP06 - Debt Service'!Y$24,'H-32A-WP06 - Debt Service'!Y$27/12,0)),"-")</f>
        <v>0</v>
      </c>
    </row>
    <row r="47" spans="2:26">
      <c r="B47" s="354">
        <f t="shared" si="0"/>
        <v>2021</v>
      </c>
      <c r="C47" s="378">
        <f t="shared" si="2"/>
        <v>44287</v>
      </c>
      <c r="D47" s="366" t="str">
        <f>IFERROR(IF(-SUM(D$20:D46)+D$15&lt;0.000001,0,IF($C47&gt;='H-32A-WP06 - Debt Service'!C$24,'H-32A-WP06 - Debt Service'!C$27/12,0)),"-")</f>
        <v>-</v>
      </c>
      <c r="E47" s="366" t="str">
        <f>IFERROR(IF(-SUM(E$20:E46)+E$15&lt;0.000001,0,IF($C47&gt;='H-32A-WP06 - Debt Service'!D$24,'H-32A-WP06 - Debt Service'!D$27/12,0)),"-")</f>
        <v>-</v>
      </c>
      <c r="F47" s="366" t="str">
        <f>IFERROR(IF(-SUM(F$20:F46)+F$15&lt;0.000001,0,IF($C47&gt;='H-32A-WP06 - Debt Service'!E$24,'H-32A-WP06 - Debt Service'!E$27/12,0)),"-")</f>
        <v>-</v>
      </c>
      <c r="G47" s="366">
        <f>IFERROR(IF(-SUM(G$20:G46)+G$15&lt;0.000001,0,IF($C47&gt;='H-32A-WP06 - Debt Service'!F$24,'H-32A-WP06 - Debt Service'!F$27/12,0)),"-")</f>
        <v>0</v>
      </c>
      <c r="H47" s="366">
        <f>IFERROR(IF(-SUM(H$20:H46)+H$15&lt;0.000001,0,IF($C47&gt;='H-32A-WP06 - Debt Service'!G$24,'H-32A-WP06 - Debt Service'!G$27/12,0)),"-")</f>
        <v>0</v>
      </c>
      <c r="I47" s="366">
        <f>IFERROR(IF(-SUM(I$20:I46)+I$15&lt;0.000001,0,IF($C47&gt;='H-32A-WP06 - Debt Service'!H$24,'H-32A-WP06 - Debt Service'!H$27/12,0)),"-")</f>
        <v>0</v>
      </c>
      <c r="J47" s="366">
        <f>IFERROR(IF(-SUM(J$20:J46)+J$15&lt;0.000001,0,IF($C47&gt;='H-32A-WP06 - Debt Service'!I$24,'H-32A-WP06 - Debt Service'!I$27/12,0)),"-")</f>
        <v>0</v>
      </c>
      <c r="K47" s="366">
        <f>IFERROR(IF(-SUM(K$20:K46)+K$15&lt;0.000001,0,IF($C47&gt;='H-32A-WP06 - Debt Service'!J$24,'H-32A-WP06 - Debt Service'!J$27/12,0)),"-")</f>
        <v>0</v>
      </c>
      <c r="L47" s="366">
        <f>IFERROR(IF(-SUM(L$20:L46)+L$15&lt;0.000001,0,IF($C47&gt;='H-32A-WP06 - Debt Service'!K$24,'H-32A-WP06 - Debt Service'!K$27/12,0)),"-")</f>
        <v>0</v>
      </c>
      <c r="M47" s="366">
        <f>IFERROR(IF(-SUM(M$20:M46)+M$15&lt;0.000001,0,IF($C47&gt;='H-32A-WP06 - Debt Service'!L$24,'H-32A-WP06 - Debt Service'!L$27/12,0)),"-")</f>
        <v>0</v>
      </c>
      <c r="N47" s="459"/>
      <c r="O47" s="354">
        <f t="shared" si="1"/>
        <v>2021</v>
      </c>
      <c r="P47" s="378">
        <f t="shared" si="3"/>
        <v>44287</v>
      </c>
      <c r="Q47" s="366" t="str">
        <f>IFERROR(IF(-SUM(Q$20:Q46)+Q$15&lt;0.000001,0,IF($C47&gt;='H-32A-WP06 - Debt Service'!P$24,'H-32A-WP06 - Debt Service'!P$27/12,0)),"-")</f>
        <v>-</v>
      </c>
      <c r="R47" s="366">
        <f>IFERROR(IF(-SUM(R$20:R46)+R$15&lt;0.000001,0,IF($C47&gt;='H-32A-WP06 - Debt Service'!Q$24,'H-32A-WP06 - Debt Service'!Q$27/12,0)),"-")</f>
        <v>0</v>
      </c>
      <c r="S47" s="366">
        <f>IFERROR(IF(-SUM(S$20:S46)+S$15&lt;0.000001,0,IF($C47&gt;='H-32A-WP06 - Debt Service'!R$24,'H-32A-WP06 - Debt Service'!R$27/12,0)),"-")</f>
        <v>0</v>
      </c>
      <c r="T47" s="366">
        <f>IFERROR(IF(-SUM(T$20:T46)+T$15&lt;0.000001,0,IF($C47&gt;='H-32A-WP06 - Debt Service'!S$24,'H-32A-WP06 - Debt Service'!S$27/12,0)),"-")</f>
        <v>0</v>
      </c>
      <c r="U47" s="366">
        <f>IFERROR(IF(-SUM(U$20:U46)+U$15&lt;0.000001,0,IF($C47&gt;='H-32A-WP06 - Debt Service'!T$24,'H-32A-WP06 - Debt Service'!T$27/12,0)),"-")</f>
        <v>0</v>
      </c>
      <c r="V47" s="366">
        <f>IFERROR(IF(-SUM(V$20:V46)+V$15&lt;0.000001,0,IF($C47&gt;='H-32A-WP06 - Debt Service'!U$24,'H-32A-WP06 - Debt Service'!U$27/12,0)),"-")</f>
        <v>0</v>
      </c>
      <c r="W47" s="366">
        <f>IFERROR(IF(-SUM(W$20:W46)+W$15&lt;0.000001,0,IF($C47&gt;='H-32A-WP06 - Debt Service'!V$24,'H-32A-WP06 - Debt Service'!V$27/12,0)),"-")</f>
        <v>0</v>
      </c>
      <c r="X47" s="366">
        <f>IFERROR(IF(-SUM(X$20:X46)+X$15&lt;0.000001,0,IF($C47&gt;='H-32A-WP06 - Debt Service'!W$24,'H-32A-WP06 - Debt Service'!W$27/12,0)),"-")</f>
        <v>0</v>
      </c>
      <c r="Y47" s="366">
        <f>IFERROR(IF(-SUM(Y$20:Y46)+Y$15&lt;0.000001,0,IF($C47&gt;='H-32A-WP06 - Debt Service'!X$24,'H-32A-WP06 - Debt Service'!X$27/12,0)),"-")</f>
        <v>0</v>
      </c>
      <c r="Z47" s="366">
        <f>IFERROR(IF(-SUM(Z$20:Z46)+Z$15&lt;0.000001,0,IF($C47&gt;='H-32A-WP06 - Debt Service'!Y$24,'H-32A-WP06 - Debt Service'!Y$27/12,0)),"-")</f>
        <v>0</v>
      </c>
    </row>
    <row r="48" spans="2:26">
      <c r="B48" s="354">
        <f t="shared" si="0"/>
        <v>2021</v>
      </c>
      <c r="C48" s="378">
        <f t="shared" si="2"/>
        <v>44317</v>
      </c>
      <c r="D48" s="366" t="str">
        <f>IFERROR(IF(-SUM(D$20:D47)+D$15&lt;0.000001,0,IF($C48&gt;='H-32A-WP06 - Debt Service'!C$24,'H-32A-WP06 - Debt Service'!C$27/12,0)),"-")</f>
        <v>-</v>
      </c>
      <c r="E48" s="366" t="str">
        <f>IFERROR(IF(-SUM(E$20:E47)+E$15&lt;0.000001,0,IF($C48&gt;='H-32A-WP06 - Debt Service'!D$24,'H-32A-WP06 - Debt Service'!D$27/12,0)),"-")</f>
        <v>-</v>
      </c>
      <c r="F48" s="366" t="str">
        <f>IFERROR(IF(-SUM(F$20:F47)+F$15&lt;0.000001,0,IF($C48&gt;='H-32A-WP06 - Debt Service'!E$24,'H-32A-WP06 - Debt Service'!E$27/12,0)),"-")</f>
        <v>-</v>
      </c>
      <c r="G48" s="366">
        <f>IFERROR(IF(-SUM(G$20:G47)+G$15&lt;0.000001,0,IF($C48&gt;='H-32A-WP06 - Debt Service'!F$24,'H-32A-WP06 - Debt Service'!F$27/12,0)),"-")</f>
        <v>0</v>
      </c>
      <c r="H48" s="366">
        <f>IFERROR(IF(-SUM(H$20:H47)+H$15&lt;0.000001,0,IF($C48&gt;='H-32A-WP06 - Debt Service'!G$24,'H-32A-WP06 - Debt Service'!G$27/12,0)),"-")</f>
        <v>0</v>
      </c>
      <c r="I48" s="366">
        <f>IFERROR(IF(-SUM(I$20:I47)+I$15&lt;0.000001,0,IF($C48&gt;='H-32A-WP06 - Debt Service'!H$24,'H-32A-WP06 - Debt Service'!H$27/12,0)),"-")</f>
        <v>0</v>
      </c>
      <c r="J48" s="366">
        <f>IFERROR(IF(-SUM(J$20:J47)+J$15&lt;0.000001,0,IF($C48&gt;='H-32A-WP06 - Debt Service'!I$24,'H-32A-WP06 - Debt Service'!I$27/12,0)),"-")</f>
        <v>0</v>
      </c>
      <c r="K48" s="366">
        <f>IFERROR(IF(-SUM(K$20:K47)+K$15&lt;0.000001,0,IF($C48&gt;='H-32A-WP06 - Debt Service'!J$24,'H-32A-WP06 - Debt Service'!J$27/12,0)),"-")</f>
        <v>0</v>
      </c>
      <c r="L48" s="366">
        <f>IFERROR(IF(-SUM(L$20:L47)+L$15&lt;0.000001,0,IF($C48&gt;='H-32A-WP06 - Debt Service'!K$24,'H-32A-WP06 - Debt Service'!K$27/12,0)),"-")</f>
        <v>0</v>
      </c>
      <c r="M48" s="366">
        <f>IFERROR(IF(-SUM(M$20:M47)+M$15&lt;0.000001,0,IF($C48&gt;='H-32A-WP06 - Debt Service'!L$24,'H-32A-WP06 - Debt Service'!L$27/12,0)),"-")</f>
        <v>0</v>
      </c>
      <c r="N48" s="459"/>
      <c r="O48" s="354">
        <f t="shared" si="1"/>
        <v>2021</v>
      </c>
      <c r="P48" s="378">
        <f t="shared" si="3"/>
        <v>44317</v>
      </c>
      <c r="Q48" s="366" t="str">
        <f>IFERROR(IF(-SUM(Q$20:Q47)+Q$15&lt;0.000001,0,IF($C48&gt;='H-32A-WP06 - Debt Service'!P$24,'H-32A-WP06 - Debt Service'!P$27/12,0)),"-")</f>
        <v>-</v>
      </c>
      <c r="R48" s="366">
        <f>IFERROR(IF(-SUM(R$20:R47)+R$15&lt;0.000001,0,IF($C48&gt;='H-32A-WP06 - Debt Service'!Q$24,'H-32A-WP06 - Debt Service'!Q$27/12,0)),"-")</f>
        <v>0</v>
      </c>
      <c r="S48" s="366">
        <f>IFERROR(IF(-SUM(S$20:S47)+S$15&lt;0.000001,0,IF($C48&gt;='H-32A-WP06 - Debt Service'!R$24,'H-32A-WP06 - Debt Service'!R$27/12,0)),"-")</f>
        <v>0</v>
      </c>
      <c r="T48" s="366">
        <f>IFERROR(IF(-SUM(T$20:T47)+T$15&lt;0.000001,0,IF($C48&gt;='H-32A-WP06 - Debt Service'!S$24,'H-32A-WP06 - Debt Service'!S$27/12,0)),"-")</f>
        <v>0</v>
      </c>
      <c r="U48" s="366">
        <f>IFERROR(IF(-SUM(U$20:U47)+U$15&lt;0.000001,0,IF($C48&gt;='H-32A-WP06 - Debt Service'!T$24,'H-32A-WP06 - Debt Service'!T$27/12,0)),"-")</f>
        <v>0</v>
      </c>
      <c r="V48" s="366">
        <f>IFERROR(IF(-SUM(V$20:V47)+V$15&lt;0.000001,0,IF($C48&gt;='H-32A-WP06 - Debt Service'!U$24,'H-32A-WP06 - Debt Service'!U$27/12,0)),"-")</f>
        <v>0</v>
      </c>
      <c r="W48" s="366">
        <f>IFERROR(IF(-SUM(W$20:W47)+W$15&lt;0.000001,0,IF($C48&gt;='H-32A-WP06 - Debt Service'!V$24,'H-32A-WP06 - Debt Service'!V$27/12,0)),"-")</f>
        <v>0</v>
      </c>
      <c r="X48" s="366">
        <f>IFERROR(IF(-SUM(X$20:X47)+X$15&lt;0.000001,0,IF($C48&gt;='H-32A-WP06 - Debt Service'!W$24,'H-32A-WP06 - Debt Service'!W$27/12,0)),"-")</f>
        <v>0</v>
      </c>
      <c r="Y48" s="366">
        <f>IFERROR(IF(-SUM(Y$20:Y47)+Y$15&lt;0.000001,0,IF($C48&gt;='H-32A-WP06 - Debt Service'!X$24,'H-32A-WP06 - Debt Service'!X$27/12,0)),"-")</f>
        <v>0</v>
      </c>
      <c r="Z48" s="366">
        <f>IFERROR(IF(-SUM(Z$20:Z47)+Z$15&lt;0.000001,0,IF($C48&gt;='H-32A-WP06 - Debt Service'!Y$24,'H-32A-WP06 - Debt Service'!Y$27/12,0)),"-")</f>
        <v>0</v>
      </c>
    </row>
    <row r="49" spans="2:26">
      <c r="B49" s="354">
        <f t="shared" si="0"/>
        <v>2021</v>
      </c>
      <c r="C49" s="378">
        <f t="shared" si="2"/>
        <v>44348</v>
      </c>
      <c r="D49" s="366" t="str">
        <f>IFERROR(IF(-SUM(D$20:D48)+D$15&lt;0.000001,0,IF($C49&gt;='H-32A-WP06 - Debt Service'!C$24,'H-32A-WP06 - Debt Service'!C$27/12,0)),"-")</f>
        <v>-</v>
      </c>
      <c r="E49" s="366" t="str">
        <f>IFERROR(IF(-SUM(E$20:E48)+E$15&lt;0.000001,0,IF($C49&gt;='H-32A-WP06 - Debt Service'!D$24,'H-32A-WP06 - Debt Service'!D$27/12,0)),"-")</f>
        <v>-</v>
      </c>
      <c r="F49" s="366" t="str">
        <f>IFERROR(IF(-SUM(F$20:F48)+F$15&lt;0.000001,0,IF($C49&gt;='H-32A-WP06 - Debt Service'!E$24,'H-32A-WP06 - Debt Service'!E$27/12,0)),"-")</f>
        <v>-</v>
      </c>
      <c r="G49" s="366">
        <f>IFERROR(IF(-SUM(G$20:G48)+G$15&lt;0.000001,0,IF($C49&gt;='H-32A-WP06 - Debt Service'!F$24,'H-32A-WP06 - Debt Service'!F$27/12,0)),"-")</f>
        <v>0</v>
      </c>
      <c r="H49" s="366">
        <f>IFERROR(IF(-SUM(H$20:H48)+H$15&lt;0.000001,0,IF($C49&gt;='H-32A-WP06 - Debt Service'!G$24,'H-32A-WP06 - Debt Service'!G$27/12,0)),"-")</f>
        <v>0</v>
      </c>
      <c r="I49" s="366">
        <f>IFERROR(IF(-SUM(I$20:I48)+I$15&lt;0.000001,0,IF($C49&gt;='H-32A-WP06 - Debt Service'!H$24,'H-32A-WP06 - Debt Service'!H$27/12,0)),"-")</f>
        <v>0</v>
      </c>
      <c r="J49" s="366">
        <f>IFERROR(IF(-SUM(J$20:J48)+J$15&lt;0.000001,0,IF($C49&gt;='H-32A-WP06 - Debt Service'!I$24,'H-32A-WP06 - Debt Service'!I$27/12,0)),"-")</f>
        <v>0</v>
      </c>
      <c r="K49" s="366">
        <f>IFERROR(IF(-SUM(K$20:K48)+K$15&lt;0.000001,0,IF($C49&gt;='H-32A-WP06 - Debt Service'!J$24,'H-32A-WP06 - Debt Service'!J$27/12,0)),"-")</f>
        <v>0</v>
      </c>
      <c r="L49" s="366">
        <f>IFERROR(IF(-SUM(L$20:L48)+L$15&lt;0.000001,0,IF($C49&gt;='H-32A-WP06 - Debt Service'!K$24,'H-32A-WP06 - Debt Service'!K$27/12,0)),"-")</f>
        <v>0</v>
      </c>
      <c r="M49" s="366">
        <f>IFERROR(IF(-SUM(M$20:M48)+M$15&lt;0.000001,0,IF($C49&gt;='H-32A-WP06 - Debt Service'!L$24,'H-32A-WP06 - Debt Service'!L$27/12,0)),"-")</f>
        <v>0</v>
      </c>
      <c r="N49" s="459"/>
      <c r="O49" s="354">
        <f t="shared" si="1"/>
        <v>2021</v>
      </c>
      <c r="P49" s="378">
        <f t="shared" si="3"/>
        <v>44348</v>
      </c>
      <c r="Q49" s="366" t="str">
        <f>IFERROR(IF(-SUM(Q$20:Q48)+Q$15&lt;0.000001,0,IF($C49&gt;='H-32A-WP06 - Debt Service'!P$24,'H-32A-WP06 - Debt Service'!P$27/12,0)),"-")</f>
        <v>-</v>
      </c>
      <c r="R49" s="366">
        <f>IFERROR(IF(-SUM(R$20:R48)+R$15&lt;0.000001,0,IF($C49&gt;='H-32A-WP06 - Debt Service'!Q$24,'H-32A-WP06 - Debt Service'!Q$27/12,0)),"-")</f>
        <v>0</v>
      </c>
      <c r="S49" s="366">
        <f>IFERROR(IF(-SUM(S$20:S48)+S$15&lt;0.000001,0,IF($C49&gt;='H-32A-WP06 - Debt Service'!R$24,'H-32A-WP06 - Debt Service'!R$27/12,0)),"-")</f>
        <v>0</v>
      </c>
      <c r="T49" s="366">
        <f>IFERROR(IF(-SUM(T$20:T48)+T$15&lt;0.000001,0,IF($C49&gt;='H-32A-WP06 - Debt Service'!S$24,'H-32A-WP06 - Debt Service'!S$27/12,0)),"-")</f>
        <v>0</v>
      </c>
      <c r="U49" s="366">
        <f>IFERROR(IF(-SUM(U$20:U48)+U$15&lt;0.000001,0,IF($C49&gt;='H-32A-WP06 - Debt Service'!T$24,'H-32A-WP06 - Debt Service'!T$27/12,0)),"-")</f>
        <v>0</v>
      </c>
      <c r="V49" s="366">
        <f>IFERROR(IF(-SUM(V$20:V48)+V$15&lt;0.000001,0,IF($C49&gt;='H-32A-WP06 - Debt Service'!U$24,'H-32A-WP06 - Debt Service'!U$27/12,0)),"-")</f>
        <v>0</v>
      </c>
      <c r="W49" s="366">
        <f>IFERROR(IF(-SUM(W$20:W48)+W$15&lt;0.000001,0,IF($C49&gt;='H-32A-WP06 - Debt Service'!V$24,'H-32A-WP06 - Debt Service'!V$27/12,0)),"-")</f>
        <v>0</v>
      </c>
      <c r="X49" s="366">
        <f>IFERROR(IF(-SUM(X$20:X48)+X$15&lt;0.000001,0,IF($C49&gt;='H-32A-WP06 - Debt Service'!W$24,'H-32A-WP06 - Debt Service'!W$27/12,0)),"-")</f>
        <v>0</v>
      </c>
      <c r="Y49" s="366">
        <f>IFERROR(IF(-SUM(Y$20:Y48)+Y$15&lt;0.000001,0,IF($C49&gt;='H-32A-WP06 - Debt Service'!X$24,'H-32A-WP06 - Debt Service'!X$27/12,0)),"-")</f>
        <v>0</v>
      </c>
      <c r="Z49" s="366">
        <f>IFERROR(IF(-SUM(Z$20:Z48)+Z$15&lt;0.000001,0,IF($C49&gt;='H-32A-WP06 - Debt Service'!Y$24,'H-32A-WP06 - Debt Service'!Y$27/12,0)),"-")</f>
        <v>0</v>
      </c>
    </row>
    <row r="50" spans="2:26">
      <c r="B50" s="354">
        <f t="shared" si="0"/>
        <v>2021</v>
      </c>
      <c r="C50" s="378">
        <f t="shared" si="2"/>
        <v>44378</v>
      </c>
      <c r="D50" s="366" t="str">
        <f>IFERROR(IF(-SUM(D$20:D49)+D$15&lt;0.000001,0,IF($C50&gt;='H-32A-WP06 - Debt Service'!C$24,'H-32A-WP06 - Debt Service'!C$27/12,0)),"-")</f>
        <v>-</v>
      </c>
      <c r="E50" s="366" t="str">
        <f>IFERROR(IF(-SUM(E$20:E49)+E$15&lt;0.000001,0,IF($C50&gt;='H-32A-WP06 - Debt Service'!D$24,'H-32A-WP06 - Debt Service'!D$27/12,0)),"-")</f>
        <v>-</v>
      </c>
      <c r="F50" s="366" t="str">
        <f>IFERROR(IF(-SUM(F$20:F49)+F$15&lt;0.000001,0,IF($C50&gt;='H-32A-WP06 - Debt Service'!E$24,'H-32A-WP06 - Debt Service'!E$27/12,0)),"-")</f>
        <v>-</v>
      </c>
      <c r="G50" s="366">
        <f>IFERROR(IF(-SUM(G$20:G49)+G$15&lt;0.000001,0,IF($C50&gt;='H-32A-WP06 - Debt Service'!F$24,'H-32A-WP06 - Debt Service'!F$27/12,0)),"-")</f>
        <v>0</v>
      </c>
      <c r="H50" s="366">
        <f>IFERROR(IF(-SUM(H$20:H49)+H$15&lt;0.000001,0,IF($C50&gt;='H-32A-WP06 - Debt Service'!G$24,'H-32A-WP06 - Debt Service'!G$27/12,0)),"-")</f>
        <v>0</v>
      </c>
      <c r="I50" s="366">
        <f>IFERROR(IF(-SUM(I$20:I49)+I$15&lt;0.000001,0,IF($C50&gt;='H-32A-WP06 - Debt Service'!H$24,'H-32A-WP06 - Debt Service'!H$27/12,0)),"-")</f>
        <v>0</v>
      </c>
      <c r="J50" s="366">
        <f>IFERROR(IF(-SUM(J$20:J49)+J$15&lt;0.000001,0,IF($C50&gt;='H-32A-WP06 - Debt Service'!I$24,'H-32A-WP06 - Debt Service'!I$27/12,0)),"-")</f>
        <v>0</v>
      </c>
      <c r="K50" s="366">
        <f>IFERROR(IF(-SUM(K$20:K49)+K$15&lt;0.000001,0,IF($C50&gt;='H-32A-WP06 - Debt Service'!J$24,'H-32A-WP06 - Debt Service'!J$27/12,0)),"-")</f>
        <v>0</v>
      </c>
      <c r="L50" s="366">
        <f>IFERROR(IF(-SUM(L$20:L49)+L$15&lt;0.000001,0,IF($C50&gt;='H-32A-WP06 - Debt Service'!K$24,'H-32A-WP06 - Debt Service'!K$27/12,0)),"-")</f>
        <v>0</v>
      </c>
      <c r="M50" s="366">
        <f>IFERROR(IF(-SUM(M$20:M49)+M$15&lt;0.000001,0,IF($C50&gt;='H-32A-WP06 - Debt Service'!L$24,'H-32A-WP06 - Debt Service'!L$27/12,0)),"-")</f>
        <v>0</v>
      </c>
      <c r="N50" s="459"/>
      <c r="O50" s="354">
        <f t="shared" si="1"/>
        <v>2021</v>
      </c>
      <c r="P50" s="378">
        <f t="shared" si="3"/>
        <v>44378</v>
      </c>
      <c r="Q50" s="366" t="str">
        <f>IFERROR(IF(-SUM(Q$20:Q49)+Q$15&lt;0.000001,0,IF($C50&gt;='H-32A-WP06 - Debt Service'!P$24,'H-32A-WP06 - Debt Service'!P$27/12,0)),"-")</f>
        <v>-</v>
      </c>
      <c r="R50" s="366">
        <f>IFERROR(IF(-SUM(R$20:R49)+R$15&lt;0.000001,0,IF($C50&gt;='H-32A-WP06 - Debt Service'!Q$24,'H-32A-WP06 - Debt Service'!Q$27/12,0)),"-")</f>
        <v>0</v>
      </c>
      <c r="S50" s="366">
        <f>IFERROR(IF(-SUM(S$20:S49)+S$15&lt;0.000001,0,IF($C50&gt;='H-32A-WP06 - Debt Service'!R$24,'H-32A-WP06 - Debt Service'!R$27/12,0)),"-")</f>
        <v>0</v>
      </c>
      <c r="T50" s="366">
        <f>IFERROR(IF(-SUM(T$20:T49)+T$15&lt;0.000001,0,IF($C50&gt;='H-32A-WP06 - Debt Service'!S$24,'H-32A-WP06 - Debt Service'!S$27/12,0)),"-")</f>
        <v>0</v>
      </c>
      <c r="U50" s="366">
        <f>IFERROR(IF(-SUM(U$20:U49)+U$15&lt;0.000001,0,IF($C50&gt;='H-32A-WP06 - Debt Service'!T$24,'H-32A-WP06 - Debt Service'!T$27/12,0)),"-")</f>
        <v>0</v>
      </c>
      <c r="V50" s="366">
        <f>IFERROR(IF(-SUM(V$20:V49)+V$15&lt;0.000001,0,IF($C50&gt;='H-32A-WP06 - Debt Service'!U$24,'H-32A-WP06 - Debt Service'!U$27/12,0)),"-")</f>
        <v>0</v>
      </c>
      <c r="W50" s="366">
        <f>IFERROR(IF(-SUM(W$20:W49)+W$15&lt;0.000001,0,IF($C50&gt;='H-32A-WP06 - Debt Service'!V$24,'H-32A-WP06 - Debt Service'!V$27/12,0)),"-")</f>
        <v>0</v>
      </c>
      <c r="X50" s="366">
        <f>IFERROR(IF(-SUM(X$20:X49)+X$15&lt;0.000001,0,IF($C50&gt;='H-32A-WP06 - Debt Service'!W$24,'H-32A-WP06 - Debt Service'!W$27/12,0)),"-")</f>
        <v>0</v>
      </c>
      <c r="Y50" s="366">
        <f>IFERROR(IF(-SUM(Y$20:Y49)+Y$15&lt;0.000001,0,IF($C50&gt;='H-32A-WP06 - Debt Service'!X$24,'H-32A-WP06 - Debt Service'!X$27/12,0)),"-")</f>
        <v>0</v>
      </c>
      <c r="Z50" s="366">
        <f>IFERROR(IF(-SUM(Z$20:Z49)+Z$15&lt;0.000001,0,IF($C50&gt;='H-32A-WP06 - Debt Service'!Y$24,'H-32A-WP06 - Debt Service'!Y$27/12,0)),"-")</f>
        <v>0</v>
      </c>
    </row>
    <row r="51" spans="2:26">
      <c r="B51" s="354">
        <f t="shared" si="0"/>
        <v>2021</v>
      </c>
      <c r="C51" s="378">
        <f t="shared" si="2"/>
        <v>44409</v>
      </c>
      <c r="D51" s="366" t="str">
        <f>IFERROR(IF(-SUM(D$20:D50)+D$15&lt;0.000001,0,IF($C51&gt;='H-32A-WP06 - Debt Service'!C$24,'H-32A-WP06 - Debt Service'!C$27/12,0)),"-")</f>
        <v>-</v>
      </c>
      <c r="E51" s="366" t="str">
        <f>IFERROR(IF(-SUM(E$20:E50)+E$15&lt;0.000001,0,IF($C51&gt;='H-32A-WP06 - Debt Service'!D$24,'H-32A-WP06 - Debt Service'!D$27/12,0)),"-")</f>
        <v>-</v>
      </c>
      <c r="F51" s="366" t="str">
        <f>IFERROR(IF(-SUM(F$20:F50)+F$15&lt;0.000001,0,IF($C51&gt;='H-32A-WP06 - Debt Service'!E$24,'H-32A-WP06 - Debt Service'!E$27/12,0)),"-")</f>
        <v>-</v>
      </c>
      <c r="G51" s="366">
        <f>IFERROR(IF(-SUM(G$20:G50)+G$15&lt;0.000001,0,IF($C51&gt;='H-32A-WP06 - Debt Service'!F$24,'H-32A-WP06 - Debt Service'!F$27/12,0)),"-")</f>
        <v>0</v>
      </c>
      <c r="H51" s="366">
        <f>IFERROR(IF(-SUM(H$20:H50)+H$15&lt;0.000001,0,IF($C51&gt;='H-32A-WP06 - Debt Service'!G$24,'H-32A-WP06 - Debt Service'!G$27/12,0)),"-")</f>
        <v>0</v>
      </c>
      <c r="I51" s="366">
        <f>IFERROR(IF(-SUM(I$20:I50)+I$15&lt;0.000001,0,IF($C51&gt;='H-32A-WP06 - Debt Service'!H$24,'H-32A-WP06 - Debt Service'!H$27/12,0)),"-")</f>
        <v>0</v>
      </c>
      <c r="J51" s="366">
        <f>IFERROR(IF(-SUM(J$20:J50)+J$15&lt;0.000001,0,IF($C51&gt;='H-32A-WP06 - Debt Service'!I$24,'H-32A-WP06 - Debt Service'!I$27/12,0)),"-")</f>
        <v>0</v>
      </c>
      <c r="K51" s="366">
        <f>IFERROR(IF(-SUM(K$20:K50)+K$15&lt;0.000001,0,IF($C51&gt;='H-32A-WP06 - Debt Service'!J$24,'H-32A-WP06 - Debt Service'!J$27/12,0)),"-")</f>
        <v>0</v>
      </c>
      <c r="L51" s="366">
        <f>IFERROR(IF(-SUM(L$20:L50)+L$15&lt;0.000001,0,IF($C51&gt;='H-32A-WP06 - Debt Service'!K$24,'H-32A-WP06 - Debt Service'!K$27/12,0)),"-")</f>
        <v>0</v>
      </c>
      <c r="M51" s="366">
        <f>IFERROR(IF(-SUM(M$20:M50)+M$15&lt;0.000001,0,IF($C51&gt;='H-32A-WP06 - Debt Service'!L$24,'H-32A-WP06 - Debt Service'!L$27/12,0)),"-")</f>
        <v>0</v>
      </c>
      <c r="N51" s="459"/>
      <c r="O51" s="354">
        <f t="shared" si="1"/>
        <v>2021</v>
      </c>
      <c r="P51" s="378">
        <f t="shared" si="3"/>
        <v>44409</v>
      </c>
      <c r="Q51" s="366" t="str">
        <f>IFERROR(IF(-SUM(Q$20:Q50)+Q$15&lt;0.000001,0,IF($C51&gt;='H-32A-WP06 - Debt Service'!P$24,'H-32A-WP06 - Debt Service'!P$27/12,0)),"-")</f>
        <v>-</v>
      </c>
      <c r="R51" s="366">
        <f>IFERROR(IF(-SUM(R$20:R50)+R$15&lt;0.000001,0,IF($C51&gt;='H-32A-WP06 - Debt Service'!Q$24,'H-32A-WP06 - Debt Service'!Q$27/12,0)),"-")</f>
        <v>0</v>
      </c>
      <c r="S51" s="366">
        <f>IFERROR(IF(-SUM(S$20:S50)+S$15&lt;0.000001,0,IF($C51&gt;='H-32A-WP06 - Debt Service'!R$24,'H-32A-WP06 - Debt Service'!R$27/12,0)),"-")</f>
        <v>0</v>
      </c>
      <c r="T51" s="366">
        <f>IFERROR(IF(-SUM(T$20:T50)+T$15&lt;0.000001,0,IF($C51&gt;='H-32A-WP06 - Debt Service'!S$24,'H-32A-WP06 - Debt Service'!S$27/12,0)),"-")</f>
        <v>0</v>
      </c>
      <c r="U51" s="366">
        <f>IFERROR(IF(-SUM(U$20:U50)+U$15&lt;0.000001,0,IF($C51&gt;='H-32A-WP06 - Debt Service'!T$24,'H-32A-WP06 - Debt Service'!T$27/12,0)),"-")</f>
        <v>0</v>
      </c>
      <c r="V51" s="366">
        <f>IFERROR(IF(-SUM(V$20:V50)+V$15&lt;0.000001,0,IF($C51&gt;='H-32A-WP06 - Debt Service'!U$24,'H-32A-WP06 - Debt Service'!U$27/12,0)),"-")</f>
        <v>0</v>
      </c>
      <c r="W51" s="366">
        <f>IFERROR(IF(-SUM(W$20:W50)+W$15&lt;0.000001,0,IF($C51&gt;='H-32A-WP06 - Debt Service'!V$24,'H-32A-WP06 - Debt Service'!V$27/12,0)),"-")</f>
        <v>0</v>
      </c>
      <c r="X51" s="366">
        <f>IFERROR(IF(-SUM(X$20:X50)+X$15&lt;0.000001,0,IF($C51&gt;='H-32A-WP06 - Debt Service'!W$24,'H-32A-WP06 - Debt Service'!W$27/12,0)),"-")</f>
        <v>0</v>
      </c>
      <c r="Y51" s="366">
        <f>IFERROR(IF(-SUM(Y$20:Y50)+Y$15&lt;0.000001,0,IF($C51&gt;='H-32A-WP06 - Debt Service'!X$24,'H-32A-WP06 - Debt Service'!X$27/12,0)),"-")</f>
        <v>0</v>
      </c>
      <c r="Z51" s="366">
        <f>IFERROR(IF(-SUM(Z$20:Z50)+Z$15&lt;0.000001,0,IF($C51&gt;='H-32A-WP06 - Debt Service'!Y$24,'H-32A-WP06 - Debt Service'!Y$27/12,0)),"-")</f>
        <v>0</v>
      </c>
    </row>
    <row r="52" spans="2:26">
      <c r="B52" s="354">
        <f t="shared" si="0"/>
        <v>2021</v>
      </c>
      <c r="C52" s="378">
        <f t="shared" si="2"/>
        <v>44440</v>
      </c>
      <c r="D52" s="366" t="str">
        <f>IFERROR(IF(-SUM(D$20:D51)+D$15&lt;0.000001,0,IF($C52&gt;='H-32A-WP06 - Debt Service'!C$24,'H-32A-WP06 - Debt Service'!C$27/12,0)),"-")</f>
        <v>-</v>
      </c>
      <c r="E52" s="366" t="str">
        <f>IFERROR(IF(-SUM(E$20:E51)+E$15&lt;0.000001,0,IF($C52&gt;='H-32A-WP06 - Debt Service'!D$24,'H-32A-WP06 - Debt Service'!D$27/12,0)),"-")</f>
        <v>-</v>
      </c>
      <c r="F52" s="366" t="str">
        <f>IFERROR(IF(-SUM(F$20:F51)+F$15&lt;0.000001,0,IF($C52&gt;='H-32A-WP06 - Debt Service'!E$24,'H-32A-WP06 - Debt Service'!E$27/12,0)),"-")</f>
        <v>-</v>
      </c>
      <c r="G52" s="366">
        <f>IFERROR(IF(-SUM(G$20:G51)+G$15&lt;0.000001,0,IF($C52&gt;='H-32A-WP06 - Debt Service'!F$24,'H-32A-WP06 - Debt Service'!F$27/12,0)),"-")</f>
        <v>0</v>
      </c>
      <c r="H52" s="366">
        <f>IFERROR(IF(-SUM(H$20:H51)+H$15&lt;0.000001,0,IF($C52&gt;='H-32A-WP06 - Debt Service'!G$24,'H-32A-WP06 - Debt Service'!G$27/12,0)),"-")</f>
        <v>0</v>
      </c>
      <c r="I52" s="366">
        <f>IFERROR(IF(-SUM(I$20:I51)+I$15&lt;0.000001,0,IF($C52&gt;='H-32A-WP06 - Debt Service'!H$24,'H-32A-WP06 - Debt Service'!H$27/12,0)),"-")</f>
        <v>0</v>
      </c>
      <c r="J52" s="366">
        <f>IFERROR(IF(-SUM(J$20:J51)+J$15&lt;0.000001,0,IF($C52&gt;='H-32A-WP06 - Debt Service'!I$24,'H-32A-WP06 - Debt Service'!I$27/12,0)),"-")</f>
        <v>0</v>
      </c>
      <c r="K52" s="366">
        <f>IFERROR(IF(-SUM(K$20:K51)+K$15&lt;0.000001,0,IF($C52&gt;='H-32A-WP06 - Debt Service'!J$24,'H-32A-WP06 - Debt Service'!J$27/12,0)),"-")</f>
        <v>0</v>
      </c>
      <c r="L52" s="366">
        <f>IFERROR(IF(-SUM(L$20:L51)+L$15&lt;0.000001,0,IF($C52&gt;='H-32A-WP06 - Debt Service'!K$24,'H-32A-WP06 - Debt Service'!K$27/12,0)),"-")</f>
        <v>0</v>
      </c>
      <c r="M52" s="366">
        <f>IFERROR(IF(-SUM(M$20:M51)+M$15&lt;0.000001,0,IF($C52&gt;='H-32A-WP06 - Debt Service'!L$24,'H-32A-WP06 - Debt Service'!L$27/12,0)),"-")</f>
        <v>0</v>
      </c>
      <c r="N52" s="459"/>
      <c r="O52" s="354">
        <f t="shared" si="1"/>
        <v>2021</v>
      </c>
      <c r="P52" s="378">
        <f t="shared" si="3"/>
        <v>44440</v>
      </c>
      <c r="Q52" s="366" t="str">
        <f>IFERROR(IF(-SUM(Q$20:Q51)+Q$15&lt;0.000001,0,IF($C52&gt;='H-32A-WP06 - Debt Service'!P$24,'H-32A-WP06 - Debt Service'!P$27/12,0)),"-")</f>
        <v>-</v>
      </c>
      <c r="R52" s="366">
        <f>IFERROR(IF(-SUM(R$20:R51)+R$15&lt;0.000001,0,IF($C52&gt;='H-32A-WP06 - Debt Service'!Q$24,'H-32A-WP06 - Debt Service'!Q$27/12,0)),"-")</f>
        <v>0</v>
      </c>
      <c r="S52" s="366">
        <f>IFERROR(IF(-SUM(S$20:S51)+S$15&lt;0.000001,0,IF($C52&gt;='H-32A-WP06 - Debt Service'!R$24,'H-32A-WP06 - Debt Service'!R$27/12,0)),"-")</f>
        <v>0</v>
      </c>
      <c r="T52" s="366">
        <f>IFERROR(IF(-SUM(T$20:T51)+T$15&lt;0.000001,0,IF($C52&gt;='H-32A-WP06 - Debt Service'!S$24,'H-32A-WP06 - Debt Service'!S$27/12,0)),"-")</f>
        <v>0</v>
      </c>
      <c r="U52" s="366">
        <f>IFERROR(IF(-SUM(U$20:U51)+U$15&lt;0.000001,0,IF($C52&gt;='H-32A-WP06 - Debt Service'!T$24,'H-32A-WP06 - Debt Service'!T$27/12,0)),"-")</f>
        <v>0</v>
      </c>
      <c r="V52" s="366">
        <f>IFERROR(IF(-SUM(V$20:V51)+V$15&lt;0.000001,0,IF($C52&gt;='H-32A-WP06 - Debt Service'!U$24,'H-32A-WP06 - Debt Service'!U$27/12,0)),"-")</f>
        <v>0</v>
      </c>
      <c r="W52" s="366">
        <f>IFERROR(IF(-SUM(W$20:W51)+W$15&lt;0.000001,0,IF($C52&gt;='H-32A-WP06 - Debt Service'!V$24,'H-32A-WP06 - Debt Service'!V$27/12,0)),"-")</f>
        <v>0</v>
      </c>
      <c r="X52" s="366">
        <f>IFERROR(IF(-SUM(X$20:X51)+X$15&lt;0.000001,0,IF($C52&gt;='H-32A-WP06 - Debt Service'!W$24,'H-32A-WP06 - Debt Service'!W$27/12,0)),"-")</f>
        <v>0</v>
      </c>
      <c r="Y52" s="366">
        <f>IFERROR(IF(-SUM(Y$20:Y51)+Y$15&lt;0.000001,0,IF($C52&gt;='H-32A-WP06 - Debt Service'!X$24,'H-32A-WP06 - Debt Service'!X$27/12,0)),"-")</f>
        <v>0</v>
      </c>
      <c r="Z52" s="366">
        <f>IFERROR(IF(-SUM(Z$20:Z51)+Z$15&lt;0.000001,0,IF($C52&gt;='H-32A-WP06 - Debt Service'!Y$24,'H-32A-WP06 - Debt Service'!Y$27/12,0)),"-")</f>
        <v>0</v>
      </c>
    </row>
    <row r="53" spans="2:26">
      <c r="B53" s="354">
        <f t="shared" si="0"/>
        <v>2021</v>
      </c>
      <c r="C53" s="378">
        <f t="shared" si="2"/>
        <v>44470</v>
      </c>
      <c r="D53" s="366" t="str">
        <f>IFERROR(IF(-SUM(D$20:D52)+D$15&lt;0.000001,0,IF($C53&gt;='H-32A-WP06 - Debt Service'!C$24,'H-32A-WP06 - Debt Service'!C$27/12,0)),"-")</f>
        <v>-</v>
      </c>
      <c r="E53" s="366" t="str">
        <f>IFERROR(IF(-SUM(E$20:E52)+E$15&lt;0.000001,0,IF($C53&gt;='H-32A-WP06 - Debt Service'!D$24,'H-32A-WP06 - Debt Service'!D$27/12,0)),"-")</f>
        <v>-</v>
      </c>
      <c r="F53" s="366" t="str">
        <f>IFERROR(IF(-SUM(F$20:F52)+F$15&lt;0.000001,0,IF($C53&gt;='H-32A-WP06 - Debt Service'!E$24,'H-32A-WP06 - Debt Service'!E$27/12,0)),"-")</f>
        <v>-</v>
      </c>
      <c r="G53" s="366">
        <f>IFERROR(IF(-SUM(G$20:G52)+G$15&lt;0.000001,0,IF($C53&gt;='H-32A-WP06 - Debt Service'!F$24,'H-32A-WP06 - Debt Service'!F$27/12,0)),"-")</f>
        <v>0</v>
      </c>
      <c r="H53" s="366">
        <f>IFERROR(IF(-SUM(H$20:H52)+H$15&lt;0.000001,0,IF($C53&gt;='H-32A-WP06 - Debt Service'!G$24,'H-32A-WP06 - Debt Service'!G$27/12,0)),"-")</f>
        <v>0</v>
      </c>
      <c r="I53" s="366">
        <f>IFERROR(IF(-SUM(I$20:I52)+I$15&lt;0.000001,0,IF($C53&gt;='H-32A-WP06 - Debt Service'!H$24,'H-32A-WP06 - Debt Service'!H$27/12,0)),"-")</f>
        <v>0</v>
      </c>
      <c r="J53" s="366">
        <f>IFERROR(IF(-SUM(J$20:J52)+J$15&lt;0.000001,0,IF($C53&gt;='H-32A-WP06 - Debt Service'!I$24,'H-32A-WP06 - Debt Service'!I$27/12,0)),"-")</f>
        <v>0</v>
      </c>
      <c r="K53" s="366">
        <f>IFERROR(IF(-SUM(K$20:K52)+K$15&lt;0.000001,0,IF($C53&gt;='H-32A-WP06 - Debt Service'!J$24,'H-32A-WP06 - Debt Service'!J$27/12,0)),"-")</f>
        <v>0</v>
      </c>
      <c r="L53" s="366">
        <f>IFERROR(IF(-SUM(L$20:L52)+L$15&lt;0.000001,0,IF($C53&gt;='H-32A-WP06 - Debt Service'!K$24,'H-32A-WP06 - Debt Service'!K$27/12,0)),"-")</f>
        <v>0</v>
      </c>
      <c r="M53" s="366">
        <f>IFERROR(IF(-SUM(M$20:M52)+M$15&lt;0.000001,0,IF($C53&gt;='H-32A-WP06 - Debt Service'!L$24,'H-32A-WP06 - Debt Service'!L$27/12,0)),"-")</f>
        <v>0</v>
      </c>
      <c r="N53" s="459"/>
      <c r="O53" s="354">
        <f t="shared" si="1"/>
        <v>2021</v>
      </c>
      <c r="P53" s="378">
        <f t="shared" si="3"/>
        <v>44470</v>
      </c>
      <c r="Q53" s="366" t="str">
        <f>IFERROR(IF(-SUM(Q$20:Q52)+Q$15&lt;0.000001,0,IF($C53&gt;='H-32A-WP06 - Debt Service'!P$24,'H-32A-WP06 - Debt Service'!P$27/12,0)),"-")</f>
        <v>-</v>
      </c>
      <c r="R53" s="366">
        <f>IFERROR(IF(-SUM(R$20:R52)+R$15&lt;0.000001,0,IF($C53&gt;='H-32A-WP06 - Debt Service'!Q$24,'H-32A-WP06 - Debt Service'!Q$27/12,0)),"-")</f>
        <v>0</v>
      </c>
      <c r="S53" s="366">
        <f>IFERROR(IF(-SUM(S$20:S52)+S$15&lt;0.000001,0,IF($C53&gt;='H-32A-WP06 - Debt Service'!R$24,'H-32A-WP06 - Debt Service'!R$27/12,0)),"-")</f>
        <v>0</v>
      </c>
      <c r="T53" s="366">
        <f>IFERROR(IF(-SUM(T$20:T52)+T$15&lt;0.000001,0,IF($C53&gt;='H-32A-WP06 - Debt Service'!S$24,'H-32A-WP06 - Debt Service'!S$27/12,0)),"-")</f>
        <v>0</v>
      </c>
      <c r="U53" s="366">
        <f>IFERROR(IF(-SUM(U$20:U52)+U$15&lt;0.000001,0,IF($C53&gt;='H-32A-WP06 - Debt Service'!T$24,'H-32A-WP06 - Debt Service'!T$27/12,0)),"-")</f>
        <v>0</v>
      </c>
      <c r="V53" s="366">
        <f>IFERROR(IF(-SUM(V$20:V52)+V$15&lt;0.000001,0,IF($C53&gt;='H-32A-WP06 - Debt Service'!U$24,'H-32A-WP06 - Debt Service'!U$27/12,0)),"-")</f>
        <v>0</v>
      </c>
      <c r="W53" s="366">
        <f>IFERROR(IF(-SUM(W$20:W52)+W$15&lt;0.000001,0,IF($C53&gt;='H-32A-WP06 - Debt Service'!V$24,'H-32A-WP06 - Debt Service'!V$27/12,0)),"-")</f>
        <v>0</v>
      </c>
      <c r="X53" s="366">
        <f>IFERROR(IF(-SUM(X$20:X52)+X$15&lt;0.000001,0,IF($C53&gt;='H-32A-WP06 - Debt Service'!W$24,'H-32A-WP06 - Debt Service'!W$27/12,0)),"-")</f>
        <v>0</v>
      </c>
      <c r="Y53" s="366">
        <f>IFERROR(IF(-SUM(Y$20:Y52)+Y$15&lt;0.000001,0,IF($C53&gt;='H-32A-WP06 - Debt Service'!X$24,'H-32A-WP06 - Debt Service'!X$27/12,0)),"-")</f>
        <v>0</v>
      </c>
      <c r="Z53" s="366">
        <f>IFERROR(IF(-SUM(Z$20:Z52)+Z$15&lt;0.000001,0,IF($C53&gt;='H-32A-WP06 - Debt Service'!Y$24,'H-32A-WP06 - Debt Service'!Y$27/12,0)),"-")</f>
        <v>0</v>
      </c>
    </row>
    <row r="54" spans="2:26">
      <c r="B54" s="354">
        <f t="shared" si="0"/>
        <v>2021</v>
      </c>
      <c r="C54" s="378">
        <f t="shared" si="2"/>
        <v>44501</v>
      </c>
      <c r="D54" s="366" t="str">
        <f>IFERROR(IF(-SUM(D$20:D53)+D$15&lt;0.000001,0,IF($C54&gt;='H-32A-WP06 - Debt Service'!C$24,'H-32A-WP06 - Debt Service'!C$27/12,0)),"-")</f>
        <v>-</v>
      </c>
      <c r="E54" s="366" t="str">
        <f>IFERROR(IF(-SUM(E$20:E53)+E$15&lt;0.000001,0,IF($C54&gt;='H-32A-WP06 - Debt Service'!D$24,'H-32A-WP06 - Debt Service'!D$27/12,0)),"-")</f>
        <v>-</v>
      </c>
      <c r="F54" s="366" t="str">
        <f>IFERROR(IF(-SUM(F$20:F53)+F$15&lt;0.000001,0,IF($C54&gt;='H-32A-WP06 - Debt Service'!E$24,'H-32A-WP06 - Debt Service'!E$27/12,0)),"-")</f>
        <v>-</v>
      </c>
      <c r="G54" s="366">
        <f>IFERROR(IF(-SUM(G$20:G53)+G$15&lt;0.000001,0,IF($C54&gt;='H-32A-WP06 - Debt Service'!F$24,'H-32A-WP06 - Debt Service'!F$27/12,0)),"-")</f>
        <v>0</v>
      </c>
      <c r="H54" s="366">
        <f>IFERROR(IF(-SUM(H$20:H53)+H$15&lt;0.000001,0,IF($C54&gt;='H-32A-WP06 - Debt Service'!G$24,'H-32A-WP06 - Debt Service'!G$27/12,0)),"-")</f>
        <v>0</v>
      </c>
      <c r="I54" s="366">
        <f>IFERROR(IF(-SUM(I$20:I53)+I$15&lt;0.000001,0,IF($C54&gt;='H-32A-WP06 - Debt Service'!H$24,'H-32A-WP06 - Debt Service'!H$27/12,0)),"-")</f>
        <v>0</v>
      </c>
      <c r="J54" s="366">
        <f>IFERROR(IF(-SUM(J$20:J53)+J$15&lt;0.000001,0,IF($C54&gt;='H-32A-WP06 - Debt Service'!I$24,'H-32A-WP06 - Debt Service'!I$27/12,0)),"-")</f>
        <v>0</v>
      </c>
      <c r="K54" s="366">
        <f>IFERROR(IF(-SUM(K$20:K53)+K$15&lt;0.000001,0,IF($C54&gt;='H-32A-WP06 - Debt Service'!J$24,'H-32A-WP06 - Debt Service'!J$27/12,0)),"-")</f>
        <v>0</v>
      </c>
      <c r="L54" s="366">
        <f>IFERROR(IF(-SUM(L$20:L53)+L$15&lt;0.000001,0,IF($C54&gt;='H-32A-WP06 - Debt Service'!K$24,'H-32A-WP06 - Debt Service'!K$27/12,0)),"-")</f>
        <v>0</v>
      </c>
      <c r="M54" s="366">
        <f>IFERROR(IF(-SUM(M$20:M53)+M$15&lt;0.000001,0,IF($C54&gt;='H-32A-WP06 - Debt Service'!L$24,'H-32A-WP06 - Debt Service'!L$27/12,0)),"-")</f>
        <v>0</v>
      </c>
      <c r="N54" s="459"/>
      <c r="O54" s="354">
        <f t="shared" si="1"/>
        <v>2021</v>
      </c>
      <c r="P54" s="378">
        <f t="shared" si="3"/>
        <v>44501</v>
      </c>
      <c r="Q54" s="366" t="str">
        <f>IFERROR(IF(-SUM(Q$20:Q53)+Q$15&lt;0.000001,0,IF($C54&gt;='H-32A-WP06 - Debt Service'!P$24,'H-32A-WP06 - Debt Service'!P$27/12,0)),"-")</f>
        <v>-</v>
      </c>
      <c r="R54" s="366">
        <f>IFERROR(IF(-SUM(R$20:R53)+R$15&lt;0.000001,0,IF($C54&gt;='H-32A-WP06 - Debt Service'!Q$24,'H-32A-WP06 - Debt Service'!Q$27/12,0)),"-")</f>
        <v>0</v>
      </c>
      <c r="S54" s="366">
        <f>IFERROR(IF(-SUM(S$20:S53)+S$15&lt;0.000001,0,IF($C54&gt;='H-32A-WP06 - Debt Service'!R$24,'H-32A-WP06 - Debt Service'!R$27/12,0)),"-")</f>
        <v>0</v>
      </c>
      <c r="T54" s="366">
        <f>IFERROR(IF(-SUM(T$20:T53)+T$15&lt;0.000001,0,IF($C54&gt;='H-32A-WP06 - Debt Service'!S$24,'H-32A-WP06 - Debt Service'!S$27/12,0)),"-")</f>
        <v>0</v>
      </c>
      <c r="U54" s="366">
        <f>IFERROR(IF(-SUM(U$20:U53)+U$15&lt;0.000001,0,IF($C54&gt;='H-32A-WP06 - Debt Service'!T$24,'H-32A-WP06 - Debt Service'!T$27/12,0)),"-")</f>
        <v>0</v>
      </c>
      <c r="V54" s="366">
        <f>IFERROR(IF(-SUM(V$20:V53)+V$15&lt;0.000001,0,IF($C54&gt;='H-32A-WP06 - Debt Service'!U$24,'H-32A-WP06 - Debt Service'!U$27/12,0)),"-")</f>
        <v>0</v>
      </c>
      <c r="W54" s="366">
        <f>IFERROR(IF(-SUM(W$20:W53)+W$15&lt;0.000001,0,IF($C54&gt;='H-32A-WP06 - Debt Service'!V$24,'H-32A-WP06 - Debt Service'!V$27/12,0)),"-")</f>
        <v>0</v>
      </c>
      <c r="X54" s="366">
        <f>IFERROR(IF(-SUM(X$20:X53)+X$15&lt;0.000001,0,IF($C54&gt;='H-32A-WP06 - Debt Service'!W$24,'H-32A-WP06 - Debt Service'!W$27/12,0)),"-")</f>
        <v>0</v>
      </c>
      <c r="Y54" s="366">
        <f>IFERROR(IF(-SUM(Y$20:Y53)+Y$15&lt;0.000001,0,IF($C54&gt;='H-32A-WP06 - Debt Service'!X$24,'H-32A-WP06 - Debt Service'!X$27/12,0)),"-")</f>
        <v>0</v>
      </c>
      <c r="Z54" s="366">
        <f>IFERROR(IF(-SUM(Z$20:Z53)+Z$15&lt;0.000001,0,IF($C54&gt;='H-32A-WP06 - Debt Service'!Y$24,'H-32A-WP06 - Debt Service'!Y$27/12,0)),"-")</f>
        <v>0</v>
      </c>
    </row>
    <row r="55" spans="2:26">
      <c r="B55" s="354">
        <f t="shared" si="0"/>
        <v>2021</v>
      </c>
      <c r="C55" s="378">
        <f t="shared" si="2"/>
        <v>44531</v>
      </c>
      <c r="D55" s="366" t="str">
        <f>IFERROR(IF(-SUM(D$20:D54)+D$15&lt;0.000001,0,IF($C55&gt;='H-32A-WP06 - Debt Service'!C$24,'H-32A-WP06 - Debt Service'!C$27/12,0)),"-")</f>
        <v>-</v>
      </c>
      <c r="E55" s="366" t="str">
        <f>IFERROR(IF(-SUM(E$20:E54)+E$15&lt;0.000001,0,IF($C55&gt;='H-32A-WP06 - Debt Service'!D$24,'H-32A-WP06 - Debt Service'!D$27/12,0)),"-")</f>
        <v>-</v>
      </c>
      <c r="F55" s="366" t="str">
        <f>IFERROR(IF(-SUM(F$20:F54)+F$15&lt;0.000001,0,IF($C55&gt;='H-32A-WP06 - Debt Service'!E$24,'H-32A-WP06 - Debt Service'!E$27/12,0)),"-")</f>
        <v>-</v>
      </c>
      <c r="G55" s="366">
        <f>IFERROR(IF(-SUM(G$20:G54)+G$15&lt;0.000001,0,IF($C55&gt;='H-32A-WP06 - Debt Service'!F$24,'H-32A-WP06 - Debt Service'!F$27/12,0)),"-")</f>
        <v>0</v>
      </c>
      <c r="H55" s="366">
        <f>IFERROR(IF(-SUM(H$20:H54)+H$15&lt;0.000001,0,IF($C55&gt;='H-32A-WP06 - Debt Service'!G$24,'H-32A-WP06 - Debt Service'!G$27/12,0)),"-")</f>
        <v>0</v>
      </c>
      <c r="I55" s="366">
        <f>IFERROR(IF(-SUM(I$20:I54)+I$15&lt;0.000001,0,IF($C55&gt;='H-32A-WP06 - Debt Service'!H$24,'H-32A-WP06 - Debt Service'!H$27/12,0)),"-")</f>
        <v>0</v>
      </c>
      <c r="J55" s="366">
        <f>IFERROR(IF(-SUM(J$20:J54)+J$15&lt;0.000001,0,IF($C55&gt;='H-32A-WP06 - Debt Service'!I$24,'H-32A-WP06 - Debt Service'!I$27/12,0)),"-")</f>
        <v>0</v>
      </c>
      <c r="K55" s="366">
        <f>IFERROR(IF(-SUM(K$20:K54)+K$15&lt;0.000001,0,IF($C55&gt;='H-32A-WP06 - Debt Service'!J$24,'H-32A-WP06 - Debt Service'!J$27/12,0)),"-")</f>
        <v>0</v>
      </c>
      <c r="L55" s="366">
        <f>IFERROR(IF(-SUM(L$20:L54)+L$15&lt;0.000001,0,IF($C55&gt;='H-32A-WP06 - Debt Service'!K$24,'H-32A-WP06 - Debt Service'!K$27/12,0)),"-")</f>
        <v>0</v>
      </c>
      <c r="M55" s="366">
        <f>IFERROR(IF(-SUM(M$20:M54)+M$15&lt;0.000001,0,IF($C55&gt;='H-32A-WP06 - Debt Service'!L$24,'H-32A-WP06 - Debt Service'!L$27/12,0)),"-")</f>
        <v>0</v>
      </c>
      <c r="N55" s="459"/>
      <c r="O55" s="354">
        <f t="shared" si="1"/>
        <v>2021</v>
      </c>
      <c r="P55" s="378">
        <f t="shared" si="3"/>
        <v>44531</v>
      </c>
      <c r="Q55" s="366" t="str">
        <f>IFERROR(IF(-SUM(Q$20:Q54)+Q$15&lt;0.000001,0,IF($C55&gt;='H-32A-WP06 - Debt Service'!P$24,'H-32A-WP06 - Debt Service'!P$27/12,0)),"-")</f>
        <v>-</v>
      </c>
      <c r="R55" s="366">
        <f>IFERROR(IF(-SUM(R$20:R54)+R$15&lt;0.000001,0,IF($C55&gt;='H-32A-WP06 - Debt Service'!Q$24,'H-32A-WP06 - Debt Service'!Q$27/12,0)),"-")</f>
        <v>0</v>
      </c>
      <c r="S55" s="366">
        <f>IFERROR(IF(-SUM(S$20:S54)+S$15&lt;0.000001,0,IF($C55&gt;='H-32A-WP06 - Debt Service'!R$24,'H-32A-WP06 - Debt Service'!R$27/12,0)),"-")</f>
        <v>0</v>
      </c>
      <c r="T55" s="366">
        <f>IFERROR(IF(-SUM(T$20:T54)+T$15&lt;0.000001,0,IF($C55&gt;='H-32A-WP06 - Debt Service'!S$24,'H-32A-WP06 - Debt Service'!S$27/12,0)),"-")</f>
        <v>0</v>
      </c>
      <c r="U55" s="366">
        <f>IFERROR(IF(-SUM(U$20:U54)+U$15&lt;0.000001,0,IF($C55&gt;='H-32A-WP06 - Debt Service'!T$24,'H-32A-WP06 - Debt Service'!T$27/12,0)),"-")</f>
        <v>0</v>
      </c>
      <c r="V55" s="366">
        <f>IFERROR(IF(-SUM(V$20:V54)+V$15&lt;0.000001,0,IF($C55&gt;='H-32A-WP06 - Debt Service'!U$24,'H-32A-WP06 - Debt Service'!U$27/12,0)),"-")</f>
        <v>0</v>
      </c>
      <c r="W55" s="366">
        <f>IFERROR(IF(-SUM(W$20:W54)+W$15&lt;0.000001,0,IF($C55&gt;='H-32A-WP06 - Debt Service'!V$24,'H-32A-WP06 - Debt Service'!V$27/12,0)),"-")</f>
        <v>0</v>
      </c>
      <c r="X55" s="366">
        <f>IFERROR(IF(-SUM(X$20:X54)+X$15&lt;0.000001,0,IF($C55&gt;='H-32A-WP06 - Debt Service'!W$24,'H-32A-WP06 - Debt Service'!W$27/12,0)),"-")</f>
        <v>0</v>
      </c>
      <c r="Y55" s="366">
        <f>IFERROR(IF(-SUM(Y$20:Y54)+Y$15&lt;0.000001,0,IF($C55&gt;='H-32A-WP06 - Debt Service'!X$24,'H-32A-WP06 - Debt Service'!X$27/12,0)),"-")</f>
        <v>0</v>
      </c>
      <c r="Z55" s="366">
        <f>IFERROR(IF(-SUM(Z$20:Z54)+Z$15&lt;0.000001,0,IF($C55&gt;='H-32A-WP06 - Debt Service'!Y$24,'H-32A-WP06 - Debt Service'!Y$27/12,0)),"-")</f>
        <v>0</v>
      </c>
    </row>
    <row r="56" spans="2:26">
      <c r="B56" s="354">
        <f t="shared" si="0"/>
        <v>2022</v>
      </c>
      <c r="C56" s="378">
        <f t="shared" si="2"/>
        <v>44562</v>
      </c>
      <c r="D56" s="366" t="str">
        <f>IFERROR(IF(-SUM(D$20:D55)+D$15&lt;0.000001,0,IF($C56&gt;='H-32A-WP06 - Debt Service'!C$24,'H-32A-WP06 - Debt Service'!C$27/12,0)),"-")</f>
        <v>-</v>
      </c>
      <c r="E56" s="366" t="str">
        <f>IFERROR(IF(-SUM(E$20:E55)+E$15&lt;0.000001,0,IF($C56&gt;='H-32A-WP06 - Debt Service'!D$24,'H-32A-WP06 - Debt Service'!D$27/12,0)),"-")</f>
        <v>-</v>
      </c>
      <c r="F56" s="366" t="str">
        <f>IFERROR(IF(-SUM(F$20:F55)+F$15&lt;0.000001,0,IF($C56&gt;='H-32A-WP06 - Debt Service'!E$24,'H-32A-WP06 - Debt Service'!E$27/12,0)),"-")</f>
        <v>-</v>
      </c>
      <c r="G56" s="366">
        <f>IFERROR(IF(-SUM(G$20:G55)+G$15&lt;0.000001,0,IF($C56&gt;='H-32A-WP06 - Debt Service'!F$24,'H-32A-WP06 - Debt Service'!F$27/12,0)),"-")</f>
        <v>0</v>
      </c>
      <c r="H56" s="366">
        <f>IFERROR(IF(-SUM(H$20:H55)+H$15&lt;0.000001,0,IF($C56&gt;='H-32A-WP06 - Debt Service'!G$24,'H-32A-WP06 - Debt Service'!G$27/12,0)),"-")</f>
        <v>0</v>
      </c>
      <c r="I56" s="366">
        <f>IFERROR(IF(-SUM(I$20:I55)+I$15&lt;0.000001,0,IF($C56&gt;='H-32A-WP06 - Debt Service'!H$24,'H-32A-WP06 - Debt Service'!H$27/12,0)),"-")</f>
        <v>0</v>
      </c>
      <c r="J56" s="366">
        <f>IFERROR(IF(-SUM(J$20:J55)+J$15&lt;0.000001,0,IF($C56&gt;='H-32A-WP06 - Debt Service'!I$24,'H-32A-WP06 - Debt Service'!I$27/12,0)),"-")</f>
        <v>0</v>
      </c>
      <c r="K56" s="366">
        <f>IFERROR(IF(-SUM(K$20:K55)+K$15&lt;0.000001,0,IF($C56&gt;='H-32A-WP06 - Debt Service'!J$24,'H-32A-WP06 - Debt Service'!J$27/12,0)),"-")</f>
        <v>0</v>
      </c>
      <c r="L56" s="366">
        <f>IFERROR(IF(-SUM(L$20:L55)+L$15&lt;0.000001,0,IF($C56&gt;='H-32A-WP06 - Debt Service'!K$24,'H-32A-WP06 - Debt Service'!K$27/12,0)),"-")</f>
        <v>0</v>
      </c>
      <c r="M56" s="366">
        <f>IFERROR(IF(-SUM(M$20:M55)+M$15&lt;0.000001,0,IF($C56&gt;='H-32A-WP06 - Debt Service'!L$24,'H-32A-WP06 - Debt Service'!L$27/12,0)),"-")</f>
        <v>0</v>
      </c>
      <c r="N56" s="459"/>
      <c r="O56" s="354">
        <f t="shared" si="1"/>
        <v>2022</v>
      </c>
      <c r="P56" s="378">
        <f t="shared" si="3"/>
        <v>44562</v>
      </c>
      <c r="Q56" s="366" t="str">
        <f>IFERROR(IF(-SUM(Q$20:Q55)+Q$15&lt;0.000001,0,IF($C56&gt;='H-32A-WP06 - Debt Service'!P$24,'H-32A-WP06 - Debt Service'!P$27/12,0)),"-")</f>
        <v>-</v>
      </c>
      <c r="R56" s="366">
        <f>IFERROR(IF(-SUM(R$20:R55)+R$15&lt;0.000001,0,IF($C56&gt;='H-32A-WP06 - Debt Service'!Q$24,'H-32A-WP06 - Debt Service'!Q$27/12,0)),"-")</f>
        <v>0</v>
      </c>
      <c r="S56" s="366">
        <f>IFERROR(IF(-SUM(S$20:S55)+S$15&lt;0.000001,0,IF($C56&gt;='H-32A-WP06 - Debt Service'!R$24,'H-32A-WP06 - Debt Service'!R$27/12,0)),"-")</f>
        <v>0</v>
      </c>
      <c r="T56" s="366">
        <f>IFERROR(IF(-SUM(T$20:T55)+T$15&lt;0.000001,0,IF($C56&gt;='H-32A-WP06 - Debt Service'!S$24,'H-32A-WP06 - Debt Service'!S$27/12,0)),"-")</f>
        <v>0</v>
      </c>
      <c r="U56" s="366">
        <f>IFERROR(IF(-SUM(U$20:U55)+U$15&lt;0.000001,0,IF($C56&gt;='H-32A-WP06 - Debt Service'!T$24,'H-32A-WP06 - Debt Service'!T$27/12,0)),"-")</f>
        <v>0</v>
      </c>
      <c r="V56" s="366">
        <f>IFERROR(IF(-SUM(V$20:V55)+V$15&lt;0.000001,0,IF($C56&gt;='H-32A-WP06 - Debt Service'!U$24,'H-32A-WP06 - Debt Service'!U$27/12,0)),"-")</f>
        <v>0</v>
      </c>
      <c r="W56" s="366">
        <f>IFERROR(IF(-SUM(W$20:W55)+W$15&lt;0.000001,0,IF($C56&gt;='H-32A-WP06 - Debt Service'!V$24,'H-32A-WP06 - Debt Service'!V$27/12,0)),"-")</f>
        <v>0</v>
      </c>
      <c r="X56" s="366">
        <f>IFERROR(IF(-SUM(X$20:X55)+X$15&lt;0.000001,0,IF($C56&gt;='H-32A-WP06 - Debt Service'!W$24,'H-32A-WP06 - Debt Service'!W$27/12,0)),"-")</f>
        <v>0</v>
      </c>
      <c r="Y56" s="366">
        <f>IFERROR(IF(-SUM(Y$20:Y55)+Y$15&lt;0.000001,0,IF($C56&gt;='H-32A-WP06 - Debt Service'!X$24,'H-32A-WP06 - Debt Service'!X$27/12,0)),"-")</f>
        <v>0</v>
      </c>
      <c r="Z56" s="366">
        <f>IFERROR(IF(-SUM(Z$20:Z55)+Z$15&lt;0.000001,0,IF($C56&gt;='H-32A-WP06 - Debt Service'!Y$24,'H-32A-WP06 - Debt Service'!Y$27/12,0)),"-")</f>
        <v>0</v>
      </c>
    </row>
    <row r="57" spans="2:26">
      <c r="B57" s="354">
        <f t="shared" si="0"/>
        <v>2022</v>
      </c>
      <c r="C57" s="378">
        <f t="shared" si="2"/>
        <v>44593</v>
      </c>
      <c r="D57" s="366" t="str">
        <f>IFERROR(IF(-SUM(D$20:D56)+D$15&lt;0.000001,0,IF($C57&gt;='H-32A-WP06 - Debt Service'!C$24,'H-32A-WP06 - Debt Service'!C$27/12,0)),"-")</f>
        <v>-</v>
      </c>
      <c r="E57" s="366" t="str">
        <f>IFERROR(IF(-SUM(E$20:E56)+E$15&lt;0.000001,0,IF($C57&gt;='H-32A-WP06 - Debt Service'!D$24,'H-32A-WP06 - Debt Service'!D$27/12,0)),"-")</f>
        <v>-</v>
      </c>
      <c r="F57" s="366" t="str">
        <f>IFERROR(IF(-SUM(F$20:F56)+F$15&lt;0.000001,0,IF($C57&gt;='H-32A-WP06 - Debt Service'!E$24,'H-32A-WP06 - Debt Service'!E$27/12,0)),"-")</f>
        <v>-</v>
      </c>
      <c r="G57" s="366">
        <f>IFERROR(IF(-SUM(G$20:G56)+G$15&lt;0.000001,0,IF($C57&gt;='H-32A-WP06 - Debt Service'!F$24,'H-32A-WP06 - Debt Service'!F$27/12,0)),"-")</f>
        <v>0</v>
      </c>
      <c r="H57" s="366">
        <f>IFERROR(IF(-SUM(H$20:H56)+H$15&lt;0.000001,0,IF($C57&gt;='H-32A-WP06 - Debt Service'!G$24,'H-32A-WP06 - Debt Service'!G$27/12,0)),"-")</f>
        <v>0</v>
      </c>
      <c r="I57" s="366">
        <f>IFERROR(IF(-SUM(I$20:I56)+I$15&lt;0.000001,0,IF($C57&gt;='H-32A-WP06 - Debt Service'!H$24,'H-32A-WP06 - Debt Service'!H$27/12,0)),"-")</f>
        <v>0</v>
      </c>
      <c r="J57" s="366">
        <f>IFERROR(IF(-SUM(J$20:J56)+J$15&lt;0.000001,0,IF($C57&gt;='H-32A-WP06 - Debt Service'!I$24,'H-32A-WP06 - Debt Service'!I$27/12,0)),"-")</f>
        <v>0</v>
      </c>
      <c r="K57" s="366">
        <f>IFERROR(IF(-SUM(K$20:K56)+K$15&lt;0.000001,0,IF($C57&gt;='H-32A-WP06 - Debt Service'!J$24,'H-32A-WP06 - Debt Service'!J$27/12,0)),"-")</f>
        <v>0</v>
      </c>
      <c r="L57" s="366">
        <f>IFERROR(IF(-SUM(L$20:L56)+L$15&lt;0.000001,0,IF($C57&gt;='H-32A-WP06 - Debt Service'!K$24,'H-32A-WP06 - Debt Service'!K$27/12,0)),"-")</f>
        <v>0</v>
      </c>
      <c r="M57" s="366">
        <f>IFERROR(IF(-SUM(M$20:M56)+M$15&lt;0.000001,0,IF($C57&gt;='H-32A-WP06 - Debt Service'!L$24,'H-32A-WP06 - Debt Service'!L$27/12,0)),"-")</f>
        <v>0</v>
      </c>
      <c r="N57" s="459"/>
      <c r="O57" s="354">
        <f t="shared" si="1"/>
        <v>2022</v>
      </c>
      <c r="P57" s="378">
        <f t="shared" si="3"/>
        <v>44593</v>
      </c>
      <c r="Q57" s="366" t="str">
        <f>IFERROR(IF(-SUM(Q$20:Q56)+Q$15&lt;0.000001,0,IF($C57&gt;='H-32A-WP06 - Debt Service'!P$24,'H-32A-WP06 - Debt Service'!P$27/12,0)),"-")</f>
        <v>-</v>
      </c>
      <c r="R57" s="366">
        <f>IFERROR(IF(-SUM(R$20:R56)+R$15&lt;0.000001,0,IF($C57&gt;='H-32A-WP06 - Debt Service'!Q$24,'H-32A-WP06 - Debt Service'!Q$27/12,0)),"-")</f>
        <v>0</v>
      </c>
      <c r="S57" s="366">
        <f>IFERROR(IF(-SUM(S$20:S56)+S$15&lt;0.000001,0,IF($C57&gt;='H-32A-WP06 - Debt Service'!R$24,'H-32A-WP06 - Debt Service'!R$27/12,0)),"-")</f>
        <v>0</v>
      </c>
      <c r="T57" s="366">
        <f>IFERROR(IF(-SUM(T$20:T56)+T$15&lt;0.000001,0,IF($C57&gt;='H-32A-WP06 - Debt Service'!S$24,'H-32A-WP06 - Debt Service'!S$27/12,0)),"-")</f>
        <v>0</v>
      </c>
      <c r="U57" s="366">
        <f>IFERROR(IF(-SUM(U$20:U56)+U$15&lt;0.000001,0,IF($C57&gt;='H-32A-WP06 - Debt Service'!T$24,'H-32A-WP06 - Debt Service'!T$27/12,0)),"-")</f>
        <v>0</v>
      </c>
      <c r="V57" s="366">
        <f>IFERROR(IF(-SUM(V$20:V56)+V$15&lt;0.000001,0,IF($C57&gt;='H-32A-WP06 - Debt Service'!U$24,'H-32A-WP06 - Debt Service'!U$27/12,0)),"-")</f>
        <v>0</v>
      </c>
      <c r="W57" s="366">
        <f>IFERROR(IF(-SUM(W$20:W56)+W$15&lt;0.000001,0,IF($C57&gt;='H-32A-WP06 - Debt Service'!V$24,'H-32A-WP06 - Debt Service'!V$27/12,0)),"-")</f>
        <v>0</v>
      </c>
      <c r="X57" s="366">
        <f>IFERROR(IF(-SUM(X$20:X56)+X$15&lt;0.000001,0,IF($C57&gt;='H-32A-WP06 - Debt Service'!W$24,'H-32A-WP06 - Debt Service'!W$27/12,0)),"-")</f>
        <v>0</v>
      </c>
      <c r="Y57" s="366">
        <f>IFERROR(IF(-SUM(Y$20:Y56)+Y$15&lt;0.000001,0,IF($C57&gt;='H-32A-WP06 - Debt Service'!X$24,'H-32A-WP06 - Debt Service'!X$27/12,0)),"-")</f>
        <v>0</v>
      </c>
      <c r="Z57" s="366">
        <f>IFERROR(IF(-SUM(Z$20:Z56)+Z$15&lt;0.000001,0,IF($C57&gt;='H-32A-WP06 - Debt Service'!Y$24,'H-32A-WP06 - Debt Service'!Y$27/12,0)),"-")</f>
        <v>0</v>
      </c>
    </row>
    <row r="58" spans="2:26">
      <c r="B58" s="354">
        <f t="shared" si="0"/>
        <v>2022</v>
      </c>
      <c r="C58" s="378">
        <f t="shared" si="2"/>
        <v>44621</v>
      </c>
      <c r="D58" s="366" t="str">
        <f>IFERROR(IF(-SUM(D$20:D57)+D$15&lt;0.000001,0,IF($C58&gt;='H-32A-WP06 - Debt Service'!C$24,'H-32A-WP06 - Debt Service'!C$27/12,0)),"-")</f>
        <v>-</v>
      </c>
      <c r="E58" s="366" t="str">
        <f>IFERROR(IF(-SUM(E$20:E57)+E$15&lt;0.000001,0,IF($C58&gt;='H-32A-WP06 - Debt Service'!D$24,'H-32A-WP06 - Debt Service'!D$27/12,0)),"-")</f>
        <v>-</v>
      </c>
      <c r="F58" s="366" t="str">
        <f>IFERROR(IF(-SUM(F$20:F57)+F$15&lt;0.000001,0,IF($C58&gt;='H-32A-WP06 - Debt Service'!E$24,'H-32A-WP06 - Debt Service'!E$27/12,0)),"-")</f>
        <v>-</v>
      </c>
      <c r="G58" s="366">
        <f>IFERROR(IF(-SUM(G$20:G57)+G$15&lt;0.000001,0,IF($C58&gt;='H-32A-WP06 - Debt Service'!F$24,'H-32A-WP06 - Debt Service'!F$27/12,0)),"-")</f>
        <v>0</v>
      </c>
      <c r="H58" s="366">
        <f>IFERROR(IF(-SUM(H$20:H57)+H$15&lt;0.000001,0,IF($C58&gt;='H-32A-WP06 - Debt Service'!G$24,'H-32A-WP06 - Debt Service'!G$27/12,0)),"-")</f>
        <v>0</v>
      </c>
      <c r="I58" s="366">
        <f>IFERROR(IF(-SUM(I$20:I57)+I$15&lt;0.000001,0,IF($C58&gt;='H-32A-WP06 - Debt Service'!H$24,'H-32A-WP06 - Debt Service'!H$27/12,0)),"-")</f>
        <v>0</v>
      </c>
      <c r="J58" s="366">
        <f>IFERROR(IF(-SUM(J$20:J57)+J$15&lt;0.000001,0,IF($C58&gt;='H-32A-WP06 - Debt Service'!I$24,'H-32A-WP06 - Debt Service'!I$27/12,0)),"-")</f>
        <v>0</v>
      </c>
      <c r="K58" s="366">
        <f>IFERROR(IF(-SUM(K$20:K57)+K$15&lt;0.000001,0,IF($C58&gt;='H-32A-WP06 - Debt Service'!J$24,'H-32A-WP06 - Debt Service'!J$27/12,0)),"-")</f>
        <v>0</v>
      </c>
      <c r="L58" s="366">
        <f>IFERROR(IF(-SUM(L$20:L57)+L$15&lt;0.000001,0,IF($C58&gt;='H-32A-WP06 - Debt Service'!K$24,'H-32A-WP06 - Debt Service'!K$27/12,0)),"-")</f>
        <v>0</v>
      </c>
      <c r="M58" s="366">
        <f>IFERROR(IF(-SUM(M$20:M57)+M$15&lt;0.000001,0,IF($C58&gt;='H-32A-WP06 - Debt Service'!L$24,'H-32A-WP06 - Debt Service'!L$27/12,0)),"-")</f>
        <v>0</v>
      </c>
      <c r="N58" s="459"/>
      <c r="O58" s="354">
        <f t="shared" si="1"/>
        <v>2022</v>
      </c>
      <c r="P58" s="378">
        <f t="shared" si="3"/>
        <v>44621</v>
      </c>
      <c r="Q58" s="366" t="str">
        <f>IFERROR(IF(-SUM(Q$20:Q57)+Q$15&lt;0.000001,0,IF($C58&gt;='H-32A-WP06 - Debt Service'!P$24,'H-32A-WP06 - Debt Service'!P$27/12,0)),"-")</f>
        <v>-</v>
      </c>
      <c r="R58" s="366">
        <f>IFERROR(IF(-SUM(R$20:R57)+R$15&lt;0.000001,0,IF($C58&gt;='H-32A-WP06 - Debt Service'!Q$24,'H-32A-WP06 - Debt Service'!Q$27/12,0)),"-")</f>
        <v>0</v>
      </c>
      <c r="S58" s="366">
        <f>IFERROR(IF(-SUM(S$20:S57)+S$15&lt;0.000001,0,IF($C58&gt;='H-32A-WP06 - Debt Service'!R$24,'H-32A-WP06 - Debt Service'!R$27/12,0)),"-")</f>
        <v>0</v>
      </c>
      <c r="T58" s="366">
        <f>IFERROR(IF(-SUM(T$20:T57)+T$15&lt;0.000001,0,IF($C58&gt;='H-32A-WP06 - Debt Service'!S$24,'H-32A-WP06 - Debt Service'!S$27/12,0)),"-")</f>
        <v>0</v>
      </c>
      <c r="U58" s="366">
        <f>IFERROR(IF(-SUM(U$20:U57)+U$15&lt;0.000001,0,IF($C58&gt;='H-32A-WP06 - Debt Service'!T$24,'H-32A-WP06 - Debt Service'!T$27/12,0)),"-")</f>
        <v>0</v>
      </c>
      <c r="V58" s="366">
        <f>IFERROR(IF(-SUM(V$20:V57)+V$15&lt;0.000001,0,IF($C58&gt;='H-32A-WP06 - Debt Service'!U$24,'H-32A-WP06 - Debt Service'!U$27/12,0)),"-")</f>
        <v>0</v>
      </c>
      <c r="W58" s="366">
        <f>IFERROR(IF(-SUM(W$20:W57)+W$15&lt;0.000001,0,IF($C58&gt;='H-32A-WP06 - Debt Service'!V$24,'H-32A-WP06 - Debt Service'!V$27/12,0)),"-")</f>
        <v>0</v>
      </c>
      <c r="X58" s="366">
        <f>IFERROR(IF(-SUM(X$20:X57)+X$15&lt;0.000001,0,IF($C58&gt;='H-32A-WP06 - Debt Service'!W$24,'H-32A-WP06 - Debt Service'!W$27/12,0)),"-")</f>
        <v>0</v>
      </c>
      <c r="Y58" s="366">
        <f>IFERROR(IF(-SUM(Y$20:Y57)+Y$15&lt;0.000001,0,IF($C58&gt;='H-32A-WP06 - Debt Service'!X$24,'H-32A-WP06 - Debt Service'!X$27/12,0)),"-")</f>
        <v>0</v>
      </c>
      <c r="Z58" s="366">
        <f>IFERROR(IF(-SUM(Z$20:Z57)+Z$15&lt;0.000001,0,IF($C58&gt;='H-32A-WP06 - Debt Service'!Y$24,'H-32A-WP06 - Debt Service'!Y$27/12,0)),"-")</f>
        <v>0</v>
      </c>
    </row>
    <row r="59" spans="2:26">
      <c r="B59" s="354">
        <f t="shared" si="0"/>
        <v>2022</v>
      </c>
      <c r="C59" s="378">
        <f t="shared" si="2"/>
        <v>44652</v>
      </c>
      <c r="D59" s="366" t="str">
        <f>IFERROR(IF(-SUM(D$20:D58)+D$15&lt;0.000001,0,IF($C59&gt;='H-32A-WP06 - Debt Service'!C$24,'H-32A-WP06 - Debt Service'!C$27/12,0)),"-")</f>
        <v>-</v>
      </c>
      <c r="E59" s="366" t="str">
        <f>IFERROR(IF(-SUM(E$20:E58)+E$15&lt;0.000001,0,IF($C59&gt;='H-32A-WP06 - Debt Service'!D$24,'H-32A-WP06 - Debt Service'!D$27/12,0)),"-")</f>
        <v>-</v>
      </c>
      <c r="F59" s="366" t="str">
        <f>IFERROR(IF(-SUM(F$20:F58)+F$15&lt;0.000001,0,IF($C59&gt;='H-32A-WP06 - Debt Service'!E$24,'H-32A-WP06 - Debt Service'!E$27/12,0)),"-")</f>
        <v>-</v>
      </c>
      <c r="G59" s="366">
        <f>IFERROR(IF(-SUM(G$20:G58)+G$15&lt;0.000001,0,IF($C59&gt;='H-32A-WP06 - Debt Service'!F$24,'H-32A-WP06 - Debt Service'!F$27/12,0)),"-")</f>
        <v>0</v>
      </c>
      <c r="H59" s="366">
        <f>IFERROR(IF(-SUM(H$20:H58)+H$15&lt;0.000001,0,IF($C59&gt;='H-32A-WP06 - Debt Service'!G$24,'H-32A-WP06 - Debt Service'!G$27/12,0)),"-")</f>
        <v>0</v>
      </c>
      <c r="I59" s="366">
        <f>IFERROR(IF(-SUM(I$20:I58)+I$15&lt;0.000001,0,IF($C59&gt;='H-32A-WP06 - Debt Service'!H$24,'H-32A-WP06 - Debt Service'!H$27/12,0)),"-")</f>
        <v>0</v>
      </c>
      <c r="J59" s="366">
        <f>IFERROR(IF(-SUM(J$20:J58)+J$15&lt;0.000001,0,IF($C59&gt;='H-32A-WP06 - Debt Service'!I$24,'H-32A-WP06 - Debt Service'!I$27/12,0)),"-")</f>
        <v>0</v>
      </c>
      <c r="K59" s="366">
        <f>IFERROR(IF(-SUM(K$20:K58)+K$15&lt;0.000001,0,IF($C59&gt;='H-32A-WP06 - Debt Service'!J$24,'H-32A-WP06 - Debt Service'!J$27/12,0)),"-")</f>
        <v>0</v>
      </c>
      <c r="L59" s="366">
        <f>IFERROR(IF(-SUM(L$20:L58)+L$15&lt;0.000001,0,IF($C59&gt;='H-32A-WP06 - Debt Service'!K$24,'H-32A-WP06 - Debt Service'!K$27/12,0)),"-")</f>
        <v>0</v>
      </c>
      <c r="M59" s="366">
        <f>IFERROR(IF(-SUM(M$20:M58)+M$15&lt;0.000001,0,IF($C59&gt;='H-32A-WP06 - Debt Service'!L$24,'H-32A-WP06 - Debt Service'!L$27/12,0)),"-")</f>
        <v>0</v>
      </c>
      <c r="N59" s="459"/>
      <c r="O59" s="354">
        <f t="shared" si="1"/>
        <v>2022</v>
      </c>
      <c r="P59" s="378">
        <f t="shared" si="3"/>
        <v>44652</v>
      </c>
      <c r="Q59" s="366" t="str">
        <f>IFERROR(IF(-SUM(Q$20:Q58)+Q$15&lt;0.000001,0,IF($C59&gt;='H-32A-WP06 - Debt Service'!P$24,'H-32A-WP06 - Debt Service'!P$27/12,0)),"-")</f>
        <v>-</v>
      </c>
      <c r="R59" s="366">
        <f>IFERROR(IF(-SUM(R$20:R58)+R$15&lt;0.000001,0,IF($C59&gt;='H-32A-WP06 - Debt Service'!Q$24,'H-32A-WP06 - Debt Service'!Q$27/12,0)),"-")</f>
        <v>0</v>
      </c>
      <c r="S59" s="366">
        <f>IFERROR(IF(-SUM(S$20:S58)+S$15&lt;0.000001,0,IF($C59&gt;='H-32A-WP06 - Debt Service'!R$24,'H-32A-WP06 - Debt Service'!R$27/12,0)),"-")</f>
        <v>0</v>
      </c>
      <c r="T59" s="366">
        <f>IFERROR(IF(-SUM(T$20:T58)+T$15&lt;0.000001,0,IF($C59&gt;='H-32A-WP06 - Debt Service'!S$24,'H-32A-WP06 - Debt Service'!S$27/12,0)),"-")</f>
        <v>0</v>
      </c>
      <c r="U59" s="366">
        <f>IFERROR(IF(-SUM(U$20:U58)+U$15&lt;0.000001,0,IF($C59&gt;='H-32A-WP06 - Debt Service'!T$24,'H-32A-WP06 - Debt Service'!T$27/12,0)),"-")</f>
        <v>0</v>
      </c>
      <c r="V59" s="366">
        <f>IFERROR(IF(-SUM(V$20:V58)+V$15&lt;0.000001,0,IF($C59&gt;='H-32A-WP06 - Debt Service'!U$24,'H-32A-WP06 - Debt Service'!U$27/12,0)),"-")</f>
        <v>0</v>
      </c>
      <c r="W59" s="366">
        <f>IFERROR(IF(-SUM(W$20:W58)+W$15&lt;0.000001,0,IF($C59&gt;='H-32A-WP06 - Debt Service'!V$24,'H-32A-WP06 - Debt Service'!V$27/12,0)),"-")</f>
        <v>0</v>
      </c>
      <c r="X59" s="366">
        <f>IFERROR(IF(-SUM(X$20:X58)+X$15&lt;0.000001,0,IF($C59&gt;='H-32A-WP06 - Debt Service'!W$24,'H-32A-WP06 - Debt Service'!W$27/12,0)),"-")</f>
        <v>0</v>
      </c>
      <c r="Y59" s="366">
        <f>IFERROR(IF(-SUM(Y$20:Y58)+Y$15&lt;0.000001,0,IF($C59&gt;='H-32A-WP06 - Debt Service'!X$24,'H-32A-WP06 - Debt Service'!X$27/12,0)),"-")</f>
        <v>0</v>
      </c>
      <c r="Z59" s="366">
        <f>IFERROR(IF(-SUM(Z$20:Z58)+Z$15&lt;0.000001,0,IF($C59&gt;='H-32A-WP06 - Debt Service'!Y$24,'H-32A-WP06 - Debt Service'!Y$27/12,0)),"-")</f>
        <v>0</v>
      </c>
    </row>
    <row r="60" spans="2:26">
      <c r="B60" s="354">
        <f t="shared" si="0"/>
        <v>2022</v>
      </c>
      <c r="C60" s="378">
        <f t="shared" si="2"/>
        <v>44682</v>
      </c>
      <c r="D60" s="366" t="str">
        <f>IFERROR(IF(-SUM(D$20:D59)+D$15&lt;0.000001,0,IF($C60&gt;='H-32A-WP06 - Debt Service'!C$24,'H-32A-WP06 - Debt Service'!C$27/12,0)),"-")</f>
        <v>-</v>
      </c>
      <c r="E60" s="366" t="str">
        <f>IFERROR(IF(-SUM(E$20:E59)+E$15&lt;0.000001,0,IF($C60&gt;='H-32A-WP06 - Debt Service'!D$24,'H-32A-WP06 - Debt Service'!D$27/12,0)),"-")</f>
        <v>-</v>
      </c>
      <c r="F60" s="366" t="str">
        <f>IFERROR(IF(-SUM(F$20:F59)+F$15&lt;0.000001,0,IF($C60&gt;='H-32A-WP06 - Debt Service'!E$24,'H-32A-WP06 - Debt Service'!E$27/12,0)),"-")</f>
        <v>-</v>
      </c>
      <c r="G60" s="366">
        <f>IFERROR(IF(-SUM(G$20:G59)+G$15&lt;0.000001,0,IF($C60&gt;='H-32A-WP06 - Debt Service'!F$24,'H-32A-WP06 - Debt Service'!F$27/12,0)),"-")</f>
        <v>0</v>
      </c>
      <c r="H60" s="366">
        <f>IFERROR(IF(-SUM(H$20:H59)+H$15&lt;0.000001,0,IF($C60&gt;='H-32A-WP06 - Debt Service'!G$24,'H-32A-WP06 - Debt Service'!G$27/12,0)),"-")</f>
        <v>0</v>
      </c>
      <c r="I60" s="366">
        <f>IFERROR(IF(-SUM(I$20:I59)+I$15&lt;0.000001,0,IF($C60&gt;='H-32A-WP06 - Debt Service'!H$24,'H-32A-WP06 - Debt Service'!H$27/12,0)),"-")</f>
        <v>0</v>
      </c>
      <c r="J60" s="366">
        <f>IFERROR(IF(-SUM(J$20:J59)+J$15&lt;0.000001,0,IF($C60&gt;='H-32A-WP06 - Debt Service'!I$24,'H-32A-WP06 - Debt Service'!I$27/12,0)),"-")</f>
        <v>0</v>
      </c>
      <c r="K60" s="366">
        <f>IFERROR(IF(-SUM(K$20:K59)+K$15&lt;0.000001,0,IF($C60&gt;='H-32A-WP06 - Debt Service'!J$24,'H-32A-WP06 - Debt Service'!J$27/12,0)),"-")</f>
        <v>0</v>
      </c>
      <c r="L60" s="366">
        <f>IFERROR(IF(-SUM(L$20:L59)+L$15&lt;0.000001,0,IF($C60&gt;='H-32A-WP06 - Debt Service'!K$24,'H-32A-WP06 - Debt Service'!K$27/12,0)),"-")</f>
        <v>0</v>
      </c>
      <c r="M60" s="366">
        <f>IFERROR(IF(-SUM(M$20:M59)+M$15&lt;0.000001,0,IF($C60&gt;='H-32A-WP06 - Debt Service'!L$24,'H-32A-WP06 - Debt Service'!L$27/12,0)),"-")</f>
        <v>0</v>
      </c>
      <c r="N60" s="459"/>
      <c r="O60" s="354">
        <f t="shared" si="1"/>
        <v>2022</v>
      </c>
      <c r="P60" s="378">
        <f t="shared" si="3"/>
        <v>44682</v>
      </c>
      <c r="Q60" s="366" t="str">
        <f>IFERROR(IF(-SUM(Q$20:Q59)+Q$15&lt;0.000001,0,IF($C60&gt;='H-32A-WP06 - Debt Service'!P$24,'H-32A-WP06 - Debt Service'!P$27/12,0)),"-")</f>
        <v>-</v>
      </c>
      <c r="R60" s="366">
        <f>IFERROR(IF(-SUM(R$20:R59)+R$15&lt;0.000001,0,IF($C60&gt;='H-32A-WP06 - Debt Service'!Q$24,'H-32A-WP06 - Debt Service'!Q$27/12,0)),"-")</f>
        <v>0</v>
      </c>
      <c r="S60" s="366">
        <f>IFERROR(IF(-SUM(S$20:S59)+S$15&lt;0.000001,0,IF($C60&gt;='H-32A-WP06 - Debt Service'!R$24,'H-32A-WP06 - Debt Service'!R$27/12,0)),"-")</f>
        <v>0</v>
      </c>
      <c r="T60" s="366">
        <f>IFERROR(IF(-SUM(T$20:T59)+T$15&lt;0.000001,0,IF($C60&gt;='H-32A-WP06 - Debt Service'!S$24,'H-32A-WP06 - Debt Service'!S$27/12,0)),"-")</f>
        <v>0</v>
      </c>
      <c r="U60" s="366">
        <f>IFERROR(IF(-SUM(U$20:U59)+U$15&lt;0.000001,0,IF($C60&gt;='H-32A-WP06 - Debt Service'!T$24,'H-32A-WP06 - Debt Service'!T$27/12,0)),"-")</f>
        <v>0</v>
      </c>
      <c r="V60" s="366">
        <f>IFERROR(IF(-SUM(V$20:V59)+V$15&lt;0.000001,0,IF($C60&gt;='H-32A-WP06 - Debt Service'!U$24,'H-32A-WP06 - Debt Service'!U$27/12,0)),"-")</f>
        <v>0</v>
      </c>
      <c r="W60" s="366">
        <f>IFERROR(IF(-SUM(W$20:W59)+W$15&lt;0.000001,0,IF($C60&gt;='H-32A-WP06 - Debt Service'!V$24,'H-32A-WP06 - Debt Service'!V$27/12,0)),"-")</f>
        <v>0</v>
      </c>
      <c r="X60" s="366">
        <f>IFERROR(IF(-SUM(X$20:X59)+X$15&lt;0.000001,0,IF($C60&gt;='H-32A-WP06 - Debt Service'!W$24,'H-32A-WP06 - Debt Service'!W$27/12,0)),"-")</f>
        <v>0</v>
      </c>
      <c r="Y60" s="366">
        <f>IFERROR(IF(-SUM(Y$20:Y59)+Y$15&lt;0.000001,0,IF($C60&gt;='H-32A-WP06 - Debt Service'!X$24,'H-32A-WP06 - Debt Service'!X$27/12,0)),"-")</f>
        <v>0</v>
      </c>
      <c r="Z60" s="366">
        <f>IFERROR(IF(-SUM(Z$20:Z59)+Z$15&lt;0.000001,0,IF($C60&gt;='H-32A-WP06 - Debt Service'!Y$24,'H-32A-WP06 - Debt Service'!Y$27/12,0)),"-")</f>
        <v>0</v>
      </c>
    </row>
    <row r="61" spans="2:26">
      <c r="B61" s="354">
        <f t="shared" si="0"/>
        <v>2022</v>
      </c>
      <c r="C61" s="378">
        <f t="shared" si="2"/>
        <v>44713</v>
      </c>
      <c r="D61" s="366" t="str">
        <f>IFERROR(IF(-SUM(D$20:D60)+D$15&lt;0.000001,0,IF($C61&gt;='H-32A-WP06 - Debt Service'!C$24,'H-32A-WP06 - Debt Service'!C$27/12,0)),"-")</f>
        <v>-</v>
      </c>
      <c r="E61" s="366" t="str">
        <f>IFERROR(IF(-SUM(E$20:E60)+E$15&lt;0.000001,0,IF($C61&gt;='H-32A-WP06 - Debt Service'!D$24,'H-32A-WP06 - Debt Service'!D$27/12,0)),"-")</f>
        <v>-</v>
      </c>
      <c r="F61" s="366" t="str">
        <f>IFERROR(IF(-SUM(F$20:F60)+F$15&lt;0.000001,0,IF($C61&gt;='H-32A-WP06 - Debt Service'!E$24,'H-32A-WP06 - Debt Service'!E$27/12,0)),"-")</f>
        <v>-</v>
      </c>
      <c r="G61" s="366">
        <f>IFERROR(IF(-SUM(G$20:G60)+G$15&lt;0.000001,0,IF($C61&gt;='H-32A-WP06 - Debt Service'!F$24,'H-32A-WP06 - Debt Service'!F$27/12,0)),"-")</f>
        <v>0</v>
      </c>
      <c r="H61" s="366">
        <f>IFERROR(IF(-SUM(H$20:H60)+H$15&lt;0.000001,0,IF($C61&gt;='H-32A-WP06 - Debt Service'!G$24,'H-32A-WP06 - Debt Service'!G$27/12,0)),"-")</f>
        <v>0</v>
      </c>
      <c r="I61" s="366">
        <f>IFERROR(IF(-SUM(I$20:I60)+I$15&lt;0.000001,0,IF($C61&gt;='H-32A-WP06 - Debt Service'!H$24,'H-32A-WP06 - Debt Service'!H$27/12,0)),"-")</f>
        <v>0</v>
      </c>
      <c r="J61" s="366">
        <f>IFERROR(IF(-SUM(J$20:J60)+J$15&lt;0.000001,0,IF($C61&gt;='H-32A-WP06 - Debt Service'!I$24,'H-32A-WP06 - Debt Service'!I$27/12,0)),"-")</f>
        <v>0</v>
      </c>
      <c r="K61" s="366">
        <f>IFERROR(IF(-SUM(K$20:K60)+K$15&lt;0.000001,0,IF($C61&gt;='H-32A-WP06 - Debt Service'!J$24,'H-32A-WP06 - Debt Service'!J$27/12,0)),"-")</f>
        <v>0</v>
      </c>
      <c r="L61" s="366">
        <f>IFERROR(IF(-SUM(L$20:L60)+L$15&lt;0.000001,0,IF($C61&gt;='H-32A-WP06 - Debt Service'!K$24,'H-32A-WP06 - Debt Service'!K$27/12,0)),"-")</f>
        <v>0</v>
      </c>
      <c r="M61" s="366">
        <f>IFERROR(IF(-SUM(M$20:M60)+M$15&lt;0.000001,0,IF($C61&gt;='H-32A-WP06 - Debt Service'!L$24,'H-32A-WP06 - Debt Service'!L$27/12,0)),"-")</f>
        <v>0</v>
      </c>
      <c r="N61" s="459"/>
      <c r="O61" s="354">
        <f t="shared" si="1"/>
        <v>2022</v>
      </c>
      <c r="P61" s="378">
        <f t="shared" si="3"/>
        <v>44713</v>
      </c>
      <c r="Q61" s="366" t="str">
        <f>IFERROR(IF(-SUM(Q$20:Q60)+Q$15&lt;0.000001,0,IF($C61&gt;='H-32A-WP06 - Debt Service'!P$24,'H-32A-WP06 - Debt Service'!P$27/12,0)),"-")</f>
        <v>-</v>
      </c>
      <c r="R61" s="366">
        <f>IFERROR(IF(-SUM(R$20:R60)+R$15&lt;0.000001,0,IF($C61&gt;='H-32A-WP06 - Debt Service'!Q$24,'H-32A-WP06 - Debt Service'!Q$27/12,0)),"-")</f>
        <v>0</v>
      </c>
      <c r="S61" s="366">
        <f>IFERROR(IF(-SUM(S$20:S60)+S$15&lt;0.000001,0,IF($C61&gt;='H-32A-WP06 - Debt Service'!R$24,'H-32A-WP06 - Debt Service'!R$27/12,0)),"-")</f>
        <v>0</v>
      </c>
      <c r="T61" s="366">
        <f>IFERROR(IF(-SUM(T$20:T60)+T$15&lt;0.000001,0,IF($C61&gt;='H-32A-WP06 - Debt Service'!S$24,'H-32A-WP06 - Debt Service'!S$27/12,0)),"-")</f>
        <v>0</v>
      </c>
      <c r="U61" s="366">
        <f>IFERROR(IF(-SUM(U$20:U60)+U$15&lt;0.000001,0,IF($C61&gt;='H-32A-WP06 - Debt Service'!T$24,'H-32A-WP06 - Debt Service'!T$27/12,0)),"-")</f>
        <v>0</v>
      </c>
      <c r="V61" s="366">
        <f>IFERROR(IF(-SUM(V$20:V60)+V$15&lt;0.000001,0,IF($C61&gt;='H-32A-WP06 - Debt Service'!U$24,'H-32A-WP06 - Debt Service'!U$27/12,0)),"-")</f>
        <v>0</v>
      </c>
      <c r="W61" s="366">
        <f>IFERROR(IF(-SUM(W$20:W60)+W$15&lt;0.000001,0,IF($C61&gt;='H-32A-WP06 - Debt Service'!V$24,'H-32A-WP06 - Debt Service'!V$27/12,0)),"-")</f>
        <v>0</v>
      </c>
      <c r="X61" s="366">
        <f>IFERROR(IF(-SUM(X$20:X60)+X$15&lt;0.000001,0,IF($C61&gt;='H-32A-WP06 - Debt Service'!W$24,'H-32A-WP06 - Debt Service'!W$27/12,0)),"-")</f>
        <v>0</v>
      </c>
      <c r="Y61" s="366">
        <f>IFERROR(IF(-SUM(Y$20:Y60)+Y$15&lt;0.000001,0,IF($C61&gt;='H-32A-WP06 - Debt Service'!X$24,'H-32A-WP06 - Debt Service'!X$27/12,0)),"-")</f>
        <v>0</v>
      </c>
      <c r="Z61" s="366">
        <f>IFERROR(IF(-SUM(Z$20:Z60)+Z$15&lt;0.000001,0,IF($C61&gt;='H-32A-WP06 - Debt Service'!Y$24,'H-32A-WP06 - Debt Service'!Y$27/12,0)),"-")</f>
        <v>0</v>
      </c>
    </row>
    <row r="62" spans="2:26">
      <c r="B62" s="354">
        <f t="shared" si="0"/>
        <v>2022</v>
      </c>
      <c r="C62" s="378">
        <f t="shared" si="2"/>
        <v>44743</v>
      </c>
      <c r="D62" s="366" t="str">
        <f>IFERROR(IF(-SUM(D$20:D61)+D$15&lt;0.000001,0,IF($C62&gt;='H-32A-WP06 - Debt Service'!C$24,'H-32A-WP06 - Debt Service'!C$27/12,0)),"-")</f>
        <v>-</v>
      </c>
      <c r="E62" s="366" t="str">
        <f>IFERROR(IF(-SUM(E$20:E61)+E$15&lt;0.000001,0,IF($C62&gt;='H-32A-WP06 - Debt Service'!D$24,'H-32A-WP06 - Debt Service'!D$27/12,0)),"-")</f>
        <v>-</v>
      </c>
      <c r="F62" s="366" t="str">
        <f>IFERROR(IF(-SUM(F$20:F61)+F$15&lt;0.000001,0,IF($C62&gt;='H-32A-WP06 - Debt Service'!E$24,'H-32A-WP06 - Debt Service'!E$27/12,0)),"-")</f>
        <v>-</v>
      </c>
      <c r="G62" s="366">
        <f>IFERROR(IF(-SUM(G$20:G61)+G$15&lt;0.000001,0,IF($C62&gt;='H-32A-WP06 - Debt Service'!F$24,'H-32A-WP06 - Debt Service'!F$27/12,0)),"-")</f>
        <v>0</v>
      </c>
      <c r="H62" s="366">
        <f>IFERROR(IF(-SUM(H$20:H61)+H$15&lt;0.000001,0,IF($C62&gt;='H-32A-WP06 - Debt Service'!G$24,'H-32A-WP06 - Debt Service'!G$27/12,0)),"-")</f>
        <v>0</v>
      </c>
      <c r="I62" s="366">
        <f>IFERROR(IF(-SUM(I$20:I61)+I$15&lt;0.000001,0,IF($C62&gt;='H-32A-WP06 - Debt Service'!H$24,'H-32A-WP06 - Debt Service'!H$27/12,0)),"-")</f>
        <v>0</v>
      </c>
      <c r="J62" s="366">
        <f>IFERROR(IF(-SUM(J$20:J61)+J$15&lt;0.000001,0,IF($C62&gt;='H-32A-WP06 - Debt Service'!I$24,'H-32A-WP06 - Debt Service'!I$27/12,0)),"-")</f>
        <v>0</v>
      </c>
      <c r="K62" s="366">
        <f>IFERROR(IF(-SUM(K$20:K61)+K$15&lt;0.000001,0,IF($C62&gt;='H-32A-WP06 - Debt Service'!J$24,'H-32A-WP06 - Debt Service'!J$27/12,0)),"-")</f>
        <v>0</v>
      </c>
      <c r="L62" s="366">
        <f>IFERROR(IF(-SUM(L$20:L61)+L$15&lt;0.000001,0,IF($C62&gt;='H-32A-WP06 - Debt Service'!K$24,'H-32A-WP06 - Debt Service'!K$27/12,0)),"-")</f>
        <v>0</v>
      </c>
      <c r="M62" s="366">
        <f>IFERROR(IF(-SUM(M$20:M61)+M$15&lt;0.000001,0,IF($C62&gt;='H-32A-WP06 - Debt Service'!L$24,'H-32A-WP06 - Debt Service'!L$27/12,0)),"-")</f>
        <v>0</v>
      </c>
      <c r="N62" s="459"/>
      <c r="O62" s="354">
        <f t="shared" si="1"/>
        <v>2022</v>
      </c>
      <c r="P62" s="378">
        <f t="shared" si="3"/>
        <v>44743</v>
      </c>
      <c r="Q62" s="366" t="str">
        <f>IFERROR(IF(-SUM(Q$20:Q61)+Q$15&lt;0.000001,0,IF($C62&gt;='H-32A-WP06 - Debt Service'!P$24,'H-32A-WP06 - Debt Service'!P$27/12,0)),"-")</f>
        <v>-</v>
      </c>
      <c r="R62" s="366">
        <f>IFERROR(IF(-SUM(R$20:R61)+R$15&lt;0.000001,0,IF($C62&gt;='H-32A-WP06 - Debt Service'!Q$24,'H-32A-WP06 - Debt Service'!Q$27/12,0)),"-")</f>
        <v>0</v>
      </c>
      <c r="S62" s="366">
        <f>IFERROR(IF(-SUM(S$20:S61)+S$15&lt;0.000001,0,IF($C62&gt;='H-32A-WP06 - Debt Service'!R$24,'H-32A-WP06 - Debt Service'!R$27/12,0)),"-")</f>
        <v>0</v>
      </c>
      <c r="T62" s="366">
        <f>IFERROR(IF(-SUM(T$20:T61)+T$15&lt;0.000001,0,IF($C62&gt;='H-32A-WP06 - Debt Service'!S$24,'H-32A-WP06 - Debt Service'!S$27/12,0)),"-")</f>
        <v>0</v>
      </c>
      <c r="U62" s="366">
        <f>IFERROR(IF(-SUM(U$20:U61)+U$15&lt;0.000001,0,IF($C62&gt;='H-32A-WP06 - Debt Service'!T$24,'H-32A-WP06 - Debt Service'!T$27/12,0)),"-")</f>
        <v>0</v>
      </c>
      <c r="V62" s="366">
        <f>IFERROR(IF(-SUM(V$20:V61)+V$15&lt;0.000001,0,IF($C62&gt;='H-32A-WP06 - Debt Service'!U$24,'H-32A-WP06 - Debt Service'!U$27/12,0)),"-")</f>
        <v>0</v>
      </c>
      <c r="W62" s="366">
        <f>IFERROR(IF(-SUM(W$20:W61)+W$15&lt;0.000001,0,IF($C62&gt;='H-32A-WP06 - Debt Service'!V$24,'H-32A-WP06 - Debt Service'!V$27/12,0)),"-")</f>
        <v>0</v>
      </c>
      <c r="X62" s="366">
        <f>IFERROR(IF(-SUM(X$20:X61)+X$15&lt;0.000001,0,IF($C62&gt;='H-32A-WP06 - Debt Service'!W$24,'H-32A-WP06 - Debt Service'!W$27/12,0)),"-")</f>
        <v>0</v>
      </c>
      <c r="Y62" s="366">
        <f>IFERROR(IF(-SUM(Y$20:Y61)+Y$15&lt;0.000001,0,IF($C62&gt;='H-32A-WP06 - Debt Service'!X$24,'H-32A-WP06 - Debt Service'!X$27/12,0)),"-")</f>
        <v>0</v>
      </c>
      <c r="Z62" s="366">
        <f>IFERROR(IF(-SUM(Z$20:Z61)+Z$15&lt;0.000001,0,IF($C62&gt;='H-32A-WP06 - Debt Service'!Y$24,'H-32A-WP06 - Debt Service'!Y$27/12,0)),"-")</f>
        <v>0</v>
      </c>
    </row>
    <row r="63" spans="2:26">
      <c r="B63" s="354">
        <f t="shared" si="0"/>
        <v>2022</v>
      </c>
      <c r="C63" s="378">
        <f t="shared" si="2"/>
        <v>44774</v>
      </c>
      <c r="D63" s="366" t="str">
        <f>IFERROR(IF(-SUM(D$20:D62)+D$15&lt;0.000001,0,IF($C63&gt;='H-32A-WP06 - Debt Service'!C$24,'H-32A-WP06 - Debt Service'!C$27/12,0)),"-")</f>
        <v>-</v>
      </c>
      <c r="E63" s="366" t="str">
        <f>IFERROR(IF(-SUM(E$20:E62)+E$15&lt;0.000001,0,IF($C63&gt;='H-32A-WP06 - Debt Service'!D$24,'H-32A-WP06 - Debt Service'!D$27/12,0)),"-")</f>
        <v>-</v>
      </c>
      <c r="F63" s="366" t="str">
        <f>IFERROR(IF(-SUM(F$20:F62)+F$15&lt;0.000001,0,IF($C63&gt;='H-32A-WP06 - Debt Service'!E$24,'H-32A-WP06 - Debt Service'!E$27/12,0)),"-")</f>
        <v>-</v>
      </c>
      <c r="G63" s="366">
        <f>IFERROR(IF(-SUM(G$20:G62)+G$15&lt;0.000001,0,IF($C63&gt;='H-32A-WP06 - Debt Service'!F$24,'H-32A-WP06 - Debt Service'!F$27/12,0)),"-")</f>
        <v>0</v>
      </c>
      <c r="H63" s="366">
        <f>IFERROR(IF(-SUM(H$20:H62)+H$15&lt;0.000001,0,IF($C63&gt;='H-32A-WP06 - Debt Service'!G$24,'H-32A-WP06 - Debt Service'!G$27/12,0)),"-")</f>
        <v>0</v>
      </c>
      <c r="I63" s="366">
        <f>IFERROR(IF(-SUM(I$20:I62)+I$15&lt;0.000001,0,IF($C63&gt;='H-32A-WP06 - Debt Service'!H$24,'H-32A-WP06 - Debt Service'!H$27/12,0)),"-")</f>
        <v>0</v>
      </c>
      <c r="J63" s="366">
        <f>IFERROR(IF(-SUM(J$20:J62)+J$15&lt;0.000001,0,IF($C63&gt;='H-32A-WP06 - Debt Service'!I$24,'H-32A-WP06 - Debt Service'!I$27/12,0)),"-")</f>
        <v>0</v>
      </c>
      <c r="K63" s="366">
        <f>IFERROR(IF(-SUM(K$20:K62)+K$15&lt;0.000001,0,IF($C63&gt;='H-32A-WP06 - Debt Service'!J$24,'H-32A-WP06 - Debt Service'!J$27/12,0)),"-")</f>
        <v>0</v>
      </c>
      <c r="L63" s="366">
        <f>IFERROR(IF(-SUM(L$20:L62)+L$15&lt;0.000001,0,IF($C63&gt;='H-32A-WP06 - Debt Service'!K$24,'H-32A-WP06 - Debt Service'!K$27/12,0)),"-")</f>
        <v>0</v>
      </c>
      <c r="M63" s="366">
        <f>IFERROR(IF(-SUM(M$20:M62)+M$15&lt;0.000001,0,IF($C63&gt;='H-32A-WP06 - Debt Service'!L$24,'H-32A-WP06 - Debt Service'!L$27/12,0)),"-")</f>
        <v>0</v>
      </c>
      <c r="N63" s="459"/>
      <c r="O63" s="354">
        <f t="shared" si="1"/>
        <v>2022</v>
      </c>
      <c r="P63" s="378">
        <f t="shared" si="3"/>
        <v>44774</v>
      </c>
      <c r="Q63" s="366" t="str">
        <f>IFERROR(IF(-SUM(Q$20:Q62)+Q$15&lt;0.000001,0,IF($C63&gt;='H-32A-WP06 - Debt Service'!P$24,'H-32A-WP06 - Debt Service'!P$27/12,0)),"-")</f>
        <v>-</v>
      </c>
      <c r="R63" s="366">
        <f>IFERROR(IF(-SUM(R$20:R62)+R$15&lt;0.000001,0,IF($C63&gt;='H-32A-WP06 - Debt Service'!Q$24,'H-32A-WP06 - Debt Service'!Q$27/12,0)),"-")</f>
        <v>0</v>
      </c>
      <c r="S63" s="366">
        <f>IFERROR(IF(-SUM(S$20:S62)+S$15&lt;0.000001,0,IF($C63&gt;='H-32A-WP06 - Debt Service'!R$24,'H-32A-WP06 - Debt Service'!R$27/12,0)),"-")</f>
        <v>0</v>
      </c>
      <c r="T63" s="366">
        <f>IFERROR(IF(-SUM(T$20:T62)+T$15&lt;0.000001,0,IF($C63&gt;='H-32A-WP06 - Debt Service'!S$24,'H-32A-WP06 - Debt Service'!S$27/12,0)),"-")</f>
        <v>0</v>
      </c>
      <c r="U63" s="366">
        <f>IFERROR(IF(-SUM(U$20:U62)+U$15&lt;0.000001,0,IF($C63&gt;='H-32A-WP06 - Debt Service'!T$24,'H-32A-WP06 - Debt Service'!T$27/12,0)),"-")</f>
        <v>0</v>
      </c>
      <c r="V63" s="366">
        <f>IFERROR(IF(-SUM(V$20:V62)+V$15&lt;0.000001,0,IF($C63&gt;='H-32A-WP06 - Debt Service'!U$24,'H-32A-WP06 - Debt Service'!U$27/12,0)),"-")</f>
        <v>0</v>
      </c>
      <c r="W63" s="366">
        <f>IFERROR(IF(-SUM(W$20:W62)+W$15&lt;0.000001,0,IF($C63&gt;='H-32A-WP06 - Debt Service'!V$24,'H-32A-WP06 - Debt Service'!V$27/12,0)),"-")</f>
        <v>0</v>
      </c>
      <c r="X63" s="366">
        <f>IFERROR(IF(-SUM(X$20:X62)+X$15&lt;0.000001,0,IF($C63&gt;='H-32A-WP06 - Debt Service'!W$24,'H-32A-WP06 - Debt Service'!W$27/12,0)),"-")</f>
        <v>0</v>
      </c>
      <c r="Y63" s="366">
        <f>IFERROR(IF(-SUM(Y$20:Y62)+Y$15&lt;0.000001,0,IF($C63&gt;='H-32A-WP06 - Debt Service'!X$24,'H-32A-WP06 - Debt Service'!X$27/12,0)),"-")</f>
        <v>0</v>
      </c>
      <c r="Z63" s="366">
        <f>IFERROR(IF(-SUM(Z$20:Z62)+Z$15&lt;0.000001,0,IF($C63&gt;='H-32A-WP06 - Debt Service'!Y$24,'H-32A-WP06 - Debt Service'!Y$27/12,0)),"-")</f>
        <v>0</v>
      </c>
    </row>
    <row r="64" spans="2:26">
      <c r="B64" s="354">
        <f t="shared" si="0"/>
        <v>2022</v>
      </c>
      <c r="C64" s="378">
        <f t="shared" si="2"/>
        <v>44805</v>
      </c>
      <c r="D64" s="366" t="str">
        <f>IFERROR(IF(-SUM(D$20:D63)+D$15&lt;0.000001,0,IF($C64&gt;='H-32A-WP06 - Debt Service'!C$24,'H-32A-WP06 - Debt Service'!C$27/12,0)),"-")</f>
        <v>-</v>
      </c>
      <c r="E64" s="366" t="str">
        <f>IFERROR(IF(-SUM(E$20:E63)+E$15&lt;0.000001,0,IF($C64&gt;='H-32A-WP06 - Debt Service'!D$24,'H-32A-WP06 - Debt Service'!D$27/12,0)),"-")</f>
        <v>-</v>
      </c>
      <c r="F64" s="366" t="str">
        <f>IFERROR(IF(-SUM(F$20:F63)+F$15&lt;0.000001,0,IF($C64&gt;='H-32A-WP06 - Debt Service'!E$24,'H-32A-WP06 - Debt Service'!E$27/12,0)),"-")</f>
        <v>-</v>
      </c>
      <c r="G64" s="366">
        <f>IFERROR(IF(-SUM(G$20:G63)+G$15&lt;0.000001,0,IF($C64&gt;='H-32A-WP06 - Debt Service'!F$24,'H-32A-WP06 - Debt Service'!F$27/12,0)),"-")</f>
        <v>0</v>
      </c>
      <c r="H64" s="366">
        <f>IFERROR(IF(-SUM(H$20:H63)+H$15&lt;0.000001,0,IF($C64&gt;='H-32A-WP06 - Debt Service'!G$24,'H-32A-WP06 - Debt Service'!G$27/12,0)),"-")</f>
        <v>0</v>
      </c>
      <c r="I64" s="366">
        <f>IFERROR(IF(-SUM(I$20:I63)+I$15&lt;0.000001,0,IF($C64&gt;='H-32A-WP06 - Debt Service'!H$24,'H-32A-WP06 - Debt Service'!H$27/12,0)),"-")</f>
        <v>0</v>
      </c>
      <c r="J64" s="366">
        <f>IFERROR(IF(-SUM(J$20:J63)+J$15&lt;0.000001,0,IF($C64&gt;='H-32A-WP06 - Debt Service'!I$24,'H-32A-WP06 - Debt Service'!I$27/12,0)),"-")</f>
        <v>0</v>
      </c>
      <c r="K64" s="366">
        <f>IFERROR(IF(-SUM(K$20:K63)+K$15&lt;0.000001,0,IF($C64&gt;='H-32A-WP06 - Debt Service'!J$24,'H-32A-WP06 - Debt Service'!J$27/12,0)),"-")</f>
        <v>0</v>
      </c>
      <c r="L64" s="366">
        <f>IFERROR(IF(-SUM(L$20:L63)+L$15&lt;0.000001,0,IF($C64&gt;='H-32A-WP06 - Debt Service'!K$24,'H-32A-WP06 - Debt Service'!K$27/12,0)),"-")</f>
        <v>0</v>
      </c>
      <c r="M64" s="366">
        <f>IFERROR(IF(-SUM(M$20:M63)+M$15&lt;0.000001,0,IF($C64&gt;='H-32A-WP06 - Debt Service'!L$24,'H-32A-WP06 - Debt Service'!L$27/12,0)),"-")</f>
        <v>0</v>
      </c>
      <c r="N64" s="459"/>
      <c r="O64" s="354">
        <f t="shared" si="1"/>
        <v>2022</v>
      </c>
      <c r="P64" s="378">
        <f t="shared" si="3"/>
        <v>44805</v>
      </c>
      <c r="Q64" s="366" t="str">
        <f>IFERROR(IF(-SUM(Q$20:Q63)+Q$15&lt;0.000001,0,IF($C64&gt;='H-32A-WP06 - Debt Service'!P$24,'H-32A-WP06 - Debt Service'!P$27/12,0)),"-")</f>
        <v>-</v>
      </c>
      <c r="R64" s="366">
        <f>IFERROR(IF(-SUM(R$20:R63)+R$15&lt;0.000001,0,IF($C64&gt;='H-32A-WP06 - Debt Service'!Q$24,'H-32A-WP06 - Debt Service'!Q$27/12,0)),"-")</f>
        <v>0</v>
      </c>
      <c r="S64" s="366">
        <f>IFERROR(IF(-SUM(S$20:S63)+S$15&lt;0.000001,0,IF($C64&gt;='H-32A-WP06 - Debt Service'!R$24,'H-32A-WP06 - Debt Service'!R$27/12,0)),"-")</f>
        <v>0</v>
      </c>
      <c r="T64" s="366">
        <f>IFERROR(IF(-SUM(T$20:T63)+T$15&lt;0.000001,0,IF($C64&gt;='H-32A-WP06 - Debt Service'!S$24,'H-32A-WP06 - Debt Service'!S$27/12,0)),"-")</f>
        <v>0</v>
      </c>
      <c r="U64" s="366">
        <f>IFERROR(IF(-SUM(U$20:U63)+U$15&lt;0.000001,0,IF($C64&gt;='H-32A-WP06 - Debt Service'!T$24,'H-32A-WP06 - Debt Service'!T$27/12,0)),"-")</f>
        <v>0</v>
      </c>
      <c r="V64" s="366">
        <f>IFERROR(IF(-SUM(V$20:V63)+V$15&lt;0.000001,0,IF($C64&gt;='H-32A-WP06 - Debt Service'!U$24,'H-32A-WP06 - Debt Service'!U$27/12,0)),"-")</f>
        <v>0</v>
      </c>
      <c r="W64" s="366">
        <f>IFERROR(IF(-SUM(W$20:W63)+W$15&lt;0.000001,0,IF($C64&gt;='H-32A-WP06 - Debt Service'!V$24,'H-32A-WP06 - Debt Service'!V$27/12,0)),"-")</f>
        <v>0</v>
      </c>
      <c r="X64" s="366">
        <f>IFERROR(IF(-SUM(X$20:X63)+X$15&lt;0.000001,0,IF($C64&gt;='H-32A-WP06 - Debt Service'!W$24,'H-32A-WP06 - Debt Service'!W$27/12,0)),"-")</f>
        <v>0</v>
      </c>
      <c r="Y64" s="366">
        <f>IFERROR(IF(-SUM(Y$20:Y63)+Y$15&lt;0.000001,0,IF($C64&gt;='H-32A-WP06 - Debt Service'!X$24,'H-32A-WP06 - Debt Service'!X$27/12,0)),"-")</f>
        <v>0</v>
      </c>
      <c r="Z64" s="366">
        <f>IFERROR(IF(-SUM(Z$20:Z63)+Z$15&lt;0.000001,0,IF($C64&gt;='H-32A-WP06 - Debt Service'!Y$24,'H-32A-WP06 - Debt Service'!Y$27/12,0)),"-")</f>
        <v>0</v>
      </c>
    </row>
    <row r="65" spans="2:26">
      <c r="B65" s="354">
        <f t="shared" si="0"/>
        <v>2022</v>
      </c>
      <c r="C65" s="378">
        <f t="shared" si="2"/>
        <v>44835</v>
      </c>
      <c r="D65" s="366" t="str">
        <f>IFERROR(IF(-SUM(D$20:D64)+D$15&lt;0.000001,0,IF($C65&gt;='H-32A-WP06 - Debt Service'!C$24,'H-32A-WP06 - Debt Service'!C$27/12,0)),"-")</f>
        <v>-</v>
      </c>
      <c r="E65" s="366" t="str">
        <f>IFERROR(IF(-SUM(E$20:E64)+E$15&lt;0.000001,0,IF($C65&gt;='H-32A-WP06 - Debt Service'!D$24,'H-32A-WP06 - Debt Service'!D$27/12,0)),"-")</f>
        <v>-</v>
      </c>
      <c r="F65" s="366" t="str">
        <f>IFERROR(IF(-SUM(F$20:F64)+F$15&lt;0.000001,0,IF($C65&gt;='H-32A-WP06 - Debt Service'!E$24,'H-32A-WP06 - Debt Service'!E$27/12,0)),"-")</f>
        <v>-</v>
      </c>
      <c r="G65" s="366">
        <f>IFERROR(IF(-SUM(G$20:G64)+G$15&lt;0.000001,0,IF($C65&gt;='H-32A-WP06 - Debt Service'!F$24,'H-32A-WP06 - Debt Service'!F$27/12,0)),"-")</f>
        <v>0</v>
      </c>
      <c r="H65" s="366">
        <f>IFERROR(IF(-SUM(H$20:H64)+H$15&lt;0.000001,0,IF($C65&gt;='H-32A-WP06 - Debt Service'!G$24,'H-32A-WP06 - Debt Service'!G$27/12,0)),"-")</f>
        <v>0</v>
      </c>
      <c r="I65" s="366">
        <f>IFERROR(IF(-SUM(I$20:I64)+I$15&lt;0.000001,0,IF($C65&gt;='H-32A-WP06 - Debt Service'!H$24,'H-32A-WP06 - Debt Service'!H$27/12,0)),"-")</f>
        <v>0</v>
      </c>
      <c r="J65" s="366">
        <f>IFERROR(IF(-SUM(J$20:J64)+J$15&lt;0.000001,0,IF($C65&gt;='H-32A-WP06 - Debt Service'!I$24,'H-32A-WP06 - Debt Service'!I$27/12,0)),"-")</f>
        <v>0</v>
      </c>
      <c r="K65" s="366">
        <f>IFERROR(IF(-SUM(K$20:K64)+K$15&lt;0.000001,0,IF($C65&gt;='H-32A-WP06 - Debt Service'!J$24,'H-32A-WP06 - Debt Service'!J$27/12,0)),"-")</f>
        <v>0</v>
      </c>
      <c r="L65" s="366">
        <f>IFERROR(IF(-SUM(L$20:L64)+L$15&lt;0.000001,0,IF($C65&gt;='H-32A-WP06 - Debt Service'!K$24,'H-32A-WP06 - Debt Service'!K$27/12,0)),"-")</f>
        <v>0</v>
      </c>
      <c r="M65" s="366">
        <f>IFERROR(IF(-SUM(M$20:M64)+M$15&lt;0.000001,0,IF($C65&gt;='H-32A-WP06 - Debt Service'!L$24,'H-32A-WP06 - Debt Service'!L$27/12,0)),"-")</f>
        <v>0</v>
      </c>
      <c r="N65" s="459"/>
      <c r="O65" s="354">
        <f t="shared" si="1"/>
        <v>2022</v>
      </c>
      <c r="P65" s="378">
        <f t="shared" si="3"/>
        <v>44835</v>
      </c>
      <c r="Q65" s="366" t="str">
        <f>IFERROR(IF(-SUM(Q$20:Q64)+Q$15&lt;0.000001,0,IF($C65&gt;='H-32A-WP06 - Debt Service'!P$24,'H-32A-WP06 - Debt Service'!P$27/12,0)),"-")</f>
        <v>-</v>
      </c>
      <c r="R65" s="366">
        <f>IFERROR(IF(-SUM(R$20:R64)+R$15&lt;0.000001,0,IF($C65&gt;='H-32A-WP06 - Debt Service'!Q$24,'H-32A-WP06 - Debt Service'!Q$27/12,0)),"-")</f>
        <v>0</v>
      </c>
      <c r="S65" s="366">
        <f>IFERROR(IF(-SUM(S$20:S64)+S$15&lt;0.000001,0,IF($C65&gt;='H-32A-WP06 - Debt Service'!R$24,'H-32A-WP06 - Debt Service'!R$27/12,0)),"-")</f>
        <v>0</v>
      </c>
      <c r="T65" s="366">
        <f>IFERROR(IF(-SUM(T$20:T64)+T$15&lt;0.000001,0,IF($C65&gt;='H-32A-WP06 - Debt Service'!S$24,'H-32A-WP06 - Debt Service'!S$27/12,0)),"-")</f>
        <v>0</v>
      </c>
      <c r="U65" s="366">
        <f>IFERROR(IF(-SUM(U$20:U64)+U$15&lt;0.000001,0,IF($C65&gt;='H-32A-WP06 - Debt Service'!T$24,'H-32A-WP06 - Debt Service'!T$27/12,0)),"-")</f>
        <v>0</v>
      </c>
      <c r="V65" s="366">
        <f>IFERROR(IF(-SUM(V$20:V64)+V$15&lt;0.000001,0,IF($C65&gt;='H-32A-WP06 - Debt Service'!U$24,'H-32A-WP06 - Debt Service'!U$27/12,0)),"-")</f>
        <v>0</v>
      </c>
      <c r="W65" s="366">
        <f>IFERROR(IF(-SUM(W$20:W64)+W$15&lt;0.000001,0,IF($C65&gt;='H-32A-WP06 - Debt Service'!V$24,'H-32A-WP06 - Debt Service'!V$27/12,0)),"-")</f>
        <v>0</v>
      </c>
      <c r="X65" s="366">
        <f>IFERROR(IF(-SUM(X$20:X64)+X$15&lt;0.000001,0,IF($C65&gt;='H-32A-WP06 - Debt Service'!W$24,'H-32A-WP06 - Debt Service'!W$27/12,0)),"-")</f>
        <v>0</v>
      </c>
      <c r="Y65" s="366">
        <f>IFERROR(IF(-SUM(Y$20:Y64)+Y$15&lt;0.000001,0,IF($C65&gt;='H-32A-WP06 - Debt Service'!X$24,'H-32A-WP06 - Debt Service'!X$27/12,0)),"-")</f>
        <v>0</v>
      </c>
      <c r="Z65" s="366">
        <f>IFERROR(IF(-SUM(Z$20:Z64)+Z$15&lt;0.000001,0,IF($C65&gt;='H-32A-WP06 - Debt Service'!Y$24,'H-32A-WP06 - Debt Service'!Y$27/12,0)),"-")</f>
        <v>0</v>
      </c>
    </row>
    <row r="66" spans="2:26">
      <c r="B66" s="354">
        <f t="shared" si="0"/>
        <v>2022</v>
      </c>
      <c r="C66" s="378">
        <f t="shared" si="2"/>
        <v>44866</v>
      </c>
      <c r="D66" s="366" t="str">
        <f>IFERROR(IF(-SUM(D$20:D65)+D$15&lt;0.000001,0,IF($C66&gt;='H-32A-WP06 - Debt Service'!C$24,'H-32A-WP06 - Debt Service'!C$27/12,0)),"-")</f>
        <v>-</v>
      </c>
      <c r="E66" s="366" t="str">
        <f>IFERROR(IF(-SUM(E$20:E65)+E$15&lt;0.000001,0,IF($C66&gt;='H-32A-WP06 - Debt Service'!D$24,'H-32A-WP06 - Debt Service'!D$27/12,0)),"-")</f>
        <v>-</v>
      </c>
      <c r="F66" s="366" t="str">
        <f>IFERROR(IF(-SUM(F$20:F65)+F$15&lt;0.000001,0,IF($C66&gt;='H-32A-WP06 - Debt Service'!E$24,'H-32A-WP06 - Debt Service'!E$27/12,0)),"-")</f>
        <v>-</v>
      </c>
      <c r="G66" s="366">
        <f>IFERROR(IF(-SUM(G$20:G65)+G$15&lt;0.000001,0,IF($C66&gt;='H-32A-WP06 - Debt Service'!F$24,'H-32A-WP06 - Debt Service'!F$27/12,0)),"-")</f>
        <v>0</v>
      </c>
      <c r="H66" s="366">
        <f>IFERROR(IF(-SUM(H$20:H65)+H$15&lt;0.000001,0,IF($C66&gt;='H-32A-WP06 - Debt Service'!G$24,'H-32A-WP06 - Debt Service'!G$27/12,0)),"-")</f>
        <v>0</v>
      </c>
      <c r="I66" s="366">
        <f>IFERROR(IF(-SUM(I$20:I65)+I$15&lt;0.000001,0,IF($C66&gt;='H-32A-WP06 - Debt Service'!H$24,'H-32A-WP06 - Debt Service'!H$27/12,0)),"-")</f>
        <v>0</v>
      </c>
      <c r="J66" s="366">
        <f>IFERROR(IF(-SUM(J$20:J65)+J$15&lt;0.000001,0,IF($C66&gt;='H-32A-WP06 - Debt Service'!I$24,'H-32A-WP06 - Debt Service'!I$27/12,0)),"-")</f>
        <v>0</v>
      </c>
      <c r="K66" s="366">
        <f>IFERROR(IF(-SUM(K$20:K65)+K$15&lt;0.000001,0,IF($C66&gt;='H-32A-WP06 - Debt Service'!J$24,'H-32A-WP06 - Debt Service'!J$27/12,0)),"-")</f>
        <v>0</v>
      </c>
      <c r="L66" s="366">
        <f>IFERROR(IF(-SUM(L$20:L65)+L$15&lt;0.000001,0,IF($C66&gt;='H-32A-WP06 - Debt Service'!K$24,'H-32A-WP06 - Debt Service'!K$27/12,0)),"-")</f>
        <v>0</v>
      </c>
      <c r="M66" s="366">
        <f>IFERROR(IF(-SUM(M$20:M65)+M$15&lt;0.000001,0,IF($C66&gt;='H-32A-WP06 - Debt Service'!L$24,'H-32A-WP06 - Debt Service'!L$27/12,0)),"-")</f>
        <v>0</v>
      </c>
      <c r="N66" s="459"/>
      <c r="O66" s="354">
        <f t="shared" si="1"/>
        <v>2022</v>
      </c>
      <c r="P66" s="378">
        <f t="shared" si="3"/>
        <v>44866</v>
      </c>
      <c r="Q66" s="366" t="str">
        <f>IFERROR(IF(-SUM(Q$20:Q65)+Q$15&lt;0.000001,0,IF($C66&gt;='H-32A-WP06 - Debt Service'!P$24,'H-32A-WP06 - Debt Service'!P$27/12,0)),"-")</f>
        <v>-</v>
      </c>
      <c r="R66" s="366">
        <f>IFERROR(IF(-SUM(R$20:R65)+R$15&lt;0.000001,0,IF($C66&gt;='H-32A-WP06 - Debt Service'!Q$24,'H-32A-WP06 - Debt Service'!Q$27/12,0)),"-")</f>
        <v>0</v>
      </c>
      <c r="S66" s="366">
        <f>IFERROR(IF(-SUM(S$20:S65)+S$15&lt;0.000001,0,IF($C66&gt;='H-32A-WP06 - Debt Service'!R$24,'H-32A-WP06 - Debt Service'!R$27/12,0)),"-")</f>
        <v>0</v>
      </c>
      <c r="T66" s="366">
        <f>IFERROR(IF(-SUM(T$20:T65)+T$15&lt;0.000001,0,IF($C66&gt;='H-32A-WP06 - Debt Service'!S$24,'H-32A-WP06 - Debt Service'!S$27/12,0)),"-")</f>
        <v>0</v>
      </c>
      <c r="U66" s="366">
        <f>IFERROR(IF(-SUM(U$20:U65)+U$15&lt;0.000001,0,IF($C66&gt;='H-32A-WP06 - Debt Service'!T$24,'H-32A-WP06 - Debt Service'!T$27/12,0)),"-")</f>
        <v>0</v>
      </c>
      <c r="V66" s="366">
        <f>IFERROR(IF(-SUM(V$20:V65)+V$15&lt;0.000001,0,IF($C66&gt;='H-32A-WP06 - Debt Service'!U$24,'H-32A-WP06 - Debt Service'!U$27/12,0)),"-")</f>
        <v>0</v>
      </c>
      <c r="W66" s="366">
        <f>IFERROR(IF(-SUM(W$20:W65)+W$15&lt;0.000001,0,IF($C66&gt;='H-32A-WP06 - Debt Service'!V$24,'H-32A-WP06 - Debt Service'!V$27/12,0)),"-")</f>
        <v>0</v>
      </c>
      <c r="X66" s="366">
        <f>IFERROR(IF(-SUM(X$20:X65)+X$15&lt;0.000001,0,IF($C66&gt;='H-32A-WP06 - Debt Service'!W$24,'H-32A-WP06 - Debt Service'!W$27/12,0)),"-")</f>
        <v>0</v>
      </c>
      <c r="Y66" s="366">
        <f>IFERROR(IF(-SUM(Y$20:Y65)+Y$15&lt;0.000001,0,IF($C66&gt;='H-32A-WP06 - Debt Service'!X$24,'H-32A-WP06 - Debt Service'!X$27/12,0)),"-")</f>
        <v>0</v>
      </c>
      <c r="Z66" s="366">
        <f>IFERROR(IF(-SUM(Z$20:Z65)+Z$15&lt;0.000001,0,IF($C66&gt;='H-32A-WP06 - Debt Service'!Y$24,'H-32A-WP06 - Debt Service'!Y$27/12,0)),"-")</f>
        <v>0</v>
      </c>
    </row>
    <row r="67" spans="2:26">
      <c r="B67" s="354">
        <f t="shared" si="0"/>
        <v>2022</v>
      </c>
      <c r="C67" s="378">
        <f t="shared" si="2"/>
        <v>44896</v>
      </c>
      <c r="D67" s="366" t="str">
        <f>IFERROR(IF(-SUM(D$20:D66)+D$15&lt;0.000001,0,IF($C67&gt;='H-32A-WP06 - Debt Service'!C$24,'H-32A-WP06 - Debt Service'!C$27/12,0)),"-")</f>
        <v>-</v>
      </c>
      <c r="E67" s="366" t="str">
        <f>IFERROR(IF(-SUM(E$20:E66)+E$15&lt;0.000001,0,IF($C67&gt;='H-32A-WP06 - Debt Service'!D$24,'H-32A-WP06 - Debt Service'!D$27/12,0)),"-")</f>
        <v>-</v>
      </c>
      <c r="F67" s="366" t="str">
        <f>IFERROR(IF(-SUM(F$20:F66)+F$15&lt;0.000001,0,IF($C67&gt;='H-32A-WP06 - Debt Service'!E$24,'H-32A-WP06 - Debt Service'!E$27/12,0)),"-")</f>
        <v>-</v>
      </c>
      <c r="G67" s="366">
        <f>IFERROR(IF(-SUM(G$20:G66)+G$15&lt;0.000001,0,IF($C67&gt;='H-32A-WP06 - Debt Service'!F$24,'H-32A-WP06 - Debt Service'!F$27/12,0)),"-")</f>
        <v>0</v>
      </c>
      <c r="H67" s="366">
        <f>IFERROR(IF(-SUM(H$20:H66)+H$15&lt;0.000001,0,IF($C67&gt;='H-32A-WP06 - Debt Service'!G$24,'H-32A-WP06 - Debt Service'!G$27/12,0)),"-")</f>
        <v>0</v>
      </c>
      <c r="I67" s="366">
        <f>IFERROR(IF(-SUM(I$20:I66)+I$15&lt;0.000001,0,IF($C67&gt;='H-32A-WP06 - Debt Service'!H$24,'H-32A-WP06 - Debt Service'!H$27/12,0)),"-")</f>
        <v>0</v>
      </c>
      <c r="J67" s="366">
        <f>IFERROR(IF(-SUM(J$20:J66)+J$15&lt;0.000001,0,IF($C67&gt;='H-32A-WP06 - Debt Service'!I$24,'H-32A-WP06 - Debt Service'!I$27/12,0)),"-")</f>
        <v>0</v>
      </c>
      <c r="K67" s="366">
        <f>IFERROR(IF(-SUM(K$20:K66)+K$15&lt;0.000001,0,IF($C67&gt;='H-32A-WP06 - Debt Service'!J$24,'H-32A-WP06 - Debt Service'!J$27/12,0)),"-")</f>
        <v>0</v>
      </c>
      <c r="L67" s="366">
        <f>IFERROR(IF(-SUM(L$20:L66)+L$15&lt;0.000001,0,IF($C67&gt;='H-32A-WP06 - Debt Service'!K$24,'H-32A-WP06 - Debt Service'!K$27/12,0)),"-")</f>
        <v>0</v>
      </c>
      <c r="M67" s="366">
        <f>IFERROR(IF(-SUM(M$20:M66)+M$15&lt;0.000001,0,IF($C67&gt;='H-32A-WP06 - Debt Service'!L$24,'H-32A-WP06 - Debt Service'!L$27/12,0)),"-")</f>
        <v>0</v>
      </c>
      <c r="N67" s="459"/>
      <c r="O67" s="354">
        <f t="shared" si="1"/>
        <v>2022</v>
      </c>
      <c r="P67" s="378">
        <f t="shared" si="3"/>
        <v>44896</v>
      </c>
      <c r="Q67" s="366" t="str">
        <f>IFERROR(IF(-SUM(Q$20:Q66)+Q$15&lt;0.000001,0,IF($C67&gt;='H-32A-WP06 - Debt Service'!P$24,'H-32A-WP06 - Debt Service'!P$27/12,0)),"-")</f>
        <v>-</v>
      </c>
      <c r="R67" s="366">
        <f>IFERROR(IF(-SUM(R$20:R66)+R$15&lt;0.000001,0,IF($C67&gt;='H-32A-WP06 - Debt Service'!Q$24,'H-32A-WP06 - Debt Service'!Q$27/12,0)),"-")</f>
        <v>0</v>
      </c>
      <c r="S67" s="366">
        <f>IFERROR(IF(-SUM(S$20:S66)+S$15&lt;0.000001,0,IF($C67&gt;='H-32A-WP06 - Debt Service'!R$24,'H-32A-WP06 - Debt Service'!R$27/12,0)),"-")</f>
        <v>0</v>
      </c>
      <c r="T67" s="366">
        <f>IFERROR(IF(-SUM(T$20:T66)+T$15&lt;0.000001,0,IF($C67&gt;='H-32A-WP06 - Debt Service'!S$24,'H-32A-WP06 - Debt Service'!S$27/12,0)),"-")</f>
        <v>0</v>
      </c>
      <c r="U67" s="366">
        <f>IFERROR(IF(-SUM(U$20:U66)+U$15&lt;0.000001,0,IF($C67&gt;='H-32A-WP06 - Debt Service'!T$24,'H-32A-WP06 - Debt Service'!T$27/12,0)),"-")</f>
        <v>0</v>
      </c>
      <c r="V67" s="366">
        <f>IFERROR(IF(-SUM(V$20:V66)+V$15&lt;0.000001,0,IF($C67&gt;='H-32A-WP06 - Debt Service'!U$24,'H-32A-WP06 - Debt Service'!U$27/12,0)),"-")</f>
        <v>0</v>
      </c>
      <c r="W67" s="366">
        <f>IFERROR(IF(-SUM(W$20:W66)+W$15&lt;0.000001,0,IF($C67&gt;='H-32A-WP06 - Debt Service'!V$24,'H-32A-WP06 - Debt Service'!V$27/12,0)),"-")</f>
        <v>0</v>
      </c>
      <c r="X67" s="366">
        <f>IFERROR(IF(-SUM(X$20:X66)+X$15&lt;0.000001,0,IF($C67&gt;='H-32A-WP06 - Debt Service'!W$24,'H-32A-WP06 - Debt Service'!W$27/12,0)),"-")</f>
        <v>0</v>
      </c>
      <c r="Y67" s="366">
        <f>IFERROR(IF(-SUM(Y$20:Y66)+Y$15&lt;0.000001,0,IF($C67&gt;='H-32A-WP06 - Debt Service'!X$24,'H-32A-WP06 - Debt Service'!X$27/12,0)),"-")</f>
        <v>0</v>
      </c>
      <c r="Z67" s="366">
        <f>IFERROR(IF(-SUM(Z$20:Z66)+Z$15&lt;0.000001,0,IF($C67&gt;='H-32A-WP06 - Debt Service'!Y$24,'H-32A-WP06 - Debt Service'!Y$27/12,0)),"-")</f>
        <v>0</v>
      </c>
    </row>
    <row r="68" spans="2:26">
      <c r="B68" s="354">
        <f t="shared" si="0"/>
        <v>2023</v>
      </c>
      <c r="C68" s="378">
        <f t="shared" si="2"/>
        <v>44927</v>
      </c>
      <c r="D68" s="366" t="str">
        <f>IFERROR(IF(-SUM(D$20:D67)+D$15&lt;0.000001,0,IF($C68&gt;='H-32A-WP06 - Debt Service'!C$24,'H-32A-WP06 - Debt Service'!C$27/12,0)),"-")</f>
        <v>-</v>
      </c>
      <c r="E68" s="366" t="str">
        <f>IFERROR(IF(-SUM(E$20:E67)+E$15&lt;0.000001,0,IF($C68&gt;='H-32A-WP06 - Debt Service'!D$24,'H-32A-WP06 - Debt Service'!D$27/12,0)),"-")</f>
        <v>-</v>
      </c>
      <c r="F68" s="366" t="str">
        <f>IFERROR(IF(-SUM(F$20:F67)+F$15&lt;0.000001,0,IF($C68&gt;='H-32A-WP06 - Debt Service'!E$24,'H-32A-WP06 - Debt Service'!E$27/12,0)),"-")</f>
        <v>-</v>
      </c>
      <c r="G68" s="366">
        <f>IFERROR(IF(-SUM(G$20:G67)+G$15&lt;0.000001,0,IF($C68&gt;='H-32A-WP06 - Debt Service'!F$24,'H-32A-WP06 - Debt Service'!F$27/12,0)),"-")</f>
        <v>0</v>
      </c>
      <c r="H68" s="366">
        <f>IFERROR(IF(-SUM(H$20:H67)+H$15&lt;0.000001,0,IF($C68&gt;='H-32A-WP06 - Debt Service'!G$24,'H-32A-WP06 - Debt Service'!G$27/12,0)),"-")</f>
        <v>0</v>
      </c>
      <c r="I68" s="366">
        <f>IFERROR(IF(-SUM(I$20:I67)+I$15&lt;0.000001,0,IF($C68&gt;='H-32A-WP06 - Debt Service'!H$24,'H-32A-WP06 - Debt Service'!H$27/12,0)),"-")</f>
        <v>0</v>
      </c>
      <c r="J68" s="366">
        <f>IFERROR(IF(-SUM(J$20:J67)+J$15&lt;0.000001,0,IF($C68&gt;='H-32A-WP06 - Debt Service'!I$24,'H-32A-WP06 - Debt Service'!I$27/12,0)),"-")</f>
        <v>0</v>
      </c>
      <c r="K68" s="366">
        <f>IFERROR(IF(-SUM(K$20:K67)+K$15&lt;0.000001,0,IF($C68&gt;='H-32A-WP06 - Debt Service'!J$24,'H-32A-WP06 - Debt Service'!J$27/12,0)),"-")</f>
        <v>0</v>
      </c>
      <c r="L68" s="366">
        <f>IFERROR(IF(-SUM(L$20:L67)+L$15&lt;0.000001,0,IF($C68&gt;='H-32A-WP06 - Debt Service'!K$24,'H-32A-WP06 - Debt Service'!K$27/12,0)),"-")</f>
        <v>0</v>
      </c>
      <c r="M68" s="366">
        <f>IFERROR(IF(-SUM(M$20:M67)+M$15&lt;0.000001,0,IF($C68&gt;='H-32A-WP06 - Debt Service'!L$24,'H-32A-WP06 - Debt Service'!L$27/12,0)),"-")</f>
        <v>0</v>
      </c>
      <c r="N68" s="459"/>
      <c r="O68" s="354">
        <f t="shared" si="1"/>
        <v>2023</v>
      </c>
      <c r="P68" s="378">
        <f t="shared" si="3"/>
        <v>44927</v>
      </c>
      <c r="Q68" s="366" t="str">
        <f>IFERROR(IF(-SUM(Q$20:Q67)+Q$15&lt;0.000001,0,IF($C68&gt;='H-32A-WP06 - Debt Service'!P$24,'H-32A-WP06 - Debt Service'!P$27/12,0)),"-")</f>
        <v>-</v>
      </c>
      <c r="R68" s="366">
        <f>IFERROR(IF(-SUM(R$20:R67)+R$15&lt;0.000001,0,IF($C68&gt;='H-32A-WP06 - Debt Service'!Q$24,'H-32A-WP06 - Debt Service'!Q$27/12,0)),"-")</f>
        <v>0</v>
      </c>
      <c r="S68" s="366">
        <f>IFERROR(IF(-SUM(S$20:S67)+S$15&lt;0.000001,0,IF($C68&gt;='H-32A-WP06 - Debt Service'!R$24,'H-32A-WP06 - Debt Service'!R$27/12,0)),"-")</f>
        <v>0</v>
      </c>
      <c r="T68" s="366">
        <f>IFERROR(IF(-SUM(T$20:T67)+T$15&lt;0.000001,0,IF($C68&gt;='H-32A-WP06 - Debt Service'!S$24,'H-32A-WP06 - Debt Service'!S$27/12,0)),"-")</f>
        <v>0</v>
      </c>
      <c r="U68" s="366">
        <f>IFERROR(IF(-SUM(U$20:U67)+U$15&lt;0.000001,0,IF($C68&gt;='H-32A-WP06 - Debt Service'!T$24,'H-32A-WP06 - Debt Service'!T$27/12,0)),"-")</f>
        <v>0</v>
      </c>
      <c r="V68" s="366">
        <f>IFERROR(IF(-SUM(V$20:V67)+V$15&lt;0.000001,0,IF($C68&gt;='H-32A-WP06 - Debt Service'!U$24,'H-32A-WP06 - Debt Service'!U$27/12,0)),"-")</f>
        <v>0</v>
      </c>
      <c r="W68" s="366">
        <f>IFERROR(IF(-SUM(W$20:W67)+W$15&lt;0.000001,0,IF($C68&gt;='H-32A-WP06 - Debt Service'!V$24,'H-32A-WP06 - Debt Service'!V$27/12,0)),"-")</f>
        <v>0</v>
      </c>
      <c r="X68" s="366">
        <f>IFERROR(IF(-SUM(X$20:X67)+X$15&lt;0.000001,0,IF($C68&gt;='H-32A-WP06 - Debt Service'!W$24,'H-32A-WP06 - Debt Service'!W$27/12,0)),"-")</f>
        <v>0</v>
      </c>
      <c r="Y68" s="366">
        <f>IFERROR(IF(-SUM(Y$20:Y67)+Y$15&lt;0.000001,0,IF($C68&gt;='H-32A-WP06 - Debt Service'!X$24,'H-32A-WP06 - Debt Service'!X$27/12,0)),"-")</f>
        <v>0</v>
      </c>
      <c r="Z68" s="366">
        <f>IFERROR(IF(-SUM(Z$20:Z67)+Z$15&lt;0.000001,0,IF($C68&gt;='H-32A-WP06 - Debt Service'!Y$24,'H-32A-WP06 - Debt Service'!Y$27/12,0)),"-")</f>
        <v>0</v>
      </c>
    </row>
    <row r="69" spans="2:26">
      <c r="B69" s="354">
        <f t="shared" si="0"/>
        <v>2023</v>
      </c>
      <c r="C69" s="378">
        <f t="shared" si="2"/>
        <v>44958</v>
      </c>
      <c r="D69" s="366" t="str">
        <f>IFERROR(IF(-SUM(D$20:D68)+D$15&lt;0.000001,0,IF($C69&gt;='H-32A-WP06 - Debt Service'!C$24,'H-32A-WP06 - Debt Service'!C$27/12,0)),"-")</f>
        <v>-</v>
      </c>
      <c r="E69" s="366" t="str">
        <f>IFERROR(IF(-SUM(E$20:E68)+E$15&lt;0.000001,0,IF($C69&gt;='H-32A-WP06 - Debt Service'!D$24,'H-32A-WP06 - Debt Service'!D$27/12,0)),"-")</f>
        <v>-</v>
      </c>
      <c r="F69" s="366" t="str">
        <f>IFERROR(IF(-SUM(F$20:F68)+F$15&lt;0.000001,0,IF($C69&gt;='H-32A-WP06 - Debt Service'!E$24,'H-32A-WP06 - Debt Service'!E$27/12,0)),"-")</f>
        <v>-</v>
      </c>
      <c r="G69" s="366">
        <f>IFERROR(IF(-SUM(G$20:G68)+G$15&lt;0.000001,0,IF($C69&gt;='H-32A-WP06 - Debt Service'!F$24,'H-32A-WP06 - Debt Service'!F$27/12,0)),"-")</f>
        <v>0</v>
      </c>
      <c r="H69" s="366">
        <f>IFERROR(IF(-SUM(H$20:H68)+H$15&lt;0.000001,0,IF($C69&gt;='H-32A-WP06 - Debt Service'!G$24,'H-32A-WP06 - Debt Service'!G$27/12,0)),"-")</f>
        <v>0</v>
      </c>
      <c r="I69" s="366">
        <f>IFERROR(IF(-SUM(I$20:I68)+I$15&lt;0.000001,0,IF($C69&gt;='H-32A-WP06 - Debt Service'!H$24,'H-32A-WP06 - Debt Service'!H$27/12,0)),"-")</f>
        <v>0</v>
      </c>
      <c r="J69" s="366">
        <f>IFERROR(IF(-SUM(J$20:J68)+J$15&lt;0.000001,0,IF($C69&gt;='H-32A-WP06 - Debt Service'!I$24,'H-32A-WP06 - Debt Service'!I$27/12,0)),"-")</f>
        <v>0</v>
      </c>
      <c r="K69" s="366">
        <f>IFERROR(IF(-SUM(K$20:K68)+K$15&lt;0.000001,0,IF($C69&gt;='H-32A-WP06 - Debt Service'!J$24,'H-32A-WP06 - Debt Service'!J$27/12,0)),"-")</f>
        <v>0</v>
      </c>
      <c r="L69" s="366">
        <f>IFERROR(IF(-SUM(L$20:L68)+L$15&lt;0.000001,0,IF($C69&gt;='H-32A-WP06 - Debt Service'!K$24,'H-32A-WP06 - Debt Service'!K$27/12,0)),"-")</f>
        <v>0</v>
      </c>
      <c r="M69" s="366">
        <f>IFERROR(IF(-SUM(M$20:M68)+M$15&lt;0.000001,0,IF($C69&gt;='H-32A-WP06 - Debt Service'!L$24,'H-32A-WP06 - Debt Service'!L$27/12,0)),"-")</f>
        <v>0</v>
      </c>
      <c r="N69" s="459"/>
      <c r="O69" s="354">
        <f t="shared" si="1"/>
        <v>2023</v>
      </c>
      <c r="P69" s="378">
        <f t="shared" si="3"/>
        <v>44958</v>
      </c>
      <c r="Q69" s="366" t="str">
        <f>IFERROR(IF(-SUM(Q$20:Q68)+Q$15&lt;0.000001,0,IF($C69&gt;='H-32A-WP06 - Debt Service'!P$24,'H-32A-WP06 - Debt Service'!P$27/12,0)),"-")</f>
        <v>-</v>
      </c>
      <c r="R69" s="366">
        <f>IFERROR(IF(-SUM(R$20:R68)+R$15&lt;0.000001,0,IF($C69&gt;='H-32A-WP06 - Debt Service'!Q$24,'H-32A-WP06 - Debt Service'!Q$27/12,0)),"-")</f>
        <v>0</v>
      </c>
      <c r="S69" s="366">
        <f>IFERROR(IF(-SUM(S$20:S68)+S$15&lt;0.000001,0,IF($C69&gt;='H-32A-WP06 - Debt Service'!R$24,'H-32A-WP06 - Debt Service'!R$27/12,0)),"-")</f>
        <v>0</v>
      </c>
      <c r="T69" s="366">
        <f>IFERROR(IF(-SUM(T$20:T68)+T$15&lt;0.000001,0,IF($C69&gt;='H-32A-WP06 - Debt Service'!S$24,'H-32A-WP06 - Debt Service'!S$27/12,0)),"-")</f>
        <v>0</v>
      </c>
      <c r="U69" s="366">
        <f>IFERROR(IF(-SUM(U$20:U68)+U$15&lt;0.000001,0,IF($C69&gt;='H-32A-WP06 - Debt Service'!T$24,'H-32A-WP06 - Debt Service'!T$27/12,0)),"-")</f>
        <v>0</v>
      </c>
      <c r="V69" s="366">
        <f>IFERROR(IF(-SUM(V$20:V68)+V$15&lt;0.000001,0,IF($C69&gt;='H-32A-WP06 - Debt Service'!U$24,'H-32A-WP06 - Debt Service'!U$27/12,0)),"-")</f>
        <v>0</v>
      </c>
      <c r="W69" s="366">
        <f>IFERROR(IF(-SUM(W$20:W68)+W$15&lt;0.000001,0,IF($C69&gt;='H-32A-WP06 - Debt Service'!V$24,'H-32A-WP06 - Debt Service'!V$27/12,0)),"-")</f>
        <v>0</v>
      </c>
      <c r="X69" s="366">
        <f>IFERROR(IF(-SUM(X$20:X68)+X$15&lt;0.000001,0,IF($C69&gt;='H-32A-WP06 - Debt Service'!W$24,'H-32A-WP06 - Debt Service'!W$27/12,0)),"-")</f>
        <v>0</v>
      </c>
      <c r="Y69" s="366">
        <f>IFERROR(IF(-SUM(Y$20:Y68)+Y$15&lt;0.000001,0,IF($C69&gt;='H-32A-WP06 - Debt Service'!X$24,'H-32A-WP06 - Debt Service'!X$27/12,0)),"-")</f>
        <v>0</v>
      </c>
      <c r="Z69" s="366">
        <f>IFERROR(IF(-SUM(Z$20:Z68)+Z$15&lt;0.000001,0,IF($C69&gt;='H-32A-WP06 - Debt Service'!Y$24,'H-32A-WP06 - Debt Service'!Y$27/12,0)),"-")</f>
        <v>0</v>
      </c>
    </row>
    <row r="70" spans="2:26">
      <c r="B70" s="354">
        <f t="shared" si="0"/>
        <v>2023</v>
      </c>
      <c r="C70" s="378">
        <f t="shared" si="2"/>
        <v>44986</v>
      </c>
      <c r="D70" s="366" t="str">
        <f>IFERROR(IF(-SUM(D$20:D69)+D$15&lt;0.000001,0,IF($C70&gt;='H-32A-WP06 - Debt Service'!C$24,'H-32A-WP06 - Debt Service'!C$27/12,0)),"-")</f>
        <v>-</v>
      </c>
      <c r="E70" s="366" t="str">
        <f>IFERROR(IF(-SUM(E$20:E69)+E$15&lt;0.000001,0,IF($C70&gt;='H-32A-WP06 - Debt Service'!D$24,'H-32A-WP06 - Debt Service'!D$27/12,0)),"-")</f>
        <v>-</v>
      </c>
      <c r="F70" s="366" t="str">
        <f>IFERROR(IF(-SUM(F$20:F69)+F$15&lt;0.000001,0,IF($C70&gt;='H-32A-WP06 - Debt Service'!E$24,'H-32A-WP06 - Debt Service'!E$27/12,0)),"-")</f>
        <v>-</v>
      </c>
      <c r="G70" s="366">
        <f>IFERROR(IF(-SUM(G$20:G69)+G$15&lt;0.000001,0,IF($C70&gt;='H-32A-WP06 - Debt Service'!F$24,'H-32A-WP06 - Debt Service'!F$27/12,0)),"-")</f>
        <v>0</v>
      </c>
      <c r="H70" s="366">
        <f>IFERROR(IF(-SUM(H$20:H69)+H$15&lt;0.000001,0,IF($C70&gt;='H-32A-WP06 - Debt Service'!G$24,'H-32A-WP06 - Debt Service'!G$27/12,0)),"-")</f>
        <v>0</v>
      </c>
      <c r="I70" s="366">
        <f>IFERROR(IF(-SUM(I$20:I69)+I$15&lt;0.000001,0,IF($C70&gt;='H-32A-WP06 - Debt Service'!H$24,'H-32A-WP06 - Debt Service'!H$27/12,0)),"-")</f>
        <v>0</v>
      </c>
      <c r="J70" s="366">
        <f>IFERROR(IF(-SUM(J$20:J69)+J$15&lt;0.000001,0,IF($C70&gt;='H-32A-WP06 - Debt Service'!I$24,'H-32A-WP06 - Debt Service'!I$27/12,0)),"-")</f>
        <v>0</v>
      </c>
      <c r="K70" s="366">
        <f>IFERROR(IF(-SUM(K$20:K69)+K$15&lt;0.000001,0,IF($C70&gt;='H-32A-WP06 - Debt Service'!J$24,'H-32A-WP06 - Debt Service'!J$27/12,0)),"-")</f>
        <v>0</v>
      </c>
      <c r="L70" s="366">
        <f>IFERROR(IF(-SUM(L$20:L69)+L$15&lt;0.000001,0,IF($C70&gt;='H-32A-WP06 - Debt Service'!K$24,'H-32A-WP06 - Debt Service'!K$27/12,0)),"-")</f>
        <v>0</v>
      </c>
      <c r="M70" s="366">
        <f>IFERROR(IF(-SUM(M$20:M69)+M$15&lt;0.000001,0,IF($C70&gt;='H-32A-WP06 - Debt Service'!L$24,'H-32A-WP06 - Debt Service'!L$27/12,0)),"-")</f>
        <v>0</v>
      </c>
      <c r="N70" s="459"/>
      <c r="O70" s="354">
        <f t="shared" si="1"/>
        <v>2023</v>
      </c>
      <c r="P70" s="378">
        <f t="shared" si="3"/>
        <v>44986</v>
      </c>
      <c r="Q70" s="366" t="str">
        <f>IFERROR(IF(-SUM(Q$20:Q69)+Q$15&lt;0.000001,0,IF($C70&gt;='H-32A-WP06 - Debt Service'!P$24,'H-32A-WP06 - Debt Service'!P$27/12,0)),"-")</f>
        <v>-</v>
      </c>
      <c r="R70" s="366">
        <f>IFERROR(IF(-SUM(R$20:R69)+R$15&lt;0.000001,0,IF($C70&gt;='H-32A-WP06 - Debt Service'!Q$24,'H-32A-WP06 - Debt Service'!Q$27/12,0)),"-")</f>
        <v>0</v>
      </c>
      <c r="S70" s="366">
        <f>IFERROR(IF(-SUM(S$20:S69)+S$15&lt;0.000001,0,IF($C70&gt;='H-32A-WP06 - Debt Service'!R$24,'H-32A-WP06 - Debt Service'!R$27/12,0)),"-")</f>
        <v>0</v>
      </c>
      <c r="T70" s="366">
        <f>IFERROR(IF(-SUM(T$20:T69)+T$15&lt;0.000001,0,IF($C70&gt;='H-32A-WP06 - Debt Service'!S$24,'H-32A-WP06 - Debt Service'!S$27/12,0)),"-")</f>
        <v>0</v>
      </c>
      <c r="U70" s="366">
        <f>IFERROR(IF(-SUM(U$20:U69)+U$15&lt;0.000001,0,IF($C70&gt;='H-32A-WP06 - Debt Service'!T$24,'H-32A-WP06 - Debt Service'!T$27/12,0)),"-")</f>
        <v>0</v>
      </c>
      <c r="V70" s="366">
        <f>IFERROR(IF(-SUM(V$20:V69)+V$15&lt;0.000001,0,IF($C70&gt;='H-32A-WP06 - Debt Service'!U$24,'H-32A-WP06 - Debt Service'!U$27/12,0)),"-")</f>
        <v>0</v>
      </c>
      <c r="W70" s="366">
        <f>IFERROR(IF(-SUM(W$20:W69)+W$15&lt;0.000001,0,IF($C70&gt;='H-32A-WP06 - Debt Service'!V$24,'H-32A-WP06 - Debt Service'!V$27/12,0)),"-")</f>
        <v>0</v>
      </c>
      <c r="X70" s="366">
        <f>IFERROR(IF(-SUM(X$20:X69)+X$15&lt;0.000001,0,IF($C70&gt;='H-32A-WP06 - Debt Service'!W$24,'H-32A-WP06 - Debt Service'!W$27/12,0)),"-")</f>
        <v>0</v>
      </c>
      <c r="Y70" s="366">
        <f>IFERROR(IF(-SUM(Y$20:Y69)+Y$15&lt;0.000001,0,IF($C70&gt;='H-32A-WP06 - Debt Service'!X$24,'H-32A-WP06 - Debt Service'!X$27/12,0)),"-")</f>
        <v>0</v>
      </c>
      <c r="Z70" s="366">
        <f>IFERROR(IF(-SUM(Z$20:Z69)+Z$15&lt;0.000001,0,IF($C70&gt;='H-32A-WP06 - Debt Service'!Y$24,'H-32A-WP06 - Debt Service'!Y$27/12,0)),"-")</f>
        <v>0</v>
      </c>
    </row>
    <row r="71" spans="2:26">
      <c r="B71" s="354">
        <f t="shared" si="0"/>
        <v>2023</v>
      </c>
      <c r="C71" s="378">
        <f t="shared" si="2"/>
        <v>45017</v>
      </c>
      <c r="D71" s="366" t="str">
        <f>IFERROR(IF(-SUM(D$20:D70)+D$15&lt;0.000001,0,IF($C71&gt;='H-32A-WP06 - Debt Service'!C$24,'H-32A-WP06 - Debt Service'!C$27/12,0)),"-")</f>
        <v>-</v>
      </c>
      <c r="E71" s="366" t="str">
        <f>IFERROR(IF(-SUM(E$20:E70)+E$15&lt;0.000001,0,IF($C71&gt;='H-32A-WP06 - Debt Service'!D$24,'H-32A-WP06 - Debt Service'!D$27/12,0)),"-")</f>
        <v>-</v>
      </c>
      <c r="F71" s="366" t="str">
        <f>IFERROR(IF(-SUM(F$20:F70)+F$15&lt;0.000001,0,IF($C71&gt;='H-32A-WP06 - Debt Service'!E$24,'H-32A-WP06 - Debt Service'!E$27/12,0)),"-")</f>
        <v>-</v>
      </c>
      <c r="G71" s="366">
        <f>IFERROR(IF(-SUM(G$20:G70)+G$15&lt;0.000001,0,IF($C71&gt;='H-32A-WP06 - Debt Service'!F$24,'H-32A-WP06 - Debt Service'!F$27/12,0)),"-")</f>
        <v>0</v>
      </c>
      <c r="H71" s="366">
        <f>IFERROR(IF(-SUM(H$20:H70)+H$15&lt;0.000001,0,IF($C71&gt;='H-32A-WP06 - Debt Service'!G$24,'H-32A-WP06 - Debt Service'!G$27/12,0)),"-")</f>
        <v>0</v>
      </c>
      <c r="I71" s="366">
        <f>IFERROR(IF(-SUM(I$20:I70)+I$15&lt;0.000001,0,IF($C71&gt;='H-32A-WP06 - Debt Service'!H$24,'H-32A-WP06 - Debt Service'!H$27/12,0)),"-")</f>
        <v>0</v>
      </c>
      <c r="J71" s="366">
        <f>IFERROR(IF(-SUM(J$20:J70)+J$15&lt;0.000001,0,IF($C71&gt;='H-32A-WP06 - Debt Service'!I$24,'H-32A-WP06 - Debt Service'!I$27/12,0)),"-")</f>
        <v>0</v>
      </c>
      <c r="K71" s="366">
        <f>IFERROR(IF(-SUM(K$20:K70)+K$15&lt;0.000001,0,IF($C71&gt;='H-32A-WP06 - Debt Service'!J$24,'H-32A-WP06 - Debt Service'!J$27/12,0)),"-")</f>
        <v>0</v>
      </c>
      <c r="L71" s="366">
        <f>IFERROR(IF(-SUM(L$20:L70)+L$15&lt;0.000001,0,IF($C71&gt;='H-32A-WP06 - Debt Service'!K$24,'H-32A-WP06 - Debt Service'!K$27/12,0)),"-")</f>
        <v>0</v>
      </c>
      <c r="M71" s="366">
        <f>IFERROR(IF(-SUM(M$20:M70)+M$15&lt;0.000001,0,IF($C71&gt;='H-32A-WP06 - Debt Service'!L$24,'H-32A-WP06 - Debt Service'!L$27/12,0)),"-")</f>
        <v>0</v>
      </c>
      <c r="N71" s="459"/>
      <c r="O71" s="354">
        <f t="shared" si="1"/>
        <v>2023</v>
      </c>
      <c r="P71" s="378">
        <f t="shared" si="3"/>
        <v>45017</v>
      </c>
      <c r="Q71" s="366" t="str">
        <f>IFERROR(IF(-SUM(Q$20:Q70)+Q$15&lt;0.000001,0,IF($C71&gt;='H-32A-WP06 - Debt Service'!P$24,'H-32A-WP06 - Debt Service'!P$27/12,0)),"-")</f>
        <v>-</v>
      </c>
      <c r="R71" s="366">
        <f>IFERROR(IF(-SUM(R$20:R70)+R$15&lt;0.000001,0,IF($C71&gt;='H-32A-WP06 - Debt Service'!Q$24,'H-32A-WP06 - Debt Service'!Q$27/12,0)),"-")</f>
        <v>0</v>
      </c>
      <c r="S71" s="366">
        <f>IFERROR(IF(-SUM(S$20:S70)+S$15&lt;0.000001,0,IF($C71&gt;='H-32A-WP06 - Debt Service'!R$24,'H-32A-WP06 - Debt Service'!R$27/12,0)),"-")</f>
        <v>0</v>
      </c>
      <c r="T71" s="366">
        <f>IFERROR(IF(-SUM(T$20:T70)+T$15&lt;0.000001,0,IF($C71&gt;='H-32A-WP06 - Debt Service'!S$24,'H-32A-WP06 - Debt Service'!S$27/12,0)),"-")</f>
        <v>0</v>
      </c>
      <c r="U71" s="366">
        <f>IFERROR(IF(-SUM(U$20:U70)+U$15&lt;0.000001,0,IF($C71&gt;='H-32A-WP06 - Debt Service'!T$24,'H-32A-WP06 - Debt Service'!T$27/12,0)),"-")</f>
        <v>0</v>
      </c>
      <c r="V71" s="366">
        <f>IFERROR(IF(-SUM(V$20:V70)+V$15&lt;0.000001,0,IF($C71&gt;='H-32A-WP06 - Debt Service'!U$24,'H-32A-WP06 - Debt Service'!U$27/12,0)),"-")</f>
        <v>0</v>
      </c>
      <c r="W71" s="366">
        <f>IFERROR(IF(-SUM(W$20:W70)+W$15&lt;0.000001,0,IF($C71&gt;='H-32A-WP06 - Debt Service'!V$24,'H-32A-WP06 - Debt Service'!V$27/12,0)),"-")</f>
        <v>0</v>
      </c>
      <c r="X71" s="366">
        <f>IFERROR(IF(-SUM(X$20:X70)+X$15&lt;0.000001,0,IF($C71&gt;='H-32A-WP06 - Debt Service'!W$24,'H-32A-WP06 - Debt Service'!W$27/12,0)),"-")</f>
        <v>0</v>
      </c>
      <c r="Y71" s="366">
        <f>IFERROR(IF(-SUM(Y$20:Y70)+Y$15&lt;0.000001,0,IF($C71&gt;='H-32A-WP06 - Debt Service'!X$24,'H-32A-WP06 - Debt Service'!X$27/12,0)),"-")</f>
        <v>0</v>
      </c>
      <c r="Z71" s="366">
        <f>IFERROR(IF(-SUM(Z$20:Z70)+Z$15&lt;0.000001,0,IF($C71&gt;='H-32A-WP06 - Debt Service'!Y$24,'H-32A-WP06 - Debt Service'!Y$27/12,0)),"-")</f>
        <v>0</v>
      </c>
    </row>
    <row r="72" spans="2:26">
      <c r="B72" s="354">
        <f t="shared" si="0"/>
        <v>2023</v>
      </c>
      <c r="C72" s="378">
        <f t="shared" si="2"/>
        <v>45047</v>
      </c>
      <c r="D72" s="366" t="str">
        <f>IFERROR(IF(-SUM(D$20:D71)+D$15&lt;0.000001,0,IF($C72&gt;='H-32A-WP06 - Debt Service'!C$24,'H-32A-WP06 - Debt Service'!C$27/12,0)),"-")</f>
        <v>-</v>
      </c>
      <c r="E72" s="366" t="str">
        <f>IFERROR(IF(-SUM(E$20:E71)+E$15&lt;0.000001,0,IF($C72&gt;='H-32A-WP06 - Debt Service'!D$24,'H-32A-WP06 - Debt Service'!D$27/12,0)),"-")</f>
        <v>-</v>
      </c>
      <c r="F72" s="366" t="str">
        <f>IFERROR(IF(-SUM(F$20:F71)+F$15&lt;0.000001,0,IF($C72&gt;='H-32A-WP06 - Debt Service'!E$24,'H-32A-WP06 - Debt Service'!E$27/12,0)),"-")</f>
        <v>-</v>
      </c>
      <c r="G72" s="366">
        <f>IFERROR(IF(-SUM(G$20:G71)+G$15&lt;0.000001,0,IF($C72&gt;='H-32A-WP06 - Debt Service'!F$24,'H-32A-WP06 - Debt Service'!F$27/12,0)),"-")</f>
        <v>0</v>
      </c>
      <c r="H72" s="366">
        <f>IFERROR(IF(-SUM(H$20:H71)+H$15&lt;0.000001,0,IF($C72&gt;='H-32A-WP06 - Debt Service'!G$24,'H-32A-WP06 - Debt Service'!G$27/12,0)),"-")</f>
        <v>0</v>
      </c>
      <c r="I72" s="366">
        <f>IFERROR(IF(-SUM(I$20:I71)+I$15&lt;0.000001,0,IF($C72&gt;='H-32A-WP06 - Debt Service'!H$24,'H-32A-WP06 - Debt Service'!H$27/12,0)),"-")</f>
        <v>0</v>
      </c>
      <c r="J72" s="366">
        <f>IFERROR(IF(-SUM(J$20:J71)+J$15&lt;0.000001,0,IF($C72&gt;='H-32A-WP06 - Debt Service'!I$24,'H-32A-WP06 - Debt Service'!I$27/12,0)),"-")</f>
        <v>0</v>
      </c>
      <c r="K72" s="366">
        <f>IFERROR(IF(-SUM(K$20:K71)+K$15&lt;0.000001,0,IF($C72&gt;='H-32A-WP06 - Debt Service'!J$24,'H-32A-WP06 - Debt Service'!J$27/12,0)),"-")</f>
        <v>0</v>
      </c>
      <c r="L72" s="366">
        <f>IFERROR(IF(-SUM(L$20:L71)+L$15&lt;0.000001,0,IF($C72&gt;='H-32A-WP06 - Debt Service'!K$24,'H-32A-WP06 - Debt Service'!K$27/12,0)),"-")</f>
        <v>0</v>
      </c>
      <c r="M72" s="366">
        <f>IFERROR(IF(-SUM(M$20:M71)+M$15&lt;0.000001,0,IF($C72&gt;='H-32A-WP06 - Debt Service'!L$24,'H-32A-WP06 - Debt Service'!L$27/12,0)),"-")</f>
        <v>0</v>
      </c>
      <c r="N72" s="459"/>
      <c r="O72" s="354">
        <f t="shared" si="1"/>
        <v>2023</v>
      </c>
      <c r="P72" s="378">
        <f t="shared" si="3"/>
        <v>45047</v>
      </c>
      <c r="Q72" s="366" t="str">
        <f>IFERROR(IF(-SUM(Q$20:Q71)+Q$15&lt;0.000001,0,IF($C72&gt;='H-32A-WP06 - Debt Service'!P$24,'H-32A-WP06 - Debt Service'!P$27/12,0)),"-")</f>
        <v>-</v>
      </c>
      <c r="R72" s="366">
        <f>IFERROR(IF(-SUM(R$20:R71)+R$15&lt;0.000001,0,IF($C72&gt;='H-32A-WP06 - Debt Service'!Q$24,'H-32A-WP06 - Debt Service'!Q$27/12,0)),"-")</f>
        <v>0</v>
      </c>
      <c r="S72" s="366">
        <f>IFERROR(IF(-SUM(S$20:S71)+S$15&lt;0.000001,0,IF($C72&gt;='H-32A-WP06 - Debt Service'!R$24,'H-32A-WP06 - Debt Service'!R$27/12,0)),"-")</f>
        <v>0</v>
      </c>
      <c r="T72" s="366">
        <f>IFERROR(IF(-SUM(T$20:T71)+T$15&lt;0.000001,0,IF($C72&gt;='H-32A-WP06 - Debt Service'!S$24,'H-32A-WP06 - Debt Service'!S$27/12,0)),"-")</f>
        <v>0</v>
      </c>
      <c r="U72" s="366">
        <f>IFERROR(IF(-SUM(U$20:U71)+U$15&lt;0.000001,0,IF($C72&gt;='H-32A-WP06 - Debt Service'!T$24,'H-32A-WP06 - Debt Service'!T$27/12,0)),"-")</f>
        <v>0</v>
      </c>
      <c r="V72" s="366">
        <f>IFERROR(IF(-SUM(V$20:V71)+V$15&lt;0.000001,0,IF($C72&gt;='H-32A-WP06 - Debt Service'!U$24,'H-32A-WP06 - Debt Service'!U$27/12,0)),"-")</f>
        <v>0</v>
      </c>
      <c r="W72" s="366">
        <f>IFERROR(IF(-SUM(W$20:W71)+W$15&lt;0.000001,0,IF($C72&gt;='H-32A-WP06 - Debt Service'!V$24,'H-32A-WP06 - Debt Service'!V$27/12,0)),"-")</f>
        <v>0</v>
      </c>
      <c r="X72" s="366">
        <f>IFERROR(IF(-SUM(X$20:X71)+X$15&lt;0.000001,0,IF($C72&gt;='H-32A-WP06 - Debt Service'!W$24,'H-32A-WP06 - Debt Service'!W$27/12,0)),"-")</f>
        <v>0</v>
      </c>
      <c r="Y72" s="366">
        <f>IFERROR(IF(-SUM(Y$20:Y71)+Y$15&lt;0.000001,0,IF($C72&gt;='H-32A-WP06 - Debt Service'!X$24,'H-32A-WP06 - Debt Service'!X$27/12,0)),"-")</f>
        <v>0</v>
      </c>
      <c r="Z72" s="366">
        <f>IFERROR(IF(-SUM(Z$20:Z71)+Z$15&lt;0.000001,0,IF($C72&gt;='H-32A-WP06 - Debt Service'!Y$24,'H-32A-WP06 - Debt Service'!Y$27/12,0)),"-")</f>
        <v>0</v>
      </c>
    </row>
    <row r="73" spans="2:26">
      <c r="B73" s="354">
        <f t="shared" si="0"/>
        <v>2023</v>
      </c>
      <c r="C73" s="378">
        <f t="shared" si="2"/>
        <v>45078</v>
      </c>
      <c r="D73" s="366" t="str">
        <f>IFERROR(IF(-SUM(D$20:D72)+D$15&lt;0.000001,0,IF($C73&gt;='H-32A-WP06 - Debt Service'!C$24,'H-32A-WP06 - Debt Service'!C$27/12,0)),"-")</f>
        <v>-</v>
      </c>
      <c r="E73" s="366" t="str">
        <f>IFERROR(IF(-SUM(E$20:E72)+E$15&lt;0.000001,0,IF($C73&gt;='H-32A-WP06 - Debt Service'!D$24,'H-32A-WP06 - Debt Service'!D$27/12,0)),"-")</f>
        <v>-</v>
      </c>
      <c r="F73" s="366" t="str">
        <f>IFERROR(IF(-SUM(F$20:F72)+F$15&lt;0.000001,0,IF($C73&gt;='H-32A-WP06 - Debt Service'!E$24,'H-32A-WP06 - Debt Service'!E$27/12,0)),"-")</f>
        <v>-</v>
      </c>
      <c r="G73" s="366">
        <f>IFERROR(IF(-SUM(G$20:G72)+G$15&lt;0.000001,0,IF($C73&gt;='H-32A-WP06 - Debt Service'!F$24,'H-32A-WP06 - Debt Service'!F$27/12,0)),"-")</f>
        <v>0</v>
      </c>
      <c r="H73" s="366">
        <f>IFERROR(IF(-SUM(H$20:H72)+H$15&lt;0.000001,0,IF($C73&gt;='H-32A-WP06 - Debt Service'!G$24,'H-32A-WP06 - Debt Service'!G$27/12,0)),"-")</f>
        <v>0</v>
      </c>
      <c r="I73" s="366">
        <f>IFERROR(IF(-SUM(I$20:I72)+I$15&lt;0.000001,0,IF($C73&gt;='H-32A-WP06 - Debt Service'!H$24,'H-32A-WP06 - Debt Service'!H$27/12,0)),"-")</f>
        <v>0</v>
      </c>
      <c r="J73" s="366">
        <f>IFERROR(IF(-SUM(J$20:J72)+J$15&lt;0.000001,0,IF($C73&gt;='H-32A-WP06 - Debt Service'!I$24,'H-32A-WP06 - Debt Service'!I$27/12,0)),"-")</f>
        <v>0</v>
      </c>
      <c r="K73" s="366">
        <f>IFERROR(IF(-SUM(K$20:K72)+K$15&lt;0.000001,0,IF($C73&gt;='H-32A-WP06 - Debt Service'!J$24,'H-32A-WP06 - Debt Service'!J$27/12,0)),"-")</f>
        <v>0</v>
      </c>
      <c r="L73" s="366">
        <f>IFERROR(IF(-SUM(L$20:L72)+L$15&lt;0.000001,0,IF($C73&gt;='H-32A-WP06 - Debt Service'!K$24,'H-32A-WP06 - Debt Service'!K$27/12,0)),"-")</f>
        <v>0</v>
      </c>
      <c r="M73" s="366">
        <f>IFERROR(IF(-SUM(M$20:M72)+M$15&lt;0.000001,0,IF($C73&gt;='H-32A-WP06 - Debt Service'!L$24,'H-32A-WP06 - Debt Service'!L$27/12,0)),"-")</f>
        <v>0</v>
      </c>
      <c r="N73" s="459"/>
      <c r="O73" s="354">
        <f t="shared" si="1"/>
        <v>2023</v>
      </c>
      <c r="P73" s="378">
        <f t="shared" si="3"/>
        <v>45078</v>
      </c>
      <c r="Q73" s="366" t="str">
        <f>IFERROR(IF(-SUM(Q$20:Q72)+Q$15&lt;0.000001,0,IF($C73&gt;='H-32A-WP06 - Debt Service'!P$24,'H-32A-WP06 - Debt Service'!P$27/12,0)),"-")</f>
        <v>-</v>
      </c>
      <c r="R73" s="366">
        <f>IFERROR(IF(-SUM(R$20:R72)+R$15&lt;0.000001,0,IF($C73&gt;='H-32A-WP06 - Debt Service'!Q$24,'H-32A-WP06 - Debt Service'!Q$27/12,0)),"-")</f>
        <v>0</v>
      </c>
      <c r="S73" s="366">
        <f>IFERROR(IF(-SUM(S$20:S72)+S$15&lt;0.000001,0,IF($C73&gt;='H-32A-WP06 - Debt Service'!R$24,'H-32A-WP06 - Debt Service'!R$27/12,0)),"-")</f>
        <v>0</v>
      </c>
      <c r="T73" s="366">
        <f>IFERROR(IF(-SUM(T$20:T72)+T$15&lt;0.000001,0,IF($C73&gt;='H-32A-WP06 - Debt Service'!S$24,'H-32A-WP06 - Debt Service'!S$27/12,0)),"-")</f>
        <v>0</v>
      </c>
      <c r="U73" s="366">
        <f>IFERROR(IF(-SUM(U$20:U72)+U$15&lt;0.000001,0,IF($C73&gt;='H-32A-WP06 - Debt Service'!T$24,'H-32A-WP06 - Debt Service'!T$27/12,0)),"-")</f>
        <v>0</v>
      </c>
      <c r="V73" s="366">
        <f>IFERROR(IF(-SUM(V$20:V72)+V$15&lt;0.000001,0,IF($C73&gt;='H-32A-WP06 - Debt Service'!U$24,'H-32A-WP06 - Debt Service'!U$27/12,0)),"-")</f>
        <v>0</v>
      </c>
      <c r="W73" s="366">
        <f>IFERROR(IF(-SUM(W$20:W72)+W$15&lt;0.000001,0,IF($C73&gt;='H-32A-WP06 - Debt Service'!V$24,'H-32A-WP06 - Debt Service'!V$27/12,0)),"-")</f>
        <v>0</v>
      </c>
      <c r="X73" s="366">
        <f>IFERROR(IF(-SUM(X$20:X72)+X$15&lt;0.000001,0,IF($C73&gt;='H-32A-WP06 - Debt Service'!W$24,'H-32A-WP06 - Debt Service'!W$27/12,0)),"-")</f>
        <v>0</v>
      </c>
      <c r="Y73" s="366">
        <f>IFERROR(IF(-SUM(Y$20:Y72)+Y$15&lt;0.000001,0,IF($C73&gt;='H-32A-WP06 - Debt Service'!X$24,'H-32A-WP06 - Debt Service'!X$27/12,0)),"-")</f>
        <v>0</v>
      </c>
      <c r="Z73" s="366">
        <f>IFERROR(IF(-SUM(Z$20:Z72)+Z$15&lt;0.000001,0,IF($C73&gt;='H-32A-WP06 - Debt Service'!Y$24,'H-32A-WP06 - Debt Service'!Y$27/12,0)),"-")</f>
        <v>0</v>
      </c>
    </row>
    <row r="74" spans="2:26">
      <c r="B74" s="354">
        <f t="shared" si="0"/>
        <v>2023</v>
      </c>
      <c r="C74" s="378">
        <f t="shared" si="2"/>
        <v>45108</v>
      </c>
      <c r="D74" s="366" t="str">
        <f>IFERROR(IF(-SUM(D$20:D73)+D$15&lt;0.000001,0,IF($C74&gt;='H-32A-WP06 - Debt Service'!C$24,'H-32A-WP06 - Debt Service'!C$27/12,0)),"-")</f>
        <v>-</v>
      </c>
      <c r="E74" s="366" t="str">
        <f>IFERROR(IF(-SUM(E$20:E73)+E$15&lt;0.000001,0,IF($C74&gt;='H-32A-WP06 - Debt Service'!D$24,'H-32A-WP06 - Debt Service'!D$27/12,0)),"-")</f>
        <v>-</v>
      </c>
      <c r="F74" s="366" t="str">
        <f>IFERROR(IF(-SUM(F$20:F73)+F$15&lt;0.000001,0,IF($C74&gt;='H-32A-WP06 - Debt Service'!E$24,'H-32A-WP06 - Debt Service'!E$27/12,0)),"-")</f>
        <v>-</v>
      </c>
      <c r="G74" s="366">
        <f>IFERROR(IF(-SUM(G$20:G73)+G$15&lt;0.000001,0,IF($C74&gt;='H-32A-WP06 - Debt Service'!F$24,'H-32A-WP06 - Debt Service'!F$27/12,0)),"-")</f>
        <v>0</v>
      </c>
      <c r="H74" s="366">
        <f>IFERROR(IF(-SUM(H$20:H73)+H$15&lt;0.000001,0,IF($C74&gt;='H-32A-WP06 - Debt Service'!G$24,'H-32A-WP06 - Debt Service'!G$27/12,0)),"-")</f>
        <v>0</v>
      </c>
      <c r="I74" s="366">
        <f>IFERROR(IF(-SUM(I$20:I73)+I$15&lt;0.000001,0,IF($C74&gt;='H-32A-WP06 - Debt Service'!H$24,'H-32A-WP06 - Debt Service'!H$27/12,0)),"-")</f>
        <v>0</v>
      </c>
      <c r="J74" s="366">
        <f>IFERROR(IF(-SUM(J$20:J73)+J$15&lt;0.000001,0,IF($C74&gt;='H-32A-WP06 - Debt Service'!I$24,'H-32A-WP06 - Debt Service'!I$27/12,0)),"-")</f>
        <v>0</v>
      </c>
      <c r="K74" s="366">
        <f>IFERROR(IF(-SUM(K$20:K73)+K$15&lt;0.000001,0,IF($C74&gt;='H-32A-WP06 - Debt Service'!J$24,'H-32A-WP06 - Debt Service'!J$27/12,0)),"-")</f>
        <v>0</v>
      </c>
      <c r="L74" s="366">
        <f>IFERROR(IF(-SUM(L$20:L73)+L$15&lt;0.000001,0,IF($C74&gt;='H-32A-WP06 - Debt Service'!K$24,'H-32A-WP06 - Debt Service'!K$27/12,0)),"-")</f>
        <v>0</v>
      </c>
      <c r="M74" s="366">
        <f>IFERROR(IF(-SUM(M$20:M73)+M$15&lt;0.000001,0,IF($C74&gt;='H-32A-WP06 - Debt Service'!L$24,'H-32A-WP06 - Debt Service'!L$27/12,0)),"-")</f>
        <v>0</v>
      </c>
      <c r="N74" s="459"/>
      <c r="O74" s="354">
        <f t="shared" si="1"/>
        <v>2023</v>
      </c>
      <c r="P74" s="378">
        <f t="shared" si="3"/>
        <v>45108</v>
      </c>
      <c r="Q74" s="366" t="str">
        <f>IFERROR(IF(-SUM(Q$20:Q73)+Q$15&lt;0.000001,0,IF($C74&gt;='H-32A-WP06 - Debt Service'!P$24,'H-32A-WP06 - Debt Service'!P$27/12,0)),"-")</f>
        <v>-</v>
      </c>
      <c r="R74" s="366">
        <f>IFERROR(IF(-SUM(R$20:R73)+R$15&lt;0.000001,0,IF($C74&gt;='H-32A-WP06 - Debt Service'!Q$24,'H-32A-WP06 - Debt Service'!Q$27/12,0)),"-")</f>
        <v>0</v>
      </c>
      <c r="S74" s="366">
        <f>IFERROR(IF(-SUM(S$20:S73)+S$15&lt;0.000001,0,IF($C74&gt;='H-32A-WP06 - Debt Service'!R$24,'H-32A-WP06 - Debt Service'!R$27/12,0)),"-")</f>
        <v>0</v>
      </c>
      <c r="T74" s="366">
        <f>IFERROR(IF(-SUM(T$20:T73)+T$15&lt;0.000001,0,IF($C74&gt;='H-32A-WP06 - Debt Service'!S$24,'H-32A-WP06 - Debt Service'!S$27/12,0)),"-")</f>
        <v>0</v>
      </c>
      <c r="U74" s="366">
        <f>IFERROR(IF(-SUM(U$20:U73)+U$15&lt;0.000001,0,IF($C74&gt;='H-32A-WP06 - Debt Service'!T$24,'H-32A-WP06 - Debt Service'!T$27/12,0)),"-")</f>
        <v>0</v>
      </c>
      <c r="V74" s="366">
        <f>IFERROR(IF(-SUM(V$20:V73)+V$15&lt;0.000001,0,IF($C74&gt;='H-32A-WP06 - Debt Service'!U$24,'H-32A-WP06 - Debt Service'!U$27/12,0)),"-")</f>
        <v>0</v>
      </c>
      <c r="W74" s="366">
        <f>IFERROR(IF(-SUM(W$20:W73)+W$15&lt;0.000001,0,IF($C74&gt;='H-32A-WP06 - Debt Service'!V$24,'H-32A-WP06 - Debt Service'!V$27/12,0)),"-")</f>
        <v>0</v>
      </c>
      <c r="X74" s="366">
        <f>IFERROR(IF(-SUM(X$20:X73)+X$15&lt;0.000001,0,IF($C74&gt;='H-32A-WP06 - Debt Service'!W$24,'H-32A-WP06 - Debt Service'!W$27/12,0)),"-")</f>
        <v>0</v>
      </c>
      <c r="Y74" s="366">
        <f>IFERROR(IF(-SUM(Y$20:Y73)+Y$15&lt;0.000001,0,IF($C74&gt;='H-32A-WP06 - Debt Service'!X$24,'H-32A-WP06 - Debt Service'!X$27/12,0)),"-")</f>
        <v>0</v>
      </c>
      <c r="Z74" s="366">
        <f>IFERROR(IF(-SUM(Z$20:Z73)+Z$15&lt;0.000001,0,IF($C74&gt;='H-32A-WP06 - Debt Service'!Y$24,'H-32A-WP06 - Debt Service'!Y$27/12,0)),"-")</f>
        <v>0</v>
      </c>
    </row>
    <row r="75" spans="2:26">
      <c r="B75" s="354">
        <f t="shared" si="0"/>
        <v>2023</v>
      </c>
      <c r="C75" s="378">
        <f t="shared" si="2"/>
        <v>45139</v>
      </c>
      <c r="D75" s="366" t="str">
        <f>IFERROR(IF(-SUM(D$20:D74)+D$15&lt;0.000001,0,IF($C75&gt;='H-32A-WP06 - Debt Service'!C$24,'H-32A-WP06 - Debt Service'!C$27/12,0)),"-")</f>
        <v>-</v>
      </c>
      <c r="E75" s="366" t="str">
        <f>IFERROR(IF(-SUM(E$20:E74)+E$15&lt;0.000001,0,IF($C75&gt;='H-32A-WP06 - Debt Service'!D$24,'H-32A-WP06 - Debt Service'!D$27/12,0)),"-")</f>
        <v>-</v>
      </c>
      <c r="F75" s="366" t="str">
        <f>IFERROR(IF(-SUM(F$20:F74)+F$15&lt;0.000001,0,IF($C75&gt;='H-32A-WP06 - Debt Service'!E$24,'H-32A-WP06 - Debt Service'!E$27/12,0)),"-")</f>
        <v>-</v>
      </c>
      <c r="G75" s="366">
        <f>IFERROR(IF(-SUM(G$20:G74)+G$15&lt;0.000001,0,IF($C75&gt;='H-32A-WP06 - Debt Service'!F$24,'H-32A-WP06 - Debt Service'!F$27/12,0)),"-")</f>
        <v>0</v>
      </c>
      <c r="H75" s="366">
        <f>IFERROR(IF(-SUM(H$20:H74)+H$15&lt;0.000001,0,IF($C75&gt;='H-32A-WP06 - Debt Service'!G$24,'H-32A-WP06 - Debt Service'!G$27/12,0)),"-")</f>
        <v>0</v>
      </c>
      <c r="I75" s="366">
        <f>IFERROR(IF(-SUM(I$20:I74)+I$15&lt;0.000001,0,IF($C75&gt;='H-32A-WP06 - Debt Service'!H$24,'H-32A-WP06 - Debt Service'!H$27/12,0)),"-")</f>
        <v>0</v>
      </c>
      <c r="J75" s="366">
        <f>IFERROR(IF(-SUM(J$20:J74)+J$15&lt;0.000001,0,IF($C75&gt;='H-32A-WP06 - Debt Service'!I$24,'H-32A-WP06 - Debt Service'!I$27/12,0)),"-")</f>
        <v>0</v>
      </c>
      <c r="K75" s="366">
        <f>IFERROR(IF(-SUM(K$20:K74)+K$15&lt;0.000001,0,IF($C75&gt;='H-32A-WP06 - Debt Service'!J$24,'H-32A-WP06 - Debt Service'!J$27/12,0)),"-")</f>
        <v>0</v>
      </c>
      <c r="L75" s="366">
        <f>IFERROR(IF(-SUM(L$20:L74)+L$15&lt;0.000001,0,IF($C75&gt;='H-32A-WP06 - Debt Service'!K$24,'H-32A-WP06 - Debt Service'!K$27/12,0)),"-")</f>
        <v>0</v>
      </c>
      <c r="M75" s="366">
        <f>IFERROR(IF(-SUM(M$20:M74)+M$15&lt;0.000001,0,IF($C75&gt;='H-32A-WP06 - Debt Service'!L$24,'H-32A-WP06 - Debt Service'!L$27/12,0)),"-")</f>
        <v>0</v>
      </c>
      <c r="N75" s="459"/>
      <c r="O75" s="354">
        <f t="shared" si="1"/>
        <v>2023</v>
      </c>
      <c r="P75" s="378">
        <f t="shared" si="3"/>
        <v>45139</v>
      </c>
      <c r="Q75" s="366" t="str">
        <f>IFERROR(IF(-SUM(Q$20:Q74)+Q$15&lt;0.000001,0,IF($C75&gt;='H-32A-WP06 - Debt Service'!P$24,'H-32A-WP06 - Debt Service'!P$27/12,0)),"-")</f>
        <v>-</v>
      </c>
      <c r="R75" s="366">
        <f>IFERROR(IF(-SUM(R$20:R74)+R$15&lt;0.000001,0,IF($C75&gt;='H-32A-WP06 - Debt Service'!Q$24,'H-32A-WP06 - Debt Service'!Q$27/12,0)),"-")</f>
        <v>0</v>
      </c>
      <c r="S75" s="366">
        <f>IFERROR(IF(-SUM(S$20:S74)+S$15&lt;0.000001,0,IF($C75&gt;='H-32A-WP06 - Debt Service'!R$24,'H-32A-WP06 - Debt Service'!R$27/12,0)),"-")</f>
        <v>0</v>
      </c>
      <c r="T75" s="366">
        <f>IFERROR(IF(-SUM(T$20:T74)+T$15&lt;0.000001,0,IF($C75&gt;='H-32A-WP06 - Debt Service'!S$24,'H-32A-WP06 - Debt Service'!S$27/12,0)),"-")</f>
        <v>0</v>
      </c>
      <c r="U75" s="366">
        <f>IFERROR(IF(-SUM(U$20:U74)+U$15&lt;0.000001,0,IF($C75&gt;='H-32A-WP06 - Debt Service'!T$24,'H-32A-WP06 - Debt Service'!T$27/12,0)),"-")</f>
        <v>0</v>
      </c>
      <c r="V75" s="366">
        <f>IFERROR(IF(-SUM(V$20:V74)+V$15&lt;0.000001,0,IF($C75&gt;='H-32A-WP06 - Debt Service'!U$24,'H-32A-WP06 - Debt Service'!U$27/12,0)),"-")</f>
        <v>0</v>
      </c>
      <c r="W75" s="366">
        <f>IFERROR(IF(-SUM(W$20:W74)+W$15&lt;0.000001,0,IF($C75&gt;='H-32A-WP06 - Debt Service'!V$24,'H-32A-WP06 - Debt Service'!V$27/12,0)),"-")</f>
        <v>0</v>
      </c>
      <c r="X75" s="366">
        <f>IFERROR(IF(-SUM(X$20:X74)+X$15&lt;0.000001,0,IF($C75&gt;='H-32A-WP06 - Debt Service'!W$24,'H-32A-WP06 - Debt Service'!W$27/12,0)),"-")</f>
        <v>0</v>
      </c>
      <c r="Y75" s="366">
        <f>IFERROR(IF(-SUM(Y$20:Y74)+Y$15&lt;0.000001,0,IF($C75&gt;='H-32A-WP06 - Debt Service'!X$24,'H-32A-WP06 - Debt Service'!X$27/12,0)),"-")</f>
        <v>0</v>
      </c>
      <c r="Z75" s="366">
        <f>IFERROR(IF(-SUM(Z$20:Z74)+Z$15&lt;0.000001,0,IF($C75&gt;='H-32A-WP06 - Debt Service'!Y$24,'H-32A-WP06 - Debt Service'!Y$27/12,0)),"-")</f>
        <v>0</v>
      </c>
    </row>
    <row r="76" spans="2:26">
      <c r="B76" s="354">
        <f t="shared" si="0"/>
        <v>2023</v>
      </c>
      <c r="C76" s="378">
        <f t="shared" si="2"/>
        <v>45170</v>
      </c>
      <c r="D76" s="366" t="str">
        <f>IFERROR(IF(-SUM(D$20:D75)+D$15&lt;0.000001,0,IF($C76&gt;='H-32A-WP06 - Debt Service'!C$24,'H-32A-WP06 - Debt Service'!C$27/12,0)),"-")</f>
        <v>-</v>
      </c>
      <c r="E76" s="366" t="str">
        <f>IFERROR(IF(-SUM(E$20:E75)+E$15&lt;0.000001,0,IF($C76&gt;='H-32A-WP06 - Debt Service'!D$24,'H-32A-WP06 - Debt Service'!D$27/12,0)),"-")</f>
        <v>-</v>
      </c>
      <c r="F76" s="366" t="str">
        <f>IFERROR(IF(-SUM(F$20:F75)+F$15&lt;0.000001,0,IF($C76&gt;='H-32A-WP06 - Debt Service'!E$24,'H-32A-WP06 - Debt Service'!E$27/12,0)),"-")</f>
        <v>-</v>
      </c>
      <c r="G76" s="366">
        <f>IFERROR(IF(-SUM(G$20:G75)+G$15&lt;0.000001,0,IF($C76&gt;='H-32A-WP06 - Debt Service'!F$24,'H-32A-WP06 - Debt Service'!F$27/12,0)),"-")</f>
        <v>0</v>
      </c>
      <c r="H76" s="366">
        <f>IFERROR(IF(-SUM(H$20:H75)+H$15&lt;0.000001,0,IF($C76&gt;='H-32A-WP06 - Debt Service'!G$24,'H-32A-WP06 - Debt Service'!G$27/12,0)),"-")</f>
        <v>0</v>
      </c>
      <c r="I76" s="366">
        <f>IFERROR(IF(-SUM(I$20:I75)+I$15&lt;0.000001,0,IF($C76&gt;='H-32A-WP06 - Debt Service'!H$24,'H-32A-WP06 - Debt Service'!H$27/12,0)),"-")</f>
        <v>0</v>
      </c>
      <c r="J76" s="366">
        <f>IFERROR(IF(-SUM(J$20:J75)+J$15&lt;0.000001,0,IF($C76&gt;='H-32A-WP06 - Debt Service'!I$24,'H-32A-WP06 - Debt Service'!I$27/12,0)),"-")</f>
        <v>0</v>
      </c>
      <c r="K76" s="366">
        <f>IFERROR(IF(-SUM(K$20:K75)+K$15&lt;0.000001,0,IF($C76&gt;='H-32A-WP06 - Debt Service'!J$24,'H-32A-WP06 - Debt Service'!J$27/12,0)),"-")</f>
        <v>0</v>
      </c>
      <c r="L76" s="366">
        <f>IFERROR(IF(-SUM(L$20:L75)+L$15&lt;0.000001,0,IF($C76&gt;='H-32A-WP06 - Debt Service'!K$24,'H-32A-WP06 - Debt Service'!K$27/12,0)),"-")</f>
        <v>0</v>
      </c>
      <c r="M76" s="366">
        <f>IFERROR(IF(-SUM(M$20:M75)+M$15&lt;0.000001,0,IF($C76&gt;='H-32A-WP06 - Debt Service'!L$24,'H-32A-WP06 - Debt Service'!L$27/12,0)),"-")</f>
        <v>0</v>
      </c>
      <c r="N76" s="459"/>
      <c r="O76" s="354">
        <f t="shared" si="1"/>
        <v>2023</v>
      </c>
      <c r="P76" s="378">
        <f t="shared" si="3"/>
        <v>45170</v>
      </c>
      <c r="Q76" s="366" t="str">
        <f>IFERROR(IF(-SUM(Q$20:Q75)+Q$15&lt;0.000001,0,IF($C76&gt;='H-32A-WP06 - Debt Service'!P$24,'H-32A-WP06 - Debt Service'!P$27/12,0)),"-")</f>
        <v>-</v>
      </c>
      <c r="R76" s="366">
        <f>IFERROR(IF(-SUM(R$20:R75)+R$15&lt;0.000001,0,IF($C76&gt;='H-32A-WP06 - Debt Service'!Q$24,'H-32A-WP06 - Debt Service'!Q$27/12,0)),"-")</f>
        <v>0</v>
      </c>
      <c r="S76" s="366">
        <f>IFERROR(IF(-SUM(S$20:S75)+S$15&lt;0.000001,0,IF($C76&gt;='H-32A-WP06 - Debt Service'!R$24,'H-32A-WP06 - Debt Service'!R$27/12,0)),"-")</f>
        <v>0</v>
      </c>
      <c r="T76" s="366">
        <f>IFERROR(IF(-SUM(T$20:T75)+T$15&lt;0.000001,0,IF($C76&gt;='H-32A-WP06 - Debt Service'!S$24,'H-32A-WP06 - Debt Service'!S$27/12,0)),"-")</f>
        <v>0</v>
      </c>
      <c r="U76" s="366">
        <f>IFERROR(IF(-SUM(U$20:U75)+U$15&lt;0.000001,0,IF($C76&gt;='H-32A-WP06 - Debt Service'!T$24,'H-32A-WP06 - Debt Service'!T$27/12,0)),"-")</f>
        <v>0</v>
      </c>
      <c r="V76" s="366">
        <f>IFERROR(IF(-SUM(V$20:V75)+V$15&lt;0.000001,0,IF($C76&gt;='H-32A-WP06 - Debt Service'!U$24,'H-32A-WP06 - Debt Service'!U$27/12,0)),"-")</f>
        <v>0</v>
      </c>
      <c r="W76" s="366">
        <f>IFERROR(IF(-SUM(W$20:W75)+W$15&lt;0.000001,0,IF($C76&gt;='H-32A-WP06 - Debt Service'!V$24,'H-32A-WP06 - Debt Service'!V$27/12,0)),"-")</f>
        <v>0</v>
      </c>
      <c r="X76" s="366">
        <f>IFERROR(IF(-SUM(X$20:X75)+X$15&lt;0.000001,0,IF($C76&gt;='H-32A-WP06 - Debt Service'!W$24,'H-32A-WP06 - Debt Service'!W$27/12,0)),"-")</f>
        <v>0</v>
      </c>
      <c r="Y76" s="366">
        <f>IFERROR(IF(-SUM(Y$20:Y75)+Y$15&lt;0.000001,0,IF($C76&gt;='H-32A-WP06 - Debt Service'!X$24,'H-32A-WP06 - Debt Service'!X$27/12,0)),"-")</f>
        <v>0</v>
      </c>
      <c r="Z76" s="366">
        <f>IFERROR(IF(-SUM(Z$20:Z75)+Z$15&lt;0.000001,0,IF($C76&gt;='H-32A-WP06 - Debt Service'!Y$24,'H-32A-WP06 - Debt Service'!Y$27/12,0)),"-")</f>
        <v>0</v>
      </c>
    </row>
    <row r="77" spans="2:26">
      <c r="B77" s="354">
        <f t="shared" si="0"/>
        <v>2023</v>
      </c>
      <c r="C77" s="378">
        <f t="shared" si="2"/>
        <v>45200</v>
      </c>
      <c r="D77" s="366" t="str">
        <f>IFERROR(IF(-SUM(D$20:D76)+D$15&lt;0.000001,0,IF($C77&gt;='H-32A-WP06 - Debt Service'!C$24,'H-32A-WP06 - Debt Service'!C$27/12,0)),"-")</f>
        <v>-</v>
      </c>
      <c r="E77" s="366" t="str">
        <f>IFERROR(IF(-SUM(E$20:E76)+E$15&lt;0.000001,0,IF($C77&gt;='H-32A-WP06 - Debt Service'!D$24,'H-32A-WP06 - Debt Service'!D$27/12,0)),"-")</f>
        <v>-</v>
      </c>
      <c r="F77" s="366" t="str">
        <f>IFERROR(IF(-SUM(F$20:F76)+F$15&lt;0.000001,0,IF($C77&gt;='H-32A-WP06 - Debt Service'!E$24,'H-32A-WP06 - Debt Service'!E$27/12,0)),"-")</f>
        <v>-</v>
      </c>
      <c r="G77" s="366">
        <f>IFERROR(IF(-SUM(G$20:G76)+G$15&lt;0.000001,0,IF($C77&gt;='H-32A-WP06 - Debt Service'!F$24,'H-32A-WP06 - Debt Service'!F$27/12,0)),"-")</f>
        <v>0</v>
      </c>
      <c r="H77" s="366">
        <f>IFERROR(IF(-SUM(H$20:H76)+H$15&lt;0.000001,0,IF($C77&gt;='H-32A-WP06 - Debt Service'!G$24,'H-32A-WP06 - Debt Service'!G$27/12,0)),"-")</f>
        <v>0</v>
      </c>
      <c r="I77" s="366">
        <f>IFERROR(IF(-SUM(I$20:I76)+I$15&lt;0.000001,0,IF($C77&gt;='H-32A-WP06 - Debt Service'!H$24,'H-32A-WP06 - Debt Service'!H$27/12,0)),"-")</f>
        <v>0</v>
      </c>
      <c r="J77" s="366">
        <f>IFERROR(IF(-SUM(J$20:J76)+J$15&lt;0.000001,0,IF($C77&gt;='H-32A-WP06 - Debt Service'!I$24,'H-32A-WP06 - Debt Service'!I$27/12,0)),"-")</f>
        <v>0</v>
      </c>
      <c r="K77" s="366">
        <f>IFERROR(IF(-SUM(K$20:K76)+K$15&lt;0.000001,0,IF($C77&gt;='H-32A-WP06 - Debt Service'!J$24,'H-32A-WP06 - Debt Service'!J$27/12,0)),"-")</f>
        <v>0</v>
      </c>
      <c r="L77" s="366">
        <f>IFERROR(IF(-SUM(L$20:L76)+L$15&lt;0.000001,0,IF($C77&gt;='H-32A-WP06 - Debt Service'!K$24,'H-32A-WP06 - Debt Service'!K$27/12,0)),"-")</f>
        <v>0</v>
      </c>
      <c r="M77" s="366">
        <f>IFERROR(IF(-SUM(M$20:M76)+M$15&lt;0.000001,0,IF($C77&gt;='H-32A-WP06 - Debt Service'!L$24,'H-32A-WP06 - Debt Service'!L$27/12,0)),"-")</f>
        <v>0</v>
      </c>
      <c r="N77" s="459"/>
      <c r="O77" s="354">
        <f t="shared" si="1"/>
        <v>2023</v>
      </c>
      <c r="P77" s="378">
        <f t="shared" si="3"/>
        <v>45200</v>
      </c>
      <c r="Q77" s="366" t="str">
        <f>IFERROR(IF(-SUM(Q$20:Q76)+Q$15&lt;0.000001,0,IF($C77&gt;='H-32A-WP06 - Debt Service'!P$24,'H-32A-WP06 - Debt Service'!P$27/12,0)),"-")</f>
        <v>-</v>
      </c>
      <c r="R77" s="366">
        <f>IFERROR(IF(-SUM(R$20:R76)+R$15&lt;0.000001,0,IF($C77&gt;='H-32A-WP06 - Debt Service'!Q$24,'H-32A-WP06 - Debt Service'!Q$27/12,0)),"-")</f>
        <v>0</v>
      </c>
      <c r="S77" s="366">
        <f>IFERROR(IF(-SUM(S$20:S76)+S$15&lt;0.000001,0,IF($C77&gt;='H-32A-WP06 - Debt Service'!R$24,'H-32A-WP06 - Debt Service'!R$27/12,0)),"-")</f>
        <v>0</v>
      </c>
      <c r="T77" s="366">
        <f>IFERROR(IF(-SUM(T$20:T76)+T$15&lt;0.000001,0,IF($C77&gt;='H-32A-WP06 - Debt Service'!S$24,'H-32A-WP06 - Debt Service'!S$27/12,0)),"-")</f>
        <v>0</v>
      </c>
      <c r="U77" s="366">
        <f>IFERROR(IF(-SUM(U$20:U76)+U$15&lt;0.000001,0,IF($C77&gt;='H-32A-WP06 - Debt Service'!T$24,'H-32A-WP06 - Debt Service'!T$27/12,0)),"-")</f>
        <v>0</v>
      </c>
      <c r="V77" s="366">
        <f>IFERROR(IF(-SUM(V$20:V76)+V$15&lt;0.000001,0,IF($C77&gt;='H-32A-WP06 - Debt Service'!U$24,'H-32A-WP06 - Debt Service'!U$27/12,0)),"-")</f>
        <v>0</v>
      </c>
      <c r="W77" s="366">
        <f>IFERROR(IF(-SUM(W$20:W76)+W$15&lt;0.000001,0,IF($C77&gt;='H-32A-WP06 - Debt Service'!V$24,'H-32A-WP06 - Debt Service'!V$27/12,0)),"-")</f>
        <v>0</v>
      </c>
      <c r="X77" s="366">
        <f>IFERROR(IF(-SUM(X$20:X76)+X$15&lt;0.000001,0,IF($C77&gt;='H-32A-WP06 - Debt Service'!W$24,'H-32A-WP06 - Debt Service'!W$27/12,0)),"-")</f>
        <v>0</v>
      </c>
      <c r="Y77" s="366">
        <f>IFERROR(IF(-SUM(Y$20:Y76)+Y$15&lt;0.000001,0,IF($C77&gt;='H-32A-WP06 - Debt Service'!X$24,'H-32A-WP06 - Debt Service'!X$27/12,0)),"-")</f>
        <v>0</v>
      </c>
      <c r="Z77" s="366">
        <f>IFERROR(IF(-SUM(Z$20:Z76)+Z$15&lt;0.000001,0,IF($C77&gt;='H-32A-WP06 - Debt Service'!Y$24,'H-32A-WP06 - Debt Service'!Y$27/12,0)),"-")</f>
        <v>0</v>
      </c>
    </row>
    <row r="78" spans="2:26">
      <c r="B78" s="354">
        <f t="shared" si="0"/>
        <v>2023</v>
      </c>
      <c r="C78" s="378">
        <f t="shared" si="2"/>
        <v>45231</v>
      </c>
      <c r="D78" s="366" t="str">
        <f>IFERROR(IF(-SUM(D$20:D77)+D$15&lt;0.000001,0,IF($C78&gt;='H-32A-WP06 - Debt Service'!C$24,'H-32A-WP06 - Debt Service'!C$27/12,0)),"-")</f>
        <v>-</v>
      </c>
      <c r="E78" s="366" t="str">
        <f>IFERROR(IF(-SUM(E$20:E77)+E$15&lt;0.000001,0,IF($C78&gt;='H-32A-WP06 - Debt Service'!D$24,'H-32A-WP06 - Debt Service'!D$27/12,0)),"-")</f>
        <v>-</v>
      </c>
      <c r="F78" s="366" t="str">
        <f>IFERROR(IF(-SUM(F$20:F77)+F$15&lt;0.000001,0,IF($C78&gt;='H-32A-WP06 - Debt Service'!E$24,'H-32A-WP06 - Debt Service'!E$27/12,0)),"-")</f>
        <v>-</v>
      </c>
      <c r="G78" s="366">
        <f>IFERROR(IF(-SUM(G$20:G77)+G$15&lt;0.000001,0,IF($C78&gt;='H-32A-WP06 - Debt Service'!F$24,'H-32A-WP06 - Debt Service'!F$27/12,0)),"-")</f>
        <v>0</v>
      </c>
      <c r="H78" s="366">
        <f>IFERROR(IF(-SUM(H$20:H77)+H$15&lt;0.000001,0,IF($C78&gt;='H-32A-WP06 - Debt Service'!G$24,'H-32A-WP06 - Debt Service'!G$27/12,0)),"-")</f>
        <v>0</v>
      </c>
      <c r="I78" s="366">
        <f>IFERROR(IF(-SUM(I$20:I77)+I$15&lt;0.000001,0,IF($C78&gt;='H-32A-WP06 - Debt Service'!H$24,'H-32A-WP06 - Debt Service'!H$27/12,0)),"-")</f>
        <v>0</v>
      </c>
      <c r="J78" s="366">
        <f>IFERROR(IF(-SUM(J$20:J77)+J$15&lt;0.000001,0,IF($C78&gt;='H-32A-WP06 - Debt Service'!I$24,'H-32A-WP06 - Debt Service'!I$27/12,0)),"-")</f>
        <v>0</v>
      </c>
      <c r="K78" s="366">
        <f>IFERROR(IF(-SUM(K$20:K77)+K$15&lt;0.000001,0,IF($C78&gt;='H-32A-WP06 - Debt Service'!J$24,'H-32A-WP06 - Debt Service'!J$27/12,0)),"-")</f>
        <v>0</v>
      </c>
      <c r="L78" s="366">
        <f>IFERROR(IF(-SUM(L$20:L77)+L$15&lt;0.000001,0,IF($C78&gt;='H-32A-WP06 - Debt Service'!K$24,'H-32A-WP06 - Debt Service'!K$27/12,0)),"-")</f>
        <v>0</v>
      </c>
      <c r="M78" s="366">
        <f>IFERROR(IF(-SUM(M$20:M77)+M$15&lt;0.000001,0,IF($C78&gt;='H-32A-WP06 - Debt Service'!L$24,'H-32A-WP06 - Debt Service'!L$27/12,0)),"-")</f>
        <v>0</v>
      </c>
      <c r="N78" s="459"/>
      <c r="O78" s="354">
        <f t="shared" si="1"/>
        <v>2023</v>
      </c>
      <c r="P78" s="378">
        <f t="shared" si="3"/>
        <v>45231</v>
      </c>
      <c r="Q78" s="366" t="str">
        <f>IFERROR(IF(-SUM(Q$20:Q77)+Q$15&lt;0.000001,0,IF($C78&gt;='H-32A-WP06 - Debt Service'!P$24,'H-32A-WP06 - Debt Service'!P$27/12,0)),"-")</f>
        <v>-</v>
      </c>
      <c r="R78" s="366">
        <f>IFERROR(IF(-SUM(R$20:R77)+R$15&lt;0.000001,0,IF($C78&gt;='H-32A-WP06 - Debt Service'!Q$24,'H-32A-WP06 - Debt Service'!Q$27/12,0)),"-")</f>
        <v>0</v>
      </c>
      <c r="S78" s="366">
        <f>IFERROR(IF(-SUM(S$20:S77)+S$15&lt;0.000001,0,IF($C78&gt;='H-32A-WP06 - Debt Service'!R$24,'H-32A-WP06 - Debt Service'!R$27/12,0)),"-")</f>
        <v>0</v>
      </c>
      <c r="T78" s="366">
        <f>IFERROR(IF(-SUM(T$20:T77)+T$15&lt;0.000001,0,IF($C78&gt;='H-32A-WP06 - Debt Service'!S$24,'H-32A-WP06 - Debt Service'!S$27/12,0)),"-")</f>
        <v>0</v>
      </c>
      <c r="U78" s="366">
        <f>IFERROR(IF(-SUM(U$20:U77)+U$15&lt;0.000001,0,IF($C78&gt;='H-32A-WP06 - Debt Service'!T$24,'H-32A-WP06 - Debt Service'!T$27/12,0)),"-")</f>
        <v>0</v>
      </c>
      <c r="V78" s="366">
        <f>IFERROR(IF(-SUM(V$20:V77)+V$15&lt;0.000001,0,IF($C78&gt;='H-32A-WP06 - Debt Service'!U$24,'H-32A-WP06 - Debt Service'!U$27/12,0)),"-")</f>
        <v>0</v>
      </c>
      <c r="W78" s="366">
        <f>IFERROR(IF(-SUM(W$20:W77)+W$15&lt;0.000001,0,IF($C78&gt;='H-32A-WP06 - Debt Service'!V$24,'H-32A-WP06 - Debt Service'!V$27/12,0)),"-")</f>
        <v>0</v>
      </c>
      <c r="X78" s="366">
        <f>IFERROR(IF(-SUM(X$20:X77)+X$15&lt;0.000001,0,IF($C78&gt;='H-32A-WP06 - Debt Service'!W$24,'H-32A-WP06 - Debt Service'!W$27/12,0)),"-")</f>
        <v>0</v>
      </c>
      <c r="Y78" s="366">
        <f>IFERROR(IF(-SUM(Y$20:Y77)+Y$15&lt;0.000001,0,IF($C78&gt;='H-32A-WP06 - Debt Service'!X$24,'H-32A-WP06 - Debt Service'!X$27/12,0)),"-")</f>
        <v>0</v>
      </c>
      <c r="Z78" s="366">
        <f>IFERROR(IF(-SUM(Z$20:Z77)+Z$15&lt;0.000001,0,IF($C78&gt;='H-32A-WP06 - Debt Service'!Y$24,'H-32A-WP06 - Debt Service'!Y$27/12,0)),"-")</f>
        <v>0</v>
      </c>
    </row>
    <row r="79" spans="2:26">
      <c r="B79" s="354">
        <f t="shared" si="0"/>
        <v>2023</v>
      </c>
      <c r="C79" s="378">
        <f t="shared" si="2"/>
        <v>45261</v>
      </c>
      <c r="D79" s="366" t="str">
        <f>IFERROR(IF(-SUM(D$20:D78)+D$15&lt;0.000001,0,IF($C79&gt;='H-32A-WP06 - Debt Service'!C$24,'H-32A-WP06 - Debt Service'!C$27/12,0)),"-")</f>
        <v>-</v>
      </c>
      <c r="E79" s="366" t="str">
        <f>IFERROR(IF(-SUM(E$20:E78)+E$15&lt;0.000001,0,IF($C79&gt;='H-32A-WP06 - Debt Service'!D$24,'H-32A-WP06 - Debt Service'!D$27/12,0)),"-")</f>
        <v>-</v>
      </c>
      <c r="F79" s="366" t="str">
        <f>IFERROR(IF(-SUM(F$20:F78)+F$15&lt;0.000001,0,IF($C79&gt;='H-32A-WP06 - Debt Service'!E$24,'H-32A-WP06 - Debt Service'!E$27/12,0)),"-")</f>
        <v>-</v>
      </c>
      <c r="G79" s="366">
        <f>IFERROR(IF(-SUM(G$20:G78)+G$15&lt;0.000001,0,IF($C79&gt;='H-32A-WP06 - Debt Service'!F$24,'H-32A-WP06 - Debt Service'!F$27/12,0)),"-")</f>
        <v>0</v>
      </c>
      <c r="H79" s="366">
        <f>IFERROR(IF(-SUM(H$20:H78)+H$15&lt;0.000001,0,IF($C79&gt;='H-32A-WP06 - Debt Service'!G$24,'H-32A-WP06 - Debt Service'!G$27/12,0)),"-")</f>
        <v>0</v>
      </c>
      <c r="I79" s="366">
        <f>IFERROR(IF(-SUM(I$20:I78)+I$15&lt;0.000001,0,IF($C79&gt;='H-32A-WP06 - Debt Service'!H$24,'H-32A-WP06 - Debt Service'!H$27/12,0)),"-")</f>
        <v>0</v>
      </c>
      <c r="J79" s="366">
        <f>IFERROR(IF(-SUM(J$20:J78)+J$15&lt;0.000001,0,IF($C79&gt;='H-32A-WP06 - Debt Service'!I$24,'H-32A-WP06 - Debt Service'!I$27/12,0)),"-")</f>
        <v>0</v>
      </c>
      <c r="K79" s="366">
        <f>IFERROR(IF(-SUM(K$20:K78)+K$15&lt;0.000001,0,IF($C79&gt;='H-32A-WP06 - Debt Service'!J$24,'H-32A-WP06 - Debt Service'!J$27/12,0)),"-")</f>
        <v>0</v>
      </c>
      <c r="L79" s="366">
        <f>IFERROR(IF(-SUM(L$20:L78)+L$15&lt;0.000001,0,IF($C79&gt;='H-32A-WP06 - Debt Service'!K$24,'H-32A-WP06 - Debt Service'!K$27/12,0)),"-")</f>
        <v>0</v>
      </c>
      <c r="M79" s="366">
        <f>IFERROR(IF(-SUM(M$20:M78)+M$15&lt;0.000001,0,IF($C79&gt;='H-32A-WP06 - Debt Service'!L$24,'H-32A-WP06 - Debt Service'!L$27/12,0)),"-")</f>
        <v>0</v>
      </c>
      <c r="N79" s="459"/>
      <c r="O79" s="354">
        <f t="shared" si="1"/>
        <v>2023</v>
      </c>
      <c r="P79" s="378">
        <f t="shared" si="3"/>
        <v>45261</v>
      </c>
      <c r="Q79" s="366" t="str">
        <f>IFERROR(IF(-SUM(Q$20:Q78)+Q$15&lt;0.000001,0,IF($C79&gt;='H-32A-WP06 - Debt Service'!P$24,'H-32A-WP06 - Debt Service'!P$27/12,0)),"-")</f>
        <v>-</v>
      </c>
      <c r="R79" s="366">
        <f>IFERROR(IF(-SUM(R$20:R78)+R$15&lt;0.000001,0,IF($C79&gt;='H-32A-WP06 - Debt Service'!Q$24,'H-32A-WP06 - Debt Service'!Q$27/12,0)),"-")</f>
        <v>0</v>
      </c>
      <c r="S79" s="366">
        <f>IFERROR(IF(-SUM(S$20:S78)+S$15&lt;0.000001,0,IF($C79&gt;='H-32A-WP06 - Debt Service'!R$24,'H-32A-WP06 - Debt Service'!R$27/12,0)),"-")</f>
        <v>0</v>
      </c>
      <c r="T79" s="366">
        <f>IFERROR(IF(-SUM(T$20:T78)+T$15&lt;0.000001,0,IF($C79&gt;='H-32A-WP06 - Debt Service'!S$24,'H-32A-WP06 - Debt Service'!S$27/12,0)),"-")</f>
        <v>0</v>
      </c>
      <c r="U79" s="366">
        <f>IFERROR(IF(-SUM(U$20:U78)+U$15&lt;0.000001,0,IF($C79&gt;='H-32A-WP06 - Debt Service'!T$24,'H-32A-WP06 - Debt Service'!T$27/12,0)),"-")</f>
        <v>0</v>
      </c>
      <c r="V79" s="366">
        <f>IFERROR(IF(-SUM(V$20:V78)+V$15&lt;0.000001,0,IF($C79&gt;='H-32A-WP06 - Debt Service'!U$24,'H-32A-WP06 - Debt Service'!U$27/12,0)),"-")</f>
        <v>0</v>
      </c>
      <c r="W79" s="366">
        <f>IFERROR(IF(-SUM(W$20:W78)+W$15&lt;0.000001,0,IF($C79&gt;='H-32A-WP06 - Debt Service'!V$24,'H-32A-WP06 - Debt Service'!V$27/12,0)),"-")</f>
        <v>0</v>
      </c>
      <c r="X79" s="366">
        <f>IFERROR(IF(-SUM(X$20:X78)+X$15&lt;0.000001,0,IF($C79&gt;='H-32A-WP06 - Debt Service'!W$24,'H-32A-WP06 - Debt Service'!W$27/12,0)),"-")</f>
        <v>0</v>
      </c>
      <c r="Y79" s="366">
        <f>IFERROR(IF(-SUM(Y$20:Y78)+Y$15&lt;0.000001,0,IF($C79&gt;='H-32A-WP06 - Debt Service'!X$24,'H-32A-WP06 - Debt Service'!X$27/12,0)),"-")</f>
        <v>0</v>
      </c>
      <c r="Z79" s="366">
        <f>IFERROR(IF(-SUM(Z$20:Z78)+Z$15&lt;0.000001,0,IF($C79&gt;='H-32A-WP06 - Debt Service'!Y$24,'H-32A-WP06 - Debt Service'!Y$27/12,0)),"-")</f>
        <v>0</v>
      </c>
    </row>
    <row r="80" spans="2:26">
      <c r="B80" s="354">
        <f t="shared" si="0"/>
        <v>2024</v>
      </c>
      <c r="C80" s="378">
        <f t="shared" si="2"/>
        <v>45292</v>
      </c>
      <c r="D80" s="366" t="str">
        <f>IFERROR(IF(-SUM(D$20:D79)+D$15&lt;0.000001,0,IF($C80&gt;='H-32A-WP06 - Debt Service'!C$24,'H-32A-WP06 - Debt Service'!C$27/12,0)),"-")</f>
        <v>-</v>
      </c>
      <c r="E80" s="366" t="str">
        <f>IFERROR(IF(-SUM(E$20:E79)+E$15&lt;0.000001,0,IF($C80&gt;='H-32A-WP06 - Debt Service'!D$24,'H-32A-WP06 - Debt Service'!D$27/12,0)),"-")</f>
        <v>-</v>
      </c>
      <c r="F80" s="366" t="str">
        <f>IFERROR(IF(-SUM(F$20:F79)+F$15&lt;0.000001,0,IF($C80&gt;='H-32A-WP06 - Debt Service'!E$24,'H-32A-WP06 - Debt Service'!E$27/12,0)),"-")</f>
        <v>-</v>
      </c>
      <c r="G80" s="366">
        <f>IFERROR(IF(-SUM(G$20:G79)+G$15&lt;0.000001,0,IF($C80&gt;='H-32A-WP06 - Debt Service'!F$24,'H-32A-WP06 - Debt Service'!F$27/12,0)),"-")</f>
        <v>0</v>
      </c>
      <c r="H80" s="366">
        <f>IFERROR(IF(-SUM(H$20:H79)+H$15&lt;0.000001,0,IF($C80&gt;='H-32A-WP06 - Debt Service'!G$24,'H-32A-WP06 - Debt Service'!G$27/12,0)),"-")</f>
        <v>0</v>
      </c>
      <c r="I80" s="366">
        <f>IFERROR(IF(-SUM(I$20:I79)+I$15&lt;0.000001,0,IF($C80&gt;='H-32A-WP06 - Debt Service'!H$24,'H-32A-WP06 - Debt Service'!H$27/12,0)),"-")</f>
        <v>0</v>
      </c>
      <c r="J80" s="366">
        <f>IFERROR(IF(-SUM(J$20:J79)+J$15&lt;0.000001,0,IF($C80&gt;='H-32A-WP06 - Debt Service'!I$24,'H-32A-WP06 - Debt Service'!I$27/12,0)),"-")</f>
        <v>0</v>
      </c>
      <c r="K80" s="366">
        <f>IFERROR(IF(-SUM(K$20:K79)+K$15&lt;0.000001,0,IF($C80&gt;='H-32A-WP06 - Debt Service'!J$24,'H-32A-WP06 - Debt Service'!J$27/12,0)),"-")</f>
        <v>0</v>
      </c>
      <c r="L80" s="366">
        <f>IFERROR(IF(-SUM(L$20:L79)+L$15&lt;0.000001,0,IF($C80&gt;='H-32A-WP06 - Debt Service'!K$24,'H-32A-WP06 - Debt Service'!K$27/12,0)),"-")</f>
        <v>0</v>
      </c>
      <c r="M80" s="366">
        <f>IFERROR(IF(-SUM(M$20:M79)+M$15&lt;0.000001,0,IF($C80&gt;='H-32A-WP06 - Debt Service'!L$24,'H-32A-WP06 - Debt Service'!L$27/12,0)),"-")</f>
        <v>0</v>
      </c>
      <c r="N80" s="459"/>
      <c r="O80" s="354">
        <f t="shared" si="1"/>
        <v>2024</v>
      </c>
      <c r="P80" s="378">
        <f t="shared" si="3"/>
        <v>45292</v>
      </c>
      <c r="Q80" s="366" t="str">
        <f>IFERROR(IF(-SUM(Q$20:Q79)+Q$15&lt;0.000001,0,IF($C80&gt;='H-32A-WP06 - Debt Service'!P$24,'H-32A-WP06 - Debt Service'!P$27/12,0)),"-")</f>
        <v>-</v>
      </c>
      <c r="R80" s="366">
        <f>IFERROR(IF(-SUM(R$20:R79)+R$15&lt;0.000001,0,IF($C80&gt;='H-32A-WP06 - Debt Service'!Q$24,'H-32A-WP06 - Debt Service'!Q$27/12,0)),"-")</f>
        <v>0</v>
      </c>
      <c r="S80" s="366">
        <f>IFERROR(IF(-SUM(S$20:S79)+S$15&lt;0.000001,0,IF($C80&gt;='H-32A-WP06 - Debt Service'!R$24,'H-32A-WP06 - Debt Service'!R$27/12,0)),"-")</f>
        <v>0</v>
      </c>
      <c r="T80" s="366">
        <f>IFERROR(IF(-SUM(T$20:T79)+T$15&lt;0.000001,0,IF($C80&gt;='H-32A-WP06 - Debt Service'!S$24,'H-32A-WP06 - Debt Service'!S$27/12,0)),"-")</f>
        <v>0</v>
      </c>
      <c r="U80" s="366">
        <f>IFERROR(IF(-SUM(U$20:U79)+U$15&lt;0.000001,0,IF($C80&gt;='H-32A-WP06 - Debt Service'!T$24,'H-32A-WP06 - Debt Service'!T$27/12,0)),"-")</f>
        <v>0</v>
      </c>
      <c r="V80" s="366">
        <f>IFERROR(IF(-SUM(V$20:V79)+V$15&lt;0.000001,0,IF($C80&gt;='H-32A-WP06 - Debt Service'!U$24,'H-32A-WP06 - Debt Service'!U$27/12,0)),"-")</f>
        <v>0</v>
      </c>
      <c r="W80" s="366">
        <f>IFERROR(IF(-SUM(W$20:W79)+W$15&lt;0.000001,0,IF($C80&gt;='H-32A-WP06 - Debt Service'!V$24,'H-32A-WP06 - Debt Service'!V$27/12,0)),"-")</f>
        <v>0</v>
      </c>
      <c r="X80" s="366">
        <f>IFERROR(IF(-SUM(X$20:X79)+X$15&lt;0.000001,0,IF($C80&gt;='H-32A-WP06 - Debt Service'!W$24,'H-32A-WP06 - Debt Service'!W$27/12,0)),"-")</f>
        <v>0</v>
      </c>
      <c r="Y80" s="366">
        <f>IFERROR(IF(-SUM(Y$20:Y79)+Y$15&lt;0.000001,0,IF($C80&gt;='H-32A-WP06 - Debt Service'!X$24,'H-32A-WP06 - Debt Service'!X$27/12,0)),"-")</f>
        <v>0</v>
      </c>
      <c r="Z80" s="366">
        <f>IFERROR(IF(-SUM(Z$20:Z79)+Z$15&lt;0.000001,0,IF($C80&gt;='H-32A-WP06 - Debt Service'!Y$24,'H-32A-WP06 - Debt Service'!Y$27/12,0)),"-")</f>
        <v>0</v>
      </c>
    </row>
    <row r="81" spans="2:26">
      <c r="B81" s="354">
        <f t="shared" si="0"/>
        <v>2024</v>
      </c>
      <c r="C81" s="378">
        <f t="shared" si="2"/>
        <v>45323</v>
      </c>
      <c r="D81" s="366" t="str">
        <f>IFERROR(IF(-SUM(D$20:D80)+D$15&lt;0.000001,0,IF($C81&gt;='H-32A-WP06 - Debt Service'!C$24,'H-32A-WP06 - Debt Service'!C$27/12,0)),"-")</f>
        <v>-</v>
      </c>
      <c r="E81" s="366" t="str">
        <f>IFERROR(IF(-SUM(E$20:E80)+E$15&lt;0.000001,0,IF($C81&gt;='H-32A-WP06 - Debt Service'!D$24,'H-32A-WP06 - Debt Service'!D$27/12,0)),"-")</f>
        <v>-</v>
      </c>
      <c r="F81" s="366" t="str">
        <f>IFERROR(IF(-SUM(F$20:F80)+F$15&lt;0.000001,0,IF($C81&gt;='H-32A-WP06 - Debt Service'!E$24,'H-32A-WP06 - Debt Service'!E$27/12,0)),"-")</f>
        <v>-</v>
      </c>
      <c r="G81" s="366">
        <f>IFERROR(IF(-SUM(G$20:G80)+G$15&lt;0.000001,0,IF($C81&gt;='H-32A-WP06 - Debt Service'!F$24,'H-32A-WP06 - Debt Service'!F$27/12,0)),"-")</f>
        <v>0</v>
      </c>
      <c r="H81" s="366">
        <f>IFERROR(IF(-SUM(H$20:H80)+H$15&lt;0.000001,0,IF($C81&gt;='H-32A-WP06 - Debt Service'!G$24,'H-32A-WP06 - Debt Service'!G$27/12,0)),"-")</f>
        <v>0</v>
      </c>
      <c r="I81" s="366">
        <f>IFERROR(IF(-SUM(I$20:I80)+I$15&lt;0.000001,0,IF($C81&gt;='H-32A-WP06 - Debt Service'!H$24,'H-32A-WP06 - Debt Service'!H$27/12,0)),"-")</f>
        <v>0</v>
      </c>
      <c r="J81" s="366">
        <f>IFERROR(IF(-SUM(J$20:J80)+J$15&lt;0.000001,0,IF($C81&gt;='H-32A-WP06 - Debt Service'!I$24,'H-32A-WP06 - Debt Service'!I$27/12,0)),"-")</f>
        <v>0</v>
      </c>
      <c r="K81" s="366">
        <f>IFERROR(IF(-SUM(K$20:K80)+K$15&lt;0.000001,0,IF($C81&gt;='H-32A-WP06 - Debt Service'!J$24,'H-32A-WP06 - Debt Service'!J$27/12,0)),"-")</f>
        <v>0</v>
      </c>
      <c r="L81" s="366">
        <f>IFERROR(IF(-SUM(L$20:L80)+L$15&lt;0.000001,0,IF($C81&gt;='H-32A-WP06 - Debt Service'!K$24,'H-32A-WP06 - Debt Service'!K$27/12,0)),"-")</f>
        <v>0</v>
      </c>
      <c r="M81" s="366">
        <f>IFERROR(IF(-SUM(M$20:M80)+M$15&lt;0.000001,0,IF($C81&gt;='H-32A-WP06 - Debt Service'!L$24,'H-32A-WP06 - Debt Service'!L$27/12,0)),"-")</f>
        <v>0</v>
      </c>
      <c r="N81" s="459"/>
      <c r="O81" s="354">
        <f t="shared" si="1"/>
        <v>2024</v>
      </c>
      <c r="P81" s="378">
        <f t="shared" si="3"/>
        <v>45323</v>
      </c>
      <c r="Q81" s="366" t="str">
        <f>IFERROR(IF(-SUM(Q$20:Q80)+Q$15&lt;0.000001,0,IF($C81&gt;='H-32A-WP06 - Debt Service'!P$24,'H-32A-WP06 - Debt Service'!P$27/12,0)),"-")</f>
        <v>-</v>
      </c>
      <c r="R81" s="366">
        <f>IFERROR(IF(-SUM(R$20:R80)+R$15&lt;0.000001,0,IF($C81&gt;='H-32A-WP06 - Debt Service'!Q$24,'H-32A-WP06 - Debt Service'!Q$27/12,0)),"-")</f>
        <v>0</v>
      </c>
      <c r="S81" s="366">
        <f>IFERROR(IF(-SUM(S$20:S80)+S$15&lt;0.000001,0,IF($C81&gt;='H-32A-WP06 - Debt Service'!R$24,'H-32A-WP06 - Debt Service'!R$27/12,0)),"-")</f>
        <v>0</v>
      </c>
      <c r="T81" s="366">
        <f>IFERROR(IF(-SUM(T$20:T80)+T$15&lt;0.000001,0,IF($C81&gt;='H-32A-WP06 - Debt Service'!S$24,'H-32A-WP06 - Debt Service'!S$27/12,0)),"-")</f>
        <v>0</v>
      </c>
      <c r="U81" s="366">
        <f>IFERROR(IF(-SUM(U$20:U80)+U$15&lt;0.000001,0,IF($C81&gt;='H-32A-WP06 - Debt Service'!T$24,'H-32A-WP06 - Debt Service'!T$27/12,0)),"-")</f>
        <v>0</v>
      </c>
      <c r="V81" s="366">
        <f>IFERROR(IF(-SUM(V$20:V80)+V$15&lt;0.000001,0,IF($C81&gt;='H-32A-WP06 - Debt Service'!U$24,'H-32A-WP06 - Debt Service'!U$27/12,0)),"-")</f>
        <v>0</v>
      </c>
      <c r="W81" s="366">
        <f>IFERROR(IF(-SUM(W$20:W80)+W$15&lt;0.000001,0,IF($C81&gt;='H-32A-WP06 - Debt Service'!V$24,'H-32A-WP06 - Debt Service'!V$27/12,0)),"-")</f>
        <v>0</v>
      </c>
      <c r="X81" s="366">
        <f>IFERROR(IF(-SUM(X$20:X80)+X$15&lt;0.000001,0,IF($C81&gt;='H-32A-WP06 - Debt Service'!W$24,'H-32A-WP06 - Debt Service'!W$27/12,0)),"-")</f>
        <v>0</v>
      </c>
      <c r="Y81" s="366">
        <f>IFERROR(IF(-SUM(Y$20:Y80)+Y$15&lt;0.000001,0,IF($C81&gt;='H-32A-WP06 - Debt Service'!X$24,'H-32A-WP06 - Debt Service'!X$27/12,0)),"-")</f>
        <v>0</v>
      </c>
      <c r="Z81" s="366">
        <f>IFERROR(IF(-SUM(Z$20:Z80)+Z$15&lt;0.000001,0,IF($C81&gt;='H-32A-WP06 - Debt Service'!Y$24,'H-32A-WP06 - Debt Service'!Y$27/12,0)),"-")</f>
        <v>0</v>
      </c>
    </row>
    <row r="82" spans="2:26">
      <c r="B82" s="354">
        <f t="shared" si="0"/>
        <v>2024</v>
      </c>
      <c r="C82" s="378">
        <f t="shared" si="2"/>
        <v>45352</v>
      </c>
      <c r="D82" s="366" t="str">
        <f>IFERROR(IF(-SUM(D$20:D81)+D$15&lt;0.000001,0,IF($C82&gt;='H-32A-WP06 - Debt Service'!C$24,'H-32A-WP06 - Debt Service'!C$27/12,0)),"-")</f>
        <v>-</v>
      </c>
      <c r="E82" s="366" t="str">
        <f>IFERROR(IF(-SUM(E$20:E81)+E$15&lt;0.000001,0,IF($C82&gt;='H-32A-WP06 - Debt Service'!D$24,'H-32A-WP06 - Debt Service'!D$27/12,0)),"-")</f>
        <v>-</v>
      </c>
      <c r="F82" s="366" t="str">
        <f>IFERROR(IF(-SUM(F$20:F81)+F$15&lt;0.000001,0,IF($C82&gt;='H-32A-WP06 - Debt Service'!E$24,'H-32A-WP06 - Debt Service'!E$27/12,0)),"-")</f>
        <v>-</v>
      </c>
      <c r="G82" s="366">
        <f>IFERROR(IF(-SUM(G$20:G81)+G$15&lt;0.000001,0,IF($C82&gt;='H-32A-WP06 - Debt Service'!F$24,'H-32A-WP06 - Debt Service'!F$27/12,0)),"-")</f>
        <v>0</v>
      </c>
      <c r="H82" s="366">
        <f>IFERROR(IF(-SUM(H$20:H81)+H$15&lt;0.000001,0,IF($C82&gt;='H-32A-WP06 - Debt Service'!G$24,'H-32A-WP06 - Debt Service'!G$27/12,0)),"-")</f>
        <v>0</v>
      </c>
      <c r="I82" s="366">
        <f>IFERROR(IF(-SUM(I$20:I81)+I$15&lt;0.000001,0,IF($C82&gt;='H-32A-WP06 - Debt Service'!H$24,'H-32A-WP06 - Debt Service'!H$27/12,0)),"-")</f>
        <v>0</v>
      </c>
      <c r="J82" s="366">
        <f>IFERROR(IF(-SUM(J$20:J81)+J$15&lt;0.000001,0,IF($C82&gt;='H-32A-WP06 - Debt Service'!I$24,'H-32A-WP06 - Debt Service'!I$27/12,0)),"-")</f>
        <v>0</v>
      </c>
      <c r="K82" s="366">
        <f>IFERROR(IF(-SUM(K$20:K81)+K$15&lt;0.000001,0,IF($C82&gt;='H-32A-WP06 - Debt Service'!J$24,'H-32A-WP06 - Debt Service'!J$27/12,0)),"-")</f>
        <v>0</v>
      </c>
      <c r="L82" s="366">
        <f>IFERROR(IF(-SUM(L$20:L81)+L$15&lt;0.000001,0,IF($C82&gt;='H-32A-WP06 - Debt Service'!K$24,'H-32A-WP06 - Debt Service'!K$27/12,0)),"-")</f>
        <v>0</v>
      </c>
      <c r="M82" s="366">
        <f>IFERROR(IF(-SUM(M$20:M81)+M$15&lt;0.000001,0,IF($C82&gt;='H-32A-WP06 - Debt Service'!L$24,'H-32A-WP06 - Debt Service'!L$27/12,0)),"-")</f>
        <v>0</v>
      </c>
      <c r="N82" s="459"/>
      <c r="O82" s="354">
        <f t="shared" si="1"/>
        <v>2024</v>
      </c>
      <c r="P82" s="378">
        <f t="shared" si="3"/>
        <v>45352</v>
      </c>
      <c r="Q82" s="366" t="str">
        <f>IFERROR(IF(-SUM(Q$20:Q81)+Q$15&lt;0.000001,0,IF($C82&gt;='H-32A-WP06 - Debt Service'!P$24,'H-32A-WP06 - Debt Service'!P$27/12,0)),"-")</f>
        <v>-</v>
      </c>
      <c r="R82" s="366">
        <f>IFERROR(IF(-SUM(R$20:R81)+R$15&lt;0.000001,0,IF($C82&gt;='H-32A-WP06 - Debt Service'!Q$24,'H-32A-WP06 - Debt Service'!Q$27/12,0)),"-")</f>
        <v>0</v>
      </c>
      <c r="S82" s="366">
        <f>IFERROR(IF(-SUM(S$20:S81)+S$15&lt;0.000001,0,IF($C82&gt;='H-32A-WP06 - Debt Service'!R$24,'H-32A-WP06 - Debt Service'!R$27/12,0)),"-")</f>
        <v>0</v>
      </c>
      <c r="T82" s="366">
        <f>IFERROR(IF(-SUM(T$20:T81)+T$15&lt;0.000001,0,IF($C82&gt;='H-32A-WP06 - Debt Service'!S$24,'H-32A-WP06 - Debt Service'!S$27/12,0)),"-")</f>
        <v>0</v>
      </c>
      <c r="U82" s="366">
        <f>IFERROR(IF(-SUM(U$20:U81)+U$15&lt;0.000001,0,IF($C82&gt;='H-32A-WP06 - Debt Service'!T$24,'H-32A-WP06 - Debt Service'!T$27/12,0)),"-")</f>
        <v>0</v>
      </c>
      <c r="V82" s="366">
        <f>IFERROR(IF(-SUM(V$20:V81)+V$15&lt;0.000001,0,IF($C82&gt;='H-32A-WP06 - Debt Service'!U$24,'H-32A-WP06 - Debt Service'!U$27/12,0)),"-")</f>
        <v>0</v>
      </c>
      <c r="W82" s="366">
        <f>IFERROR(IF(-SUM(W$20:W81)+W$15&lt;0.000001,0,IF($C82&gt;='H-32A-WP06 - Debt Service'!V$24,'H-32A-WP06 - Debt Service'!V$27/12,0)),"-")</f>
        <v>0</v>
      </c>
      <c r="X82" s="366">
        <f>IFERROR(IF(-SUM(X$20:X81)+X$15&lt;0.000001,0,IF($C82&gt;='H-32A-WP06 - Debt Service'!W$24,'H-32A-WP06 - Debt Service'!W$27/12,0)),"-")</f>
        <v>0</v>
      </c>
      <c r="Y82" s="366">
        <f>IFERROR(IF(-SUM(Y$20:Y81)+Y$15&lt;0.000001,0,IF($C82&gt;='H-32A-WP06 - Debt Service'!X$24,'H-32A-WP06 - Debt Service'!X$27/12,0)),"-")</f>
        <v>0</v>
      </c>
      <c r="Z82" s="366">
        <f>IFERROR(IF(-SUM(Z$20:Z81)+Z$15&lt;0.000001,0,IF($C82&gt;='H-32A-WP06 - Debt Service'!Y$24,'H-32A-WP06 - Debt Service'!Y$27/12,0)),"-")</f>
        <v>0</v>
      </c>
    </row>
    <row r="83" spans="2:26">
      <c r="B83" s="354">
        <f t="shared" si="0"/>
        <v>2024</v>
      </c>
      <c r="C83" s="378">
        <f t="shared" si="2"/>
        <v>45383</v>
      </c>
      <c r="D83" s="366" t="str">
        <f>IFERROR(IF(-SUM(D$20:D82)+D$15&lt;0.000001,0,IF($C83&gt;='H-32A-WP06 - Debt Service'!C$24,'H-32A-WP06 - Debt Service'!C$27/12,0)),"-")</f>
        <v>-</v>
      </c>
      <c r="E83" s="366" t="str">
        <f>IFERROR(IF(-SUM(E$20:E82)+E$15&lt;0.000001,0,IF($C83&gt;='H-32A-WP06 - Debt Service'!D$24,'H-32A-WP06 - Debt Service'!D$27/12,0)),"-")</f>
        <v>-</v>
      </c>
      <c r="F83" s="366" t="str">
        <f>IFERROR(IF(-SUM(F$20:F82)+F$15&lt;0.000001,0,IF($C83&gt;='H-32A-WP06 - Debt Service'!E$24,'H-32A-WP06 - Debt Service'!E$27/12,0)),"-")</f>
        <v>-</v>
      </c>
      <c r="G83" s="366">
        <f>IFERROR(IF(-SUM(G$20:G82)+G$15&lt;0.000001,0,IF($C83&gt;='H-32A-WP06 - Debt Service'!F$24,'H-32A-WP06 - Debt Service'!F$27/12,0)),"-")</f>
        <v>0</v>
      </c>
      <c r="H83" s="366">
        <f>IFERROR(IF(-SUM(H$20:H82)+H$15&lt;0.000001,0,IF($C83&gt;='H-32A-WP06 - Debt Service'!G$24,'H-32A-WP06 - Debt Service'!G$27/12,0)),"-")</f>
        <v>0</v>
      </c>
      <c r="I83" s="366">
        <f>IFERROR(IF(-SUM(I$20:I82)+I$15&lt;0.000001,0,IF($C83&gt;='H-32A-WP06 - Debt Service'!H$24,'H-32A-WP06 - Debt Service'!H$27/12,0)),"-")</f>
        <v>0</v>
      </c>
      <c r="J83" s="366">
        <f>IFERROR(IF(-SUM(J$20:J82)+J$15&lt;0.000001,0,IF($C83&gt;='H-32A-WP06 - Debt Service'!I$24,'H-32A-WP06 - Debt Service'!I$27/12,0)),"-")</f>
        <v>0</v>
      </c>
      <c r="K83" s="366">
        <f>IFERROR(IF(-SUM(K$20:K82)+K$15&lt;0.000001,0,IF($C83&gt;='H-32A-WP06 - Debt Service'!J$24,'H-32A-WP06 - Debt Service'!J$27/12,0)),"-")</f>
        <v>0</v>
      </c>
      <c r="L83" s="366">
        <f>IFERROR(IF(-SUM(L$20:L82)+L$15&lt;0.000001,0,IF($C83&gt;='H-32A-WP06 - Debt Service'!K$24,'H-32A-WP06 - Debt Service'!K$27/12,0)),"-")</f>
        <v>0</v>
      </c>
      <c r="M83" s="366">
        <f>IFERROR(IF(-SUM(M$20:M82)+M$15&lt;0.000001,0,IF($C83&gt;='H-32A-WP06 - Debt Service'!L$24,'H-32A-WP06 - Debt Service'!L$27/12,0)),"-")</f>
        <v>0</v>
      </c>
      <c r="N83" s="459"/>
      <c r="O83" s="354">
        <f t="shared" si="1"/>
        <v>2024</v>
      </c>
      <c r="P83" s="378">
        <f t="shared" si="3"/>
        <v>45383</v>
      </c>
      <c r="Q83" s="366" t="str">
        <f>IFERROR(IF(-SUM(Q$20:Q82)+Q$15&lt;0.000001,0,IF($C83&gt;='H-32A-WP06 - Debt Service'!P$24,'H-32A-WP06 - Debt Service'!P$27/12,0)),"-")</f>
        <v>-</v>
      </c>
      <c r="R83" s="366">
        <f>IFERROR(IF(-SUM(R$20:R82)+R$15&lt;0.000001,0,IF($C83&gt;='H-32A-WP06 - Debt Service'!Q$24,'H-32A-WP06 - Debt Service'!Q$27/12,0)),"-")</f>
        <v>0</v>
      </c>
      <c r="S83" s="366">
        <f>IFERROR(IF(-SUM(S$20:S82)+S$15&lt;0.000001,0,IF($C83&gt;='H-32A-WP06 - Debt Service'!R$24,'H-32A-WP06 - Debt Service'!R$27/12,0)),"-")</f>
        <v>0</v>
      </c>
      <c r="T83" s="366">
        <f>IFERROR(IF(-SUM(T$20:T82)+T$15&lt;0.000001,0,IF($C83&gt;='H-32A-WP06 - Debt Service'!S$24,'H-32A-WP06 - Debt Service'!S$27/12,0)),"-")</f>
        <v>0</v>
      </c>
      <c r="U83" s="366">
        <f>IFERROR(IF(-SUM(U$20:U82)+U$15&lt;0.000001,0,IF($C83&gt;='H-32A-WP06 - Debt Service'!T$24,'H-32A-WP06 - Debt Service'!T$27/12,0)),"-")</f>
        <v>0</v>
      </c>
      <c r="V83" s="366">
        <f>IFERROR(IF(-SUM(V$20:V82)+V$15&lt;0.000001,0,IF($C83&gt;='H-32A-WP06 - Debt Service'!U$24,'H-32A-WP06 - Debt Service'!U$27/12,0)),"-")</f>
        <v>0</v>
      </c>
      <c r="W83" s="366">
        <f>IFERROR(IF(-SUM(W$20:W82)+W$15&lt;0.000001,0,IF($C83&gt;='H-32A-WP06 - Debt Service'!V$24,'H-32A-WP06 - Debt Service'!V$27/12,0)),"-")</f>
        <v>0</v>
      </c>
      <c r="X83" s="366">
        <f>IFERROR(IF(-SUM(X$20:X82)+X$15&lt;0.000001,0,IF($C83&gt;='H-32A-WP06 - Debt Service'!W$24,'H-32A-WP06 - Debt Service'!W$27/12,0)),"-")</f>
        <v>0</v>
      </c>
      <c r="Y83" s="366">
        <f>IFERROR(IF(-SUM(Y$20:Y82)+Y$15&lt;0.000001,0,IF($C83&gt;='H-32A-WP06 - Debt Service'!X$24,'H-32A-WP06 - Debt Service'!X$27/12,0)),"-")</f>
        <v>0</v>
      </c>
      <c r="Z83" s="366">
        <f>IFERROR(IF(-SUM(Z$20:Z82)+Z$15&lt;0.000001,0,IF($C83&gt;='H-32A-WP06 - Debt Service'!Y$24,'H-32A-WP06 - Debt Service'!Y$27/12,0)),"-")</f>
        <v>0</v>
      </c>
    </row>
    <row r="84" spans="2:26">
      <c r="B84" s="354">
        <f t="shared" si="0"/>
        <v>2024</v>
      </c>
      <c r="C84" s="378">
        <f t="shared" si="2"/>
        <v>45413</v>
      </c>
      <c r="D84" s="366" t="str">
        <f>IFERROR(IF(-SUM(D$20:D83)+D$15&lt;0.000001,0,IF($C84&gt;='H-32A-WP06 - Debt Service'!C$24,'H-32A-WP06 - Debt Service'!C$27/12,0)),"-")</f>
        <v>-</v>
      </c>
      <c r="E84" s="366" t="str">
        <f>IFERROR(IF(-SUM(E$20:E83)+E$15&lt;0.000001,0,IF($C84&gt;='H-32A-WP06 - Debt Service'!D$24,'H-32A-WP06 - Debt Service'!D$27/12,0)),"-")</f>
        <v>-</v>
      </c>
      <c r="F84" s="366" t="str">
        <f>IFERROR(IF(-SUM(F$20:F83)+F$15&lt;0.000001,0,IF($C84&gt;='H-32A-WP06 - Debt Service'!E$24,'H-32A-WP06 - Debt Service'!E$27/12,0)),"-")</f>
        <v>-</v>
      </c>
      <c r="G84" s="366">
        <f>IFERROR(IF(-SUM(G$20:G83)+G$15&lt;0.000001,0,IF($C84&gt;='H-32A-WP06 - Debt Service'!F$24,'H-32A-WP06 - Debt Service'!F$27/12,0)),"-")</f>
        <v>0</v>
      </c>
      <c r="H84" s="366">
        <f>IFERROR(IF(-SUM(H$20:H83)+H$15&lt;0.000001,0,IF($C84&gt;='H-32A-WP06 - Debt Service'!G$24,'H-32A-WP06 - Debt Service'!G$27/12,0)),"-")</f>
        <v>0</v>
      </c>
      <c r="I84" s="366">
        <f>IFERROR(IF(-SUM(I$20:I83)+I$15&lt;0.000001,0,IF($C84&gt;='H-32A-WP06 - Debt Service'!H$24,'H-32A-WP06 - Debt Service'!H$27/12,0)),"-")</f>
        <v>0</v>
      </c>
      <c r="J84" s="366">
        <f>IFERROR(IF(-SUM(J$20:J83)+J$15&lt;0.000001,0,IF($C84&gt;='H-32A-WP06 - Debt Service'!I$24,'H-32A-WP06 - Debt Service'!I$27/12,0)),"-")</f>
        <v>0</v>
      </c>
      <c r="K84" s="366">
        <f>IFERROR(IF(-SUM(K$20:K83)+K$15&lt;0.000001,0,IF($C84&gt;='H-32A-WP06 - Debt Service'!J$24,'H-32A-WP06 - Debt Service'!J$27/12,0)),"-")</f>
        <v>0</v>
      </c>
      <c r="L84" s="366">
        <f>IFERROR(IF(-SUM(L$20:L83)+L$15&lt;0.000001,0,IF($C84&gt;='H-32A-WP06 - Debt Service'!K$24,'H-32A-WP06 - Debt Service'!K$27/12,0)),"-")</f>
        <v>0</v>
      </c>
      <c r="M84" s="366">
        <f>IFERROR(IF(-SUM(M$20:M83)+M$15&lt;0.000001,0,IF($C84&gt;='H-32A-WP06 - Debt Service'!L$24,'H-32A-WP06 - Debt Service'!L$27/12,0)),"-")</f>
        <v>0</v>
      </c>
      <c r="N84" s="459"/>
      <c r="O84" s="354">
        <f t="shared" si="1"/>
        <v>2024</v>
      </c>
      <c r="P84" s="378">
        <f t="shared" si="3"/>
        <v>45413</v>
      </c>
      <c r="Q84" s="366" t="str">
        <f>IFERROR(IF(-SUM(Q$20:Q83)+Q$15&lt;0.000001,0,IF($C84&gt;='H-32A-WP06 - Debt Service'!P$24,'H-32A-WP06 - Debt Service'!P$27/12,0)),"-")</f>
        <v>-</v>
      </c>
      <c r="R84" s="366">
        <f>IFERROR(IF(-SUM(R$20:R83)+R$15&lt;0.000001,0,IF($C84&gt;='H-32A-WP06 - Debt Service'!Q$24,'H-32A-WP06 - Debt Service'!Q$27/12,0)),"-")</f>
        <v>0</v>
      </c>
      <c r="S84" s="366">
        <f>IFERROR(IF(-SUM(S$20:S83)+S$15&lt;0.000001,0,IF($C84&gt;='H-32A-WP06 - Debt Service'!R$24,'H-32A-WP06 - Debt Service'!R$27/12,0)),"-")</f>
        <v>0</v>
      </c>
      <c r="T84" s="366">
        <f>IFERROR(IF(-SUM(T$20:T83)+T$15&lt;0.000001,0,IF($C84&gt;='H-32A-WP06 - Debt Service'!S$24,'H-32A-WP06 - Debt Service'!S$27/12,0)),"-")</f>
        <v>0</v>
      </c>
      <c r="U84" s="366">
        <f>IFERROR(IF(-SUM(U$20:U83)+U$15&lt;0.000001,0,IF($C84&gt;='H-32A-WP06 - Debt Service'!T$24,'H-32A-WP06 - Debt Service'!T$27/12,0)),"-")</f>
        <v>0</v>
      </c>
      <c r="V84" s="366">
        <f>IFERROR(IF(-SUM(V$20:V83)+V$15&lt;0.000001,0,IF($C84&gt;='H-32A-WP06 - Debt Service'!U$24,'H-32A-WP06 - Debt Service'!U$27/12,0)),"-")</f>
        <v>0</v>
      </c>
      <c r="W84" s="366">
        <f>IFERROR(IF(-SUM(W$20:W83)+W$15&lt;0.000001,0,IF($C84&gt;='H-32A-WP06 - Debt Service'!V$24,'H-32A-WP06 - Debt Service'!V$27/12,0)),"-")</f>
        <v>0</v>
      </c>
      <c r="X84" s="366">
        <f>IFERROR(IF(-SUM(X$20:X83)+X$15&lt;0.000001,0,IF($C84&gt;='H-32A-WP06 - Debt Service'!W$24,'H-32A-WP06 - Debt Service'!W$27/12,0)),"-")</f>
        <v>0</v>
      </c>
      <c r="Y84" s="366">
        <f>IFERROR(IF(-SUM(Y$20:Y83)+Y$15&lt;0.000001,0,IF($C84&gt;='H-32A-WP06 - Debt Service'!X$24,'H-32A-WP06 - Debt Service'!X$27/12,0)),"-")</f>
        <v>0</v>
      </c>
      <c r="Z84" s="366">
        <f>IFERROR(IF(-SUM(Z$20:Z83)+Z$15&lt;0.000001,0,IF($C84&gt;='H-32A-WP06 - Debt Service'!Y$24,'H-32A-WP06 - Debt Service'!Y$27/12,0)),"-")</f>
        <v>0</v>
      </c>
    </row>
    <row r="85" spans="2:26">
      <c r="B85" s="354">
        <f t="shared" ref="B85:B148" si="4">YEAR(C85)</f>
        <v>2024</v>
      </c>
      <c r="C85" s="378">
        <f t="shared" si="2"/>
        <v>45444</v>
      </c>
      <c r="D85" s="366" t="str">
        <f>IFERROR(IF(-SUM(D$20:D84)+D$15&lt;0.000001,0,IF($C85&gt;='H-32A-WP06 - Debt Service'!C$24,'H-32A-WP06 - Debt Service'!C$27/12,0)),"-")</f>
        <v>-</v>
      </c>
      <c r="E85" s="366" t="str">
        <f>IFERROR(IF(-SUM(E$20:E84)+E$15&lt;0.000001,0,IF($C85&gt;='H-32A-WP06 - Debt Service'!D$24,'H-32A-WP06 - Debt Service'!D$27/12,0)),"-")</f>
        <v>-</v>
      </c>
      <c r="F85" s="366" t="str">
        <f>IFERROR(IF(-SUM(F$20:F84)+F$15&lt;0.000001,0,IF($C85&gt;='H-32A-WP06 - Debt Service'!E$24,'H-32A-WP06 - Debt Service'!E$27/12,0)),"-")</f>
        <v>-</v>
      </c>
      <c r="G85" s="366">
        <f>IFERROR(IF(-SUM(G$20:G84)+G$15&lt;0.000001,0,IF($C85&gt;='H-32A-WP06 - Debt Service'!F$24,'H-32A-WP06 - Debt Service'!F$27/12,0)),"-")</f>
        <v>0</v>
      </c>
      <c r="H85" s="366">
        <f>IFERROR(IF(-SUM(H$20:H84)+H$15&lt;0.000001,0,IF($C85&gt;='H-32A-WP06 - Debt Service'!G$24,'H-32A-WP06 - Debt Service'!G$27/12,0)),"-")</f>
        <v>0</v>
      </c>
      <c r="I85" s="366">
        <f>IFERROR(IF(-SUM(I$20:I84)+I$15&lt;0.000001,0,IF($C85&gt;='H-32A-WP06 - Debt Service'!H$24,'H-32A-WP06 - Debt Service'!H$27/12,0)),"-")</f>
        <v>0</v>
      </c>
      <c r="J85" s="366">
        <f>IFERROR(IF(-SUM(J$20:J84)+J$15&lt;0.000001,0,IF($C85&gt;='H-32A-WP06 - Debt Service'!I$24,'H-32A-WP06 - Debt Service'!I$27/12,0)),"-")</f>
        <v>0</v>
      </c>
      <c r="K85" s="366">
        <f>IFERROR(IF(-SUM(K$20:K84)+K$15&lt;0.000001,0,IF($C85&gt;='H-32A-WP06 - Debt Service'!J$24,'H-32A-WP06 - Debt Service'!J$27/12,0)),"-")</f>
        <v>0</v>
      </c>
      <c r="L85" s="366">
        <f>IFERROR(IF(-SUM(L$20:L84)+L$15&lt;0.000001,0,IF($C85&gt;='H-32A-WP06 - Debt Service'!K$24,'H-32A-WP06 - Debt Service'!K$27/12,0)),"-")</f>
        <v>0</v>
      </c>
      <c r="M85" s="366">
        <f>IFERROR(IF(-SUM(M$20:M84)+M$15&lt;0.000001,0,IF($C85&gt;='H-32A-WP06 - Debt Service'!L$24,'H-32A-WP06 - Debt Service'!L$27/12,0)),"-")</f>
        <v>0</v>
      </c>
      <c r="N85" s="459"/>
      <c r="O85" s="354">
        <f t="shared" ref="O85:O148" si="5">YEAR(P85)</f>
        <v>2024</v>
      </c>
      <c r="P85" s="378">
        <f t="shared" si="3"/>
        <v>45444</v>
      </c>
      <c r="Q85" s="366" t="str">
        <f>IFERROR(IF(-SUM(Q$20:Q84)+Q$15&lt;0.000001,0,IF($C85&gt;='H-32A-WP06 - Debt Service'!P$24,'H-32A-WP06 - Debt Service'!P$27/12,0)),"-")</f>
        <v>-</v>
      </c>
      <c r="R85" s="366">
        <f>IFERROR(IF(-SUM(R$20:R84)+R$15&lt;0.000001,0,IF($C85&gt;='H-32A-WP06 - Debt Service'!Q$24,'H-32A-WP06 - Debt Service'!Q$27/12,0)),"-")</f>
        <v>0</v>
      </c>
      <c r="S85" s="366">
        <f>IFERROR(IF(-SUM(S$20:S84)+S$15&lt;0.000001,0,IF($C85&gt;='H-32A-WP06 - Debt Service'!R$24,'H-32A-WP06 - Debt Service'!R$27/12,0)),"-")</f>
        <v>0</v>
      </c>
      <c r="T85" s="366">
        <f>IFERROR(IF(-SUM(T$20:T84)+T$15&lt;0.000001,0,IF($C85&gt;='H-32A-WP06 - Debt Service'!S$24,'H-32A-WP06 - Debt Service'!S$27/12,0)),"-")</f>
        <v>0</v>
      </c>
      <c r="U85" s="366">
        <f>IFERROR(IF(-SUM(U$20:U84)+U$15&lt;0.000001,0,IF($C85&gt;='H-32A-WP06 - Debt Service'!T$24,'H-32A-WP06 - Debt Service'!T$27/12,0)),"-")</f>
        <v>0</v>
      </c>
      <c r="V85" s="366">
        <f>IFERROR(IF(-SUM(V$20:V84)+V$15&lt;0.000001,0,IF($C85&gt;='H-32A-WP06 - Debt Service'!U$24,'H-32A-WP06 - Debt Service'!U$27/12,0)),"-")</f>
        <v>0</v>
      </c>
      <c r="W85" s="366">
        <f>IFERROR(IF(-SUM(W$20:W84)+W$15&lt;0.000001,0,IF($C85&gt;='H-32A-WP06 - Debt Service'!V$24,'H-32A-WP06 - Debt Service'!V$27/12,0)),"-")</f>
        <v>0</v>
      </c>
      <c r="X85" s="366">
        <f>IFERROR(IF(-SUM(X$20:X84)+X$15&lt;0.000001,0,IF($C85&gt;='H-32A-WP06 - Debt Service'!W$24,'H-32A-WP06 - Debt Service'!W$27/12,0)),"-")</f>
        <v>0</v>
      </c>
      <c r="Y85" s="366">
        <f>IFERROR(IF(-SUM(Y$20:Y84)+Y$15&lt;0.000001,0,IF($C85&gt;='H-32A-WP06 - Debt Service'!X$24,'H-32A-WP06 - Debt Service'!X$27/12,0)),"-")</f>
        <v>0</v>
      </c>
      <c r="Z85" s="366">
        <f>IFERROR(IF(-SUM(Z$20:Z84)+Z$15&lt;0.000001,0,IF($C85&gt;='H-32A-WP06 - Debt Service'!Y$24,'H-32A-WP06 - Debt Service'!Y$27/12,0)),"-")</f>
        <v>0</v>
      </c>
    </row>
    <row r="86" spans="2:26">
      <c r="B86" s="354">
        <f t="shared" si="4"/>
        <v>2024</v>
      </c>
      <c r="C86" s="378">
        <f t="shared" ref="C86:C149" si="6">EOMONTH(C85,0)+1</f>
        <v>45474</v>
      </c>
      <c r="D86" s="366" t="str">
        <f>IFERROR(IF(-SUM(D$20:D85)+D$15&lt;0.000001,0,IF($C86&gt;='H-32A-WP06 - Debt Service'!C$24,'H-32A-WP06 - Debt Service'!C$27/12,0)),"-")</f>
        <v>-</v>
      </c>
      <c r="E86" s="366" t="str">
        <f>IFERROR(IF(-SUM(E$20:E85)+E$15&lt;0.000001,0,IF($C86&gt;='H-32A-WP06 - Debt Service'!D$24,'H-32A-WP06 - Debt Service'!D$27/12,0)),"-")</f>
        <v>-</v>
      </c>
      <c r="F86" s="366" t="str">
        <f>IFERROR(IF(-SUM(F$20:F85)+F$15&lt;0.000001,0,IF($C86&gt;='H-32A-WP06 - Debt Service'!E$24,'H-32A-WP06 - Debt Service'!E$27/12,0)),"-")</f>
        <v>-</v>
      </c>
      <c r="G86" s="366">
        <f>IFERROR(IF(-SUM(G$20:G85)+G$15&lt;0.000001,0,IF($C86&gt;='H-32A-WP06 - Debt Service'!F$24,'H-32A-WP06 - Debt Service'!F$27/12,0)),"-")</f>
        <v>0</v>
      </c>
      <c r="H86" s="366">
        <f>IFERROR(IF(-SUM(H$20:H85)+H$15&lt;0.000001,0,IF($C86&gt;='H-32A-WP06 - Debt Service'!G$24,'H-32A-WP06 - Debt Service'!G$27/12,0)),"-")</f>
        <v>0</v>
      </c>
      <c r="I86" s="366">
        <f>IFERROR(IF(-SUM(I$20:I85)+I$15&lt;0.000001,0,IF($C86&gt;='H-32A-WP06 - Debt Service'!H$24,'H-32A-WP06 - Debt Service'!H$27/12,0)),"-")</f>
        <v>0</v>
      </c>
      <c r="J86" s="366">
        <f>IFERROR(IF(-SUM(J$20:J85)+J$15&lt;0.000001,0,IF($C86&gt;='H-32A-WP06 - Debt Service'!I$24,'H-32A-WP06 - Debt Service'!I$27/12,0)),"-")</f>
        <v>0</v>
      </c>
      <c r="K86" s="366">
        <f>IFERROR(IF(-SUM(K$20:K85)+K$15&lt;0.000001,0,IF($C86&gt;='H-32A-WP06 - Debt Service'!J$24,'H-32A-WP06 - Debt Service'!J$27/12,0)),"-")</f>
        <v>0</v>
      </c>
      <c r="L86" s="366">
        <f>IFERROR(IF(-SUM(L$20:L85)+L$15&lt;0.000001,0,IF($C86&gt;='H-32A-WP06 - Debt Service'!K$24,'H-32A-WP06 - Debt Service'!K$27/12,0)),"-")</f>
        <v>0</v>
      </c>
      <c r="M86" s="366">
        <f>IFERROR(IF(-SUM(M$20:M85)+M$15&lt;0.000001,0,IF($C86&gt;='H-32A-WP06 - Debt Service'!L$24,'H-32A-WP06 - Debt Service'!L$27/12,0)),"-")</f>
        <v>0</v>
      </c>
      <c r="N86" s="459"/>
      <c r="O86" s="354">
        <f t="shared" si="5"/>
        <v>2024</v>
      </c>
      <c r="P86" s="378">
        <f t="shared" ref="P86:P149" si="7">EOMONTH(P85,0)+1</f>
        <v>45474</v>
      </c>
      <c r="Q86" s="366" t="str">
        <f>IFERROR(IF(-SUM(Q$20:Q85)+Q$15&lt;0.000001,0,IF($C86&gt;='H-32A-WP06 - Debt Service'!P$24,'H-32A-WP06 - Debt Service'!P$27/12,0)),"-")</f>
        <v>-</v>
      </c>
      <c r="R86" s="366">
        <f>IFERROR(IF(-SUM(R$20:R85)+R$15&lt;0.000001,0,IF($C86&gt;='H-32A-WP06 - Debt Service'!Q$24,'H-32A-WP06 - Debt Service'!Q$27/12,0)),"-")</f>
        <v>0</v>
      </c>
      <c r="S86" s="366">
        <f>IFERROR(IF(-SUM(S$20:S85)+S$15&lt;0.000001,0,IF($C86&gt;='H-32A-WP06 - Debt Service'!R$24,'H-32A-WP06 - Debt Service'!R$27/12,0)),"-")</f>
        <v>0</v>
      </c>
      <c r="T86" s="366">
        <f>IFERROR(IF(-SUM(T$20:T85)+T$15&lt;0.000001,0,IF($C86&gt;='H-32A-WP06 - Debt Service'!S$24,'H-32A-WP06 - Debt Service'!S$27/12,0)),"-")</f>
        <v>0</v>
      </c>
      <c r="U86" s="366">
        <f>IFERROR(IF(-SUM(U$20:U85)+U$15&lt;0.000001,0,IF($C86&gt;='H-32A-WP06 - Debt Service'!T$24,'H-32A-WP06 - Debt Service'!T$27/12,0)),"-")</f>
        <v>0</v>
      </c>
      <c r="V86" s="366">
        <f>IFERROR(IF(-SUM(V$20:V85)+V$15&lt;0.000001,0,IF($C86&gt;='H-32A-WP06 - Debt Service'!U$24,'H-32A-WP06 - Debt Service'!U$27/12,0)),"-")</f>
        <v>0</v>
      </c>
      <c r="W86" s="366">
        <f>IFERROR(IF(-SUM(W$20:W85)+W$15&lt;0.000001,0,IF($C86&gt;='H-32A-WP06 - Debt Service'!V$24,'H-32A-WP06 - Debt Service'!V$27/12,0)),"-")</f>
        <v>0</v>
      </c>
      <c r="X86" s="366">
        <f>IFERROR(IF(-SUM(X$20:X85)+X$15&lt;0.000001,0,IF($C86&gt;='H-32A-WP06 - Debt Service'!W$24,'H-32A-WP06 - Debt Service'!W$27/12,0)),"-")</f>
        <v>0</v>
      </c>
      <c r="Y86" s="366">
        <f>IFERROR(IF(-SUM(Y$20:Y85)+Y$15&lt;0.000001,0,IF($C86&gt;='H-32A-WP06 - Debt Service'!X$24,'H-32A-WP06 - Debt Service'!X$27/12,0)),"-")</f>
        <v>0</v>
      </c>
      <c r="Z86" s="366">
        <f>IFERROR(IF(-SUM(Z$20:Z85)+Z$15&lt;0.000001,0,IF($C86&gt;='H-32A-WP06 - Debt Service'!Y$24,'H-32A-WP06 - Debt Service'!Y$27/12,0)),"-")</f>
        <v>0</v>
      </c>
    </row>
    <row r="87" spans="2:26">
      <c r="B87" s="354">
        <f t="shared" si="4"/>
        <v>2024</v>
      </c>
      <c r="C87" s="378">
        <f t="shared" si="6"/>
        <v>45505</v>
      </c>
      <c r="D87" s="366" t="str">
        <f>IFERROR(IF(-SUM(D$20:D86)+D$15&lt;0.000001,0,IF($C87&gt;='H-32A-WP06 - Debt Service'!C$24,'H-32A-WP06 - Debt Service'!C$27/12,0)),"-")</f>
        <v>-</v>
      </c>
      <c r="E87" s="366" t="str">
        <f>IFERROR(IF(-SUM(E$20:E86)+E$15&lt;0.000001,0,IF($C87&gt;='H-32A-WP06 - Debt Service'!D$24,'H-32A-WP06 - Debt Service'!D$27/12,0)),"-")</f>
        <v>-</v>
      </c>
      <c r="F87" s="366" t="str">
        <f>IFERROR(IF(-SUM(F$20:F86)+F$15&lt;0.000001,0,IF($C87&gt;='H-32A-WP06 - Debt Service'!E$24,'H-32A-WP06 - Debt Service'!E$27/12,0)),"-")</f>
        <v>-</v>
      </c>
      <c r="G87" s="366">
        <f>IFERROR(IF(-SUM(G$20:G86)+G$15&lt;0.000001,0,IF($C87&gt;='H-32A-WP06 - Debt Service'!F$24,'H-32A-WP06 - Debt Service'!F$27/12,0)),"-")</f>
        <v>0</v>
      </c>
      <c r="H87" s="366">
        <f>IFERROR(IF(-SUM(H$20:H86)+H$15&lt;0.000001,0,IF($C87&gt;='H-32A-WP06 - Debt Service'!G$24,'H-32A-WP06 - Debt Service'!G$27/12,0)),"-")</f>
        <v>0</v>
      </c>
      <c r="I87" s="366">
        <f>IFERROR(IF(-SUM(I$20:I86)+I$15&lt;0.000001,0,IF($C87&gt;='H-32A-WP06 - Debt Service'!H$24,'H-32A-WP06 - Debt Service'!H$27/12,0)),"-")</f>
        <v>0</v>
      </c>
      <c r="J87" s="366">
        <f>IFERROR(IF(-SUM(J$20:J86)+J$15&lt;0.000001,0,IF($C87&gt;='H-32A-WP06 - Debt Service'!I$24,'H-32A-WP06 - Debt Service'!I$27/12,0)),"-")</f>
        <v>0</v>
      </c>
      <c r="K87" s="366">
        <f>IFERROR(IF(-SUM(K$20:K86)+K$15&lt;0.000001,0,IF($C87&gt;='H-32A-WP06 - Debt Service'!J$24,'H-32A-WP06 - Debt Service'!J$27/12,0)),"-")</f>
        <v>0</v>
      </c>
      <c r="L87" s="366">
        <f>IFERROR(IF(-SUM(L$20:L86)+L$15&lt;0.000001,0,IF($C87&gt;='H-32A-WP06 - Debt Service'!K$24,'H-32A-WP06 - Debt Service'!K$27/12,0)),"-")</f>
        <v>0</v>
      </c>
      <c r="M87" s="366">
        <f>IFERROR(IF(-SUM(M$20:M86)+M$15&lt;0.000001,0,IF($C87&gt;='H-32A-WP06 - Debt Service'!L$24,'H-32A-WP06 - Debt Service'!L$27/12,0)),"-")</f>
        <v>0</v>
      </c>
      <c r="N87" s="459"/>
      <c r="O87" s="354">
        <f t="shared" si="5"/>
        <v>2024</v>
      </c>
      <c r="P87" s="378">
        <f t="shared" si="7"/>
        <v>45505</v>
      </c>
      <c r="Q87" s="366" t="str">
        <f>IFERROR(IF(-SUM(Q$20:Q86)+Q$15&lt;0.000001,0,IF($C87&gt;='H-32A-WP06 - Debt Service'!P$24,'H-32A-WP06 - Debt Service'!P$27/12,0)),"-")</f>
        <v>-</v>
      </c>
      <c r="R87" s="366">
        <f>IFERROR(IF(-SUM(R$20:R86)+R$15&lt;0.000001,0,IF($C87&gt;='H-32A-WP06 - Debt Service'!Q$24,'H-32A-WP06 - Debt Service'!Q$27/12,0)),"-")</f>
        <v>0</v>
      </c>
      <c r="S87" s="366">
        <f>IFERROR(IF(-SUM(S$20:S86)+S$15&lt;0.000001,0,IF($C87&gt;='H-32A-WP06 - Debt Service'!R$24,'H-32A-WP06 - Debt Service'!R$27/12,0)),"-")</f>
        <v>0</v>
      </c>
      <c r="T87" s="366">
        <f>IFERROR(IF(-SUM(T$20:T86)+T$15&lt;0.000001,0,IF($C87&gt;='H-32A-WP06 - Debt Service'!S$24,'H-32A-WP06 - Debt Service'!S$27/12,0)),"-")</f>
        <v>0</v>
      </c>
      <c r="U87" s="366">
        <f>IFERROR(IF(-SUM(U$20:U86)+U$15&lt;0.000001,0,IF($C87&gt;='H-32A-WP06 - Debt Service'!T$24,'H-32A-WP06 - Debt Service'!T$27/12,0)),"-")</f>
        <v>0</v>
      </c>
      <c r="V87" s="366">
        <f>IFERROR(IF(-SUM(V$20:V86)+V$15&lt;0.000001,0,IF($C87&gt;='H-32A-WP06 - Debt Service'!U$24,'H-32A-WP06 - Debt Service'!U$27/12,0)),"-")</f>
        <v>0</v>
      </c>
      <c r="W87" s="366">
        <f>IFERROR(IF(-SUM(W$20:W86)+W$15&lt;0.000001,0,IF($C87&gt;='H-32A-WP06 - Debt Service'!V$24,'H-32A-WP06 - Debt Service'!V$27/12,0)),"-")</f>
        <v>0</v>
      </c>
      <c r="X87" s="366">
        <f>IFERROR(IF(-SUM(X$20:X86)+X$15&lt;0.000001,0,IF($C87&gt;='H-32A-WP06 - Debt Service'!W$24,'H-32A-WP06 - Debt Service'!W$27/12,0)),"-")</f>
        <v>0</v>
      </c>
      <c r="Y87" s="366">
        <f>IFERROR(IF(-SUM(Y$20:Y86)+Y$15&lt;0.000001,0,IF($C87&gt;='H-32A-WP06 - Debt Service'!X$24,'H-32A-WP06 - Debt Service'!X$27/12,0)),"-")</f>
        <v>0</v>
      </c>
      <c r="Z87" s="366">
        <f>IFERROR(IF(-SUM(Z$20:Z86)+Z$15&lt;0.000001,0,IF($C87&gt;='H-32A-WP06 - Debt Service'!Y$24,'H-32A-WP06 - Debt Service'!Y$27/12,0)),"-")</f>
        <v>0</v>
      </c>
    </row>
    <row r="88" spans="2:26">
      <c r="B88" s="354">
        <f t="shared" si="4"/>
        <v>2024</v>
      </c>
      <c r="C88" s="378">
        <f t="shared" si="6"/>
        <v>45536</v>
      </c>
      <c r="D88" s="366" t="str">
        <f>IFERROR(IF(-SUM(D$20:D87)+D$15&lt;0.000001,0,IF($C88&gt;='H-32A-WP06 - Debt Service'!C$24,'H-32A-WP06 - Debt Service'!C$27/12,0)),"-")</f>
        <v>-</v>
      </c>
      <c r="E88" s="366" t="str">
        <f>IFERROR(IF(-SUM(E$20:E87)+E$15&lt;0.000001,0,IF($C88&gt;='H-32A-WP06 - Debt Service'!D$24,'H-32A-WP06 - Debt Service'!D$27/12,0)),"-")</f>
        <v>-</v>
      </c>
      <c r="F88" s="366" t="str">
        <f>IFERROR(IF(-SUM(F$20:F87)+F$15&lt;0.000001,0,IF($C88&gt;='H-32A-WP06 - Debt Service'!E$24,'H-32A-WP06 - Debt Service'!E$27/12,0)),"-")</f>
        <v>-</v>
      </c>
      <c r="G88" s="366">
        <f>IFERROR(IF(-SUM(G$20:G87)+G$15&lt;0.000001,0,IF($C88&gt;='H-32A-WP06 - Debt Service'!F$24,'H-32A-WP06 - Debt Service'!F$27/12,0)),"-")</f>
        <v>0</v>
      </c>
      <c r="H88" s="366">
        <f>IFERROR(IF(-SUM(H$20:H87)+H$15&lt;0.000001,0,IF($C88&gt;='H-32A-WP06 - Debt Service'!G$24,'H-32A-WP06 - Debt Service'!G$27/12,0)),"-")</f>
        <v>0</v>
      </c>
      <c r="I88" s="366">
        <f>IFERROR(IF(-SUM(I$20:I87)+I$15&lt;0.000001,0,IF($C88&gt;='H-32A-WP06 - Debt Service'!H$24,'H-32A-WP06 - Debt Service'!H$27/12,0)),"-")</f>
        <v>0</v>
      </c>
      <c r="J88" s="366">
        <f>IFERROR(IF(-SUM(J$20:J87)+J$15&lt;0.000001,0,IF($C88&gt;='H-32A-WP06 - Debt Service'!I$24,'H-32A-WP06 - Debt Service'!I$27/12,0)),"-")</f>
        <v>0</v>
      </c>
      <c r="K88" s="366">
        <f>IFERROR(IF(-SUM(K$20:K87)+K$15&lt;0.000001,0,IF($C88&gt;='H-32A-WP06 - Debt Service'!J$24,'H-32A-WP06 - Debt Service'!J$27/12,0)),"-")</f>
        <v>0</v>
      </c>
      <c r="L88" s="366">
        <f>IFERROR(IF(-SUM(L$20:L87)+L$15&lt;0.000001,0,IF($C88&gt;='H-32A-WP06 - Debt Service'!K$24,'H-32A-WP06 - Debt Service'!K$27/12,0)),"-")</f>
        <v>0</v>
      </c>
      <c r="M88" s="366">
        <f>IFERROR(IF(-SUM(M$20:M87)+M$15&lt;0.000001,0,IF($C88&gt;='H-32A-WP06 - Debt Service'!L$24,'H-32A-WP06 - Debt Service'!L$27/12,0)),"-")</f>
        <v>0</v>
      </c>
      <c r="N88" s="459"/>
      <c r="O88" s="354">
        <f t="shared" si="5"/>
        <v>2024</v>
      </c>
      <c r="P88" s="378">
        <f t="shared" si="7"/>
        <v>45536</v>
      </c>
      <c r="Q88" s="366" t="str">
        <f>IFERROR(IF(-SUM(Q$20:Q87)+Q$15&lt;0.000001,0,IF($C88&gt;='H-32A-WP06 - Debt Service'!P$24,'H-32A-WP06 - Debt Service'!P$27/12,0)),"-")</f>
        <v>-</v>
      </c>
      <c r="R88" s="366">
        <f>IFERROR(IF(-SUM(R$20:R87)+R$15&lt;0.000001,0,IF($C88&gt;='H-32A-WP06 - Debt Service'!Q$24,'H-32A-WP06 - Debt Service'!Q$27/12,0)),"-")</f>
        <v>0</v>
      </c>
      <c r="S88" s="366">
        <f>IFERROR(IF(-SUM(S$20:S87)+S$15&lt;0.000001,0,IF($C88&gt;='H-32A-WP06 - Debt Service'!R$24,'H-32A-WP06 - Debt Service'!R$27/12,0)),"-")</f>
        <v>0</v>
      </c>
      <c r="T88" s="366">
        <f>IFERROR(IF(-SUM(T$20:T87)+T$15&lt;0.000001,0,IF($C88&gt;='H-32A-WP06 - Debt Service'!S$24,'H-32A-WP06 - Debt Service'!S$27/12,0)),"-")</f>
        <v>0</v>
      </c>
      <c r="U88" s="366">
        <f>IFERROR(IF(-SUM(U$20:U87)+U$15&lt;0.000001,0,IF($C88&gt;='H-32A-WP06 - Debt Service'!T$24,'H-32A-WP06 - Debt Service'!T$27/12,0)),"-")</f>
        <v>0</v>
      </c>
      <c r="V88" s="366">
        <f>IFERROR(IF(-SUM(V$20:V87)+V$15&lt;0.000001,0,IF($C88&gt;='H-32A-WP06 - Debt Service'!U$24,'H-32A-WP06 - Debt Service'!U$27/12,0)),"-")</f>
        <v>0</v>
      </c>
      <c r="W88" s="366">
        <f>IFERROR(IF(-SUM(W$20:W87)+W$15&lt;0.000001,0,IF($C88&gt;='H-32A-WP06 - Debt Service'!V$24,'H-32A-WP06 - Debt Service'!V$27/12,0)),"-")</f>
        <v>0</v>
      </c>
      <c r="X88" s="366">
        <f>IFERROR(IF(-SUM(X$20:X87)+X$15&lt;0.000001,0,IF($C88&gt;='H-32A-WP06 - Debt Service'!W$24,'H-32A-WP06 - Debt Service'!W$27/12,0)),"-")</f>
        <v>0</v>
      </c>
      <c r="Y88" s="366">
        <f>IFERROR(IF(-SUM(Y$20:Y87)+Y$15&lt;0.000001,0,IF($C88&gt;='H-32A-WP06 - Debt Service'!X$24,'H-32A-WP06 - Debt Service'!X$27/12,0)),"-")</f>
        <v>0</v>
      </c>
      <c r="Z88" s="366">
        <f>IFERROR(IF(-SUM(Z$20:Z87)+Z$15&lt;0.000001,0,IF($C88&gt;='H-32A-WP06 - Debt Service'!Y$24,'H-32A-WP06 - Debt Service'!Y$27/12,0)),"-")</f>
        <v>0</v>
      </c>
    </row>
    <row r="89" spans="2:26">
      <c r="B89" s="354">
        <f t="shared" si="4"/>
        <v>2024</v>
      </c>
      <c r="C89" s="378">
        <f t="shared" si="6"/>
        <v>45566</v>
      </c>
      <c r="D89" s="366" t="str">
        <f>IFERROR(IF(-SUM(D$20:D88)+D$15&lt;0.000001,0,IF($C89&gt;='H-32A-WP06 - Debt Service'!C$24,'H-32A-WP06 - Debt Service'!C$27/12,0)),"-")</f>
        <v>-</v>
      </c>
      <c r="E89" s="366" t="str">
        <f>IFERROR(IF(-SUM(E$20:E88)+E$15&lt;0.000001,0,IF($C89&gt;='H-32A-WP06 - Debt Service'!D$24,'H-32A-WP06 - Debt Service'!D$27/12,0)),"-")</f>
        <v>-</v>
      </c>
      <c r="F89" s="366" t="str">
        <f>IFERROR(IF(-SUM(F$20:F88)+F$15&lt;0.000001,0,IF($C89&gt;='H-32A-WP06 - Debt Service'!E$24,'H-32A-WP06 - Debt Service'!E$27/12,0)),"-")</f>
        <v>-</v>
      </c>
      <c r="G89" s="366">
        <f>IFERROR(IF(-SUM(G$20:G88)+G$15&lt;0.000001,0,IF($C89&gt;='H-32A-WP06 - Debt Service'!F$24,'H-32A-WP06 - Debt Service'!F$27/12,0)),"-")</f>
        <v>0</v>
      </c>
      <c r="H89" s="366">
        <f>IFERROR(IF(-SUM(H$20:H88)+H$15&lt;0.000001,0,IF($C89&gt;='H-32A-WP06 - Debt Service'!G$24,'H-32A-WP06 - Debt Service'!G$27/12,0)),"-")</f>
        <v>0</v>
      </c>
      <c r="I89" s="366">
        <f>IFERROR(IF(-SUM(I$20:I88)+I$15&lt;0.000001,0,IF($C89&gt;='H-32A-WP06 - Debt Service'!H$24,'H-32A-WP06 - Debt Service'!H$27/12,0)),"-")</f>
        <v>0</v>
      </c>
      <c r="J89" s="366">
        <f>IFERROR(IF(-SUM(J$20:J88)+J$15&lt;0.000001,0,IF($C89&gt;='H-32A-WP06 - Debt Service'!I$24,'H-32A-WP06 - Debt Service'!I$27/12,0)),"-")</f>
        <v>0</v>
      </c>
      <c r="K89" s="366">
        <f>IFERROR(IF(-SUM(K$20:K88)+K$15&lt;0.000001,0,IF($C89&gt;='H-32A-WP06 - Debt Service'!J$24,'H-32A-WP06 - Debt Service'!J$27/12,0)),"-")</f>
        <v>0</v>
      </c>
      <c r="L89" s="366">
        <f>IFERROR(IF(-SUM(L$20:L88)+L$15&lt;0.000001,0,IF($C89&gt;='H-32A-WP06 - Debt Service'!K$24,'H-32A-WP06 - Debt Service'!K$27/12,0)),"-")</f>
        <v>0</v>
      </c>
      <c r="M89" s="366">
        <f>IFERROR(IF(-SUM(M$20:M88)+M$15&lt;0.000001,0,IF($C89&gt;='H-32A-WP06 - Debt Service'!L$24,'H-32A-WP06 - Debt Service'!L$27/12,0)),"-")</f>
        <v>0</v>
      </c>
      <c r="N89" s="459"/>
      <c r="O89" s="354">
        <f t="shared" si="5"/>
        <v>2024</v>
      </c>
      <c r="P89" s="378">
        <f t="shared" si="7"/>
        <v>45566</v>
      </c>
      <c r="Q89" s="366" t="str">
        <f>IFERROR(IF(-SUM(Q$20:Q88)+Q$15&lt;0.000001,0,IF($C89&gt;='H-32A-WP06 - Debt Service'!P$24,'H-32A-WP06 - Debt Service'!P$27/12,0)),"-")</f>
        <v>-</v>
      </c>
      <c r="R89" s="366">
        <f>IFERROR(IF(-SUM(R$20:R88)+R$15&lt;0.000001,0,IF($C89&gt;='H-32A-WP06 - Debt Service'!Q$24,'H-32A-WP06 - Debt Service'!Q$27/12,0)),"-")</f>
        <v>0</v>
      </c>
      <c r="S89" s="366">
        <f>IFERROR(IF(-SUM(S$20:S88)+S$15&lt;0.000001,0,IF($C89&gt;='H-32A-WP06 - Debt Service'!R$24,'H-32A-WP06 - Debt Service'!R$27/12,0)),"-")</f>
        <v>0</v>
      </c>
      <c r="T89" s="366">
        <f>IFERROR(IF(-SUM(T$20:T88)+T$15&lt;0.000001,0,IF($C89&gt;='H-32A-WP06 - Debt Service'!S$24,'H-32A-WP06 - Debt Service'!S$27/12,0)),"-")</f>
        <v>0</v>
      </c>
      <c r="U89" s="366">
        <f>IFERROR(IF(-SUM(U$20:U88)+U$15&lt;0.000001,0,IF($C89&gt;='H-32A-WP06 - Debt Service'!T$24,'H-32A-WP06 - Debt Service'!T$27/12,0)),"-")</f>
        <v>0</v>
      </c>
      <c r="V89" s="366">
        <f>IFERROR(IF(-SUM(V$20:V88)+V$15&lt;0.000001,0,IF($C89&gt;='H-32A-WP06 - Debt Service'!U$24,'H-32A-WP06 - Debt Service'!U$27/12,0)),"-")</f>
        <v>0</v>
      </c>
      <c r="W89" s="366">
        <f>IFERROR(IF(-SUM(W$20:W88)+W$15&lt;0.000001,0,IF($C89&gt;='H-32A-WP06 - Debt Service'!V$24,'H-32A-WP06 - Debt Service'!V$27/12,0)),"-")</f>
        <v>0</v>
      </c>
      <c r="X89" s="366">
        <f>IFERROR(IF(-SUM(X$20:X88)+X$15&lt;0.000001,0,IF($C89&gt;='H-32A-WP06 - Debt Service'!W$24,'H-32A-WP06 - Debt Service'!W$27/12,0)),"-")</f>
        <v>0</v>
      </c>
      <c r="Y89" s="366">
        <f>IFERROR(IF(-SUM(Y$20:Y88)+Y$15&lt;0.000001,0,IF($C89&gt;='H-32A-WP06 - Debt Service'!X$24,'H-32A-WP06 - Debt Service'!X$27/12,0)),"-")</f>
        <v>0</v>
      </c>
      <c r="Z89" s="366">
        <f>IFERROR(IF(-SUM(Z$20:Z88)+Z$15&lt;0.000001,0,IF($C89&gt;='H-32A-WP06 - Debt Service'!Y$24,'H-32A-WP06 - Debt Service'!Y$27/12,0)),"-")</f>
        <v>0</v>
      </c>
    </row>
    <row r="90" spans="2:26">
      <c r="B90" s="354">
        <f t="shared" si="4"/>
        <v>2024</v>
      </c>
      <c r="C90" s="378">
        <f t="shared" si="6"/>
        <v>45597</v>
      </c>
      <c r="D90" s="366" t="str">
        <f>IFERROR(IF(-SUM(D$20:D89)+D$15&lt;0.000001,0,IF($C90&gt;='H-32A-WP06 - Debt Service'!C$24,'H-32A-WP06 - Debt Service'!C$27/12,0)),"-")</f>
        <v>-</v>
      </c>
      <c r="E90" s="366" t="str">
        <f>IFERROR(IF(-SUM(E$20:E89)+E$15&lt;0.000001,0,IF($C90&gt;='H-32A-WP06 - Debt Service'!D$24,'H-32A-WP06 - Debt Service'!D$27/12,0)),"-")</f>
        <v>-</v>
      </c>
      <c r="F90" s="366" t="str">
        <f>IFERROR(IF(-SUM(F$20:F89)+F$15&lt;0.000001,0,IF($C90&gt;='H-32A-WP06 - Debt Service'!E$24,'H-32A-WP06 - Debt Service'!E$27/12,0)),"-")</f>
        <v>-</v>
      </c>
      <c r="G90" s="366">
        <f>IFERROR(IF(-SUM(G$20:G89)+G$15&lt;0.000001,0,IF($C90&gt;='H-32A-WP06 - Debt Service'!F$24,'H-32A-WP06 - Debt Service'!F$27/12,0)),"-")</f>
        <v>0</v>
      </c>
      <c r="H90" s="366">
        <f>IFERROR(IF(-SUM(H$20:H89)+H$15&lt;0.000001,0,IF($C90&gt;='H-32A-WP06 - Debt Service'!G$24,'H-32A-WP06 - Debt Service'!G$27/12,0)),"-")</f>
        <v>0</v>
      </c>
      <c r="I90" s="366">
        <f>IFERROR(IF(-SUM(I$20:I89)+I$15&lt;0.000001,0,IF($C90&gt;='H-32A-WP06 - Debt Service'!H$24,'H-32A-WP06 - Debt Service'!H$27/12,0)),"-")</f>
        <v>0</v>
      </c>
      <c r="J90" s="366">
        <f>IFERROR(IF(-SUM(J$20:J89)+J$15&lt;0.000001,0,IF($C90&gt;='H-32A-WP06 - Debt Service'!I$24,'H-32A-WP06 - Debt Service'!I$27/12,0)),"-")</f>
        <v>0</v>
      </c>
      <c r="K90" s="366">
        <f>IFERROR(IF(-SUM(K$20:K89)+K$15&lt;0.000001,0,IF($C90&gt;='H-32A-WP06 - Debt Service'!J$24,'H-32A-WP06 - Debt Service'!J$27/12,0)),"-")</f>
        <v>0</v>
      </c>
      <c r="L90" s="366">
        <f>IFERROR(IF(-SUM(L$20:L89)+L$15&lt;0.000001,0,IF($C90&gt;='H-32A-WP06 - Debt Service'!K$24,'H-32A-WP06 - Debt Service'!K$27/12,0)),"-")</f>
        <v>0</v>
      </c>
      <c r="M90" s="366">
        <f>IFERROR(IF(-SUM(M$20:M89)+M$15&lt;0.000001,0,IF($C90&gt;='H-32A-WP06 - Debt Service'!L$24,'H-32A-WP06 - Debt Service'!L$27/12,0)),"-")</f>
        <v>0</v>
      </c>
      <c r="N90" s="459"/>
      <c r="O90" s="354">
        <f t="shared" si="5"/>
        <v>2024</v>
      </c>
      <c r="P90" s="378">
        <f t="shared" si="7"/>
        <v>45597</v>
      </c>
      <c r="Q90" s="366" t="str">
        <f>IFERROR(IF(-SUM(Q$20:Q89)+Q$15&lt;0.000001,0,IF($C90&gt;='H-32A-WP06 - Debt Service'!P$24,'H-32A-WP06 - Debt Service'!P$27/12,0)),"-")</f>
        <v>-</v>
      </c>
      <c r="R90" s="366">
        <f>IFERROR(IF(-SUM(R$20:R89)+R$15&lt;0.000001,0,IF($C90&gt;='H-32A-WP06 - Debt Service'!Q$24,'H-32A-WP06 - Debt Service'!Q$27/12,0)),"-")</f>
        <v>0</v>
      </c>
      <c r="S90" s="366">
        <f>IFERROR(IF(-SUM(S$20:S89)+S$15&lt;0.000001,0,IF($C90&gt;='H-32A-WP06 - Debt Service'!R$24,'H-32A-WP06 - Debt Service'!R$27/12,0)),"-")</f>
        <v>0</v>
      </c>
      <c r="T90" s="366">
        <f>IFERROR(IF(-SUM(T$20:T89)+T$15&lt;0.000001,0,IF($C90&gt;='H-32A-WP06 - Debt Service'!S$24,'H-32A-WP06 - Debt Service'!S$27/12,0)),"-")</f>
        <v>0</v>
      </c>
      <c r="U90" s="366">
        <f>IFERROR(IF(-SUM(U$20:U89)+U$15&lt;0.000001,0,IF($C90&gt;='H-32A-WP06 - Debt Service'!T$24,'H-32A-WP06 - Debt Service'!T$27/12,0)),"-")</f>
        <v>0</v>
      </c>
      <c r="V90" s="366">
        <f>IFERROR(IF(-SUM(V$20:V89)+V$15&lt;0.000001,0,IF($C90&gt;='H-32A-WP06 - Debt Service'!U$24,'H-32A-WP06 - Debt Service'!U$27/12,0)),"-")</f>
        <v>0</v>
      </c>
      <c r="W90" s="366">
        <f>IFERROR(IF(-SUM(W$20:W89)+W$15&lt;0.000001,0,IF($C90&gt;='H-32A-WP06 - Debt Service'!V$24,'H-32A-WP06 - Debt Service'!V$27/12,0)),"-")</f>
        <v>0</v>
      </c>
      <c r="X90" s="366">
        <f>IFERROR(IF(-SUM(X$20:X89)+X$15&lt;0.000001,0,IF($C90&gt;='H-32A-WP06 - Debt Service'!W$24,'H-32A-WP06 - Debt Service'!W$27/12,0)),"-")</f>
        <v>0</v>
      </c>
      <c r="Y90" s="366">
        <f>IFERROR(IF(-SUM(Y$20:Y89)+Y$15&lt;0.000001,0,IF($C90&gt;='H-32A-WP06 - Debt Service'!X$24,'H-32A-WP06 - Debt Service'!X$27/12,0)),"-")</f>
        <v>0</v>
      </c>
      <c r="Z90" s="366">
        <f>IFERROR(IF(-SUM(Z$20:Z89)+Z$15&lt;0.000001,0,IF($C90&gt;='H-32A-WP06 - Debt Service'!Y$24,'H-32A-WP06 - Debt Service'!Y$27/12,0)),"-")</f>
        <v>0</v>
      </c>
    </row>
    <row r="91" spans="2:26">
      <c r="B91" s="354">
        <f t="shared" si="4"/>
        <v>2024</v>
      </c>
      <c r="C91" s="378">
        <f t="shared" si="6"/>
        <v>45627</v>
      </c>
      <c r="D91" s="366" t="str">
        <f>IFERROR(IF(-SUM(D$20:D90)+D$15&lt;0.000001,0,IF($C91&gt;='H-32A-WP06 - Debt Service'!C$24,'H-32A-WP06 - Debt Service'!C$27/12,0)),"-")</f>
        <v>-</v>
      </c>
      <c r="E91" s="366" t="str">
        <f>IFERROR(IF(-SUM(E$20:E90)+E$15&lt;0.000001,0,IF($C91&gt;='H-32A-WP06 - Debt Service'!D$24,'H-32A-WP06 - Debt Service'!D$27/12,0)),"-")</f>
        <v>-</v>
      </c>
      <c r="F91" s="366" t="str">
        <f>IFERROR(IF(-SUM(F$20:F90)+F$15&lt;0.000001,0,IF($C91&gt;='H-32A-WP06 - Debt Service'!E$24,'H-32A-WP06 - Debt Service'!E$27/12,0)),"-")</f>
        <v>-</v>
      </c>
      <c r="G91" s="366">
        <f>IFERROR(IF(-SUM(G$20:G90)+G$15&lt;0.000001,0,IF($C91&gt;='H-32A-WP06 - Debt Service'!F$24,'H-32A-WP06 - Debt Service'!F$27/12,0)),"-")</f>
        <v>0</v>
      </c>
      <c r="H91" s="366">
        <f>IFERROR(IF(-SUM(H$20:H90)+H$15&lt;0.000001,0,IF($C91&gt;='H-32A-WP06 - Debt Service'!G$24,'H-32A-WP06 - Debt Service'!G$27/12,0)),"-")</f>
        <v>0</v>
      </c>
      <c r="I91" s="366">
        <f>IFERROR(IF(-SUM(I$20:I90)+I$15&lt;0.000001,0,IF($C91&gt;='H-32A-WP06 - Debt Service'!H$24,'H-32A-WP06 - Debt Service'!H$27/12,0)),"-")</f>
        <v>0</v>
      </c>
      <c r="J91" s="366">
        <f>IFERROR(IF(-SUM(J$20:J90)+J$15&lt;0.000001,0,IF($C91&gt;='H-32A-WP06 - Debt Service'!I$24,'H-32A-WP06 - Debt Service'!I$27/12,0)),"-")</f>
        <v>0</v>
      </c>
      <c r="K91" s="366">
        <f>IFERROR(IF(-SUM(K$20:K90)+K$15&lt;0.000001,0,IF($C91&gt;='H-32A-WP06 - Debt Service'!J$24,'H-32A-WP06 - Debt Service'!J$27/12,0)),"-")</f>
        <v>0</v>
      </c>
      <c r="L91" s="366">
        <f>IFERROR(IF(-SUM(L$20:L90)+L$15&lt;0.000001,0,IF($C91&gt;='H-32A-WP06 - Debt Service'!K$24,'H-32A-WP06 - Debt Service'!K$27/12,0)),"-")</f>
        <v>0</v>
      </c>
      <c r="M91" s="366">
        <f>IFERROR(IF(-SUM(M$20:M90)+M$15&lt;0.000001,0,IF($C91&gt;='H-32A-WP06 - Debt Service'!L$24,'H-32A-WP06 - Debt Service'!L$27/12,0)),"-")</f>
        <v>0</v>
      </c>
      <c r="N91" s="459"/>
      <c r="O91" s="354">
        <f t="shared" si="5"/>
        <v>2024</v>
      </c>
      <c r="P91" s="378">
        <f t="shared" si="7"/>
        <v>45627</v>
      </c>
      <c r="Q91" s="366" t="str">
        <f>IFERROR(IF(-SUM(Q$20:Q90)+Q$15&lt;0.000001,0,IF($C91&gt;='H-32A-WP06 - Debt Service'!P$24,'H-32A-WP06 - Debt Service'!P$27/12,0)),"-")</f>
        <v>-</v>
      </c>
      <c r="R91" s="366">
        <f>IFERROR(IF(-SUM(R$20:R90)+R$15&lt;0.000001,0,IF($C91&gt;='H-32A-WP06 - Debt Service'!Q$24,'H-32A-WP06 - Debt Service'!Q$27/12,0)),"-")</f>
        <v>0</v>
      </c>
      <c r="S91" s="366">
        <f>IFERROR(IF(-SUM(S$20:S90)+S$15&lt;0.000001,0,IF($C91&gt;='H-32A-WP06 - Debt Service'!R$24,'H-32A-WP06 - Debt Service'!R$27/12,0)),"-")</f>
        <v>0</v>
      </c>
      <c r="T91" s="366">
        <f>IFERROR(IF(-SUM(T$20:T90)+T$15&lt;0.000001,0,IF($C91&gt;='H-32A-WP06 - Debt Service'!S$24,'H-32A-WP06 - Debt Service'!S$27/12,0)),"-")</f>
        <v>0</v>
      </c>
      <c r="U91" s="366">
        <f>IFERROR(IF(-SUM(U$20:U90)+U$15&lt;0.000001,0,IF($C91&gt;='H-32A-WP06 - Debt Service'!T$24,'H-32A-WP06 - Debt Service'!T$27/12,0)),"-")</f>
        <v>0</v>
      </c>
      <c r="V91" s="366">
        <f>IFERROR(IF(-SUM(V$20:V90)+V$15&lt;0.000001,0,IF($C91&gt;='H-32A-WP06 - Debt Service'!U$24,'H-32A-WP06 - Debt Service'!U$27/12,0)),"-")</f>
        <v>0</v>
      </c>
      <c r="W91" s="366">
        <f>IFERROR(IF(-SUM(W$20:W90)+W$15&lt;0.000001,0,IF($C91&gt;='H-32A-WP06 - Debt Service'!V$24,'H-32A-WP06 - Debt Service'!V$27/12,0)),"-")</f>
        <v>0</v>
      </c>
      <c r="X91" s="366">
        <f>IFERROR(IF(-SUM(X$20:X90)+X$15&lt;0.000001,0,IF($C91&gt;='H-32A-WP06 - Debt Service'!W$24,'H-32A-WP06 - Debt Service'!W$27/12,0)),"-")</f>
        <v>0</v>
      </c>
      <c r="Y91" s="366">
        <f>IFERROR(IF(-SUM(Y$20:Y90)+Y$15&lt;0.000001,0,IF($C91&gt;='H-32A-WP06 - Debt Service'!X$24,'H-32A-WP06 - Debt Service'!X$27/12,0)),"-")</f>
        <v>0</v>
      </c>
      <c r="Z91" s="366">
        <f>IFERROR(IF(-SUM(Z$20:Z90)+Z$15&lt;0.000001,0,IF($C91&gt;='H-32A-WP06 - Debt Service'!Y$24,'H-32A-WP06 - Debt Service'!Y$27/12,0)),"-")</f>
        <v>0</v>
      </c>
    </row>
    <row r="92" spans="2:26">
      <c r="B92" s="354">
        <f t="shared" si="4"/>
        <v>2025</v>
      </c>
      <c r="C92" s="378">
        <f t="shared" si="6"/>
        <v>45658</v>
      </c>
      <c r="D92" s="366" t="str">
        <f>IFERROR(IF(-SUM(D$20:D91)+D$15&lt;0.000001,0,IF($C92&gt;='H-32A-WP06 - Debt Service'!C$24,'H-32A-WP06 - Debt Service'!C$27/12,0)),"-")</f>
        <v>-</v>
      </c>
      <c r="E92" s="366" t="str">
        <f>IFERROR(IF(-SUM(E$20:E91)+E$15&lt;0.000001,0,IF($C92&gt;='H-32A-WP06 - Debt Service'!D$24,'H-32A-WP06 - Debt Service'!D$27/12,0)),"-")</f>
        <v>-</v>
      </c>
      <c r="F92" s="366" t="str">
        <f>IFERROR(IF(-SUM(F$20:F91)+F$15&lt;0.000001,0,IF($C92&gt;='H-32A-WP06 - Debt Service'!E$24,'H-32A-WP06 - Debt Service'!E$27/12,0)),"-")</f>
        <v>-</v>
      </c>
      <c r="G92" s="366">
        <f>IFERROR(IF(-SUM(G$20:G91)+G$15&lt;0.000001,0,IF($C92&gt;='H-32A-WP06 - Debt Service'!F$24,'H-32A-WP06 - Debt Service'!F$27/12,0)),"-")</f>
        <v>0</v>
      </c>
      <c r="H92" s="366">
        <f>IFERROR(IF(-SUM(H$20:H91)+H$15&lt;0.000001,0,IF($C92&gt;='H-32A-WP06 - Debt Service'!G$24,'H-32A-WP06 - Debt Service'!G$27/12,0)),"-")</f>
        <v>0</v>
      </c>
      <c r="I92" s="366">
        <f>IFERROR(IF(-SUM(I$20:I91)+I$15&lt;0.000001,0,IF($C92&gt;='H-32A-WP06 - Debt Service'!H$24,'H-32A-WP06 - Debt Service'!H$27/12,0)),"-")</f>
        <v>0</v>
      </c>
      <c r="J92" s="366">
        <f>IFERROR(IF(-SUM(J$20:J91)+J$15&lt;0.000001,0,IF($C92&gt;='H-32A-WP06 - Debt Service'!I$24,'H-32A-WP06 - Debt Service'!I$27/12,0)),"-")</f>
        <v>0</v>
      </c>
      <c r="K92" s="366">
        <f>IFERROR(IF(-SUM(K$20:K91)+K$15&lt;0.000001,0,IF($C92&gt;='H-32A-WP06 - Debt Service'!J$24,'H-32A-WP06 - Debt Service'!J$27/12,0)),"-")</f>
        <v>0</v>
      </c>
      <c r="L92" s="366">
        <f>IFERROR(IF(-SUM(L$20:L91)+L$15&lt;0.000001,0,IF($C92&gt;='H-32A-WP06 - Debt Service'!K$24,'H-32A-WP06 - Debt Service'!K$27/12,0)),"-")</f>
        <v>0</v>
      </c>
      <c r="M92" s="366">
        <f>IFERROR(IF(-SUM(M$20:M91)+M$15&lt;0.000001,0,IF($C92&gt;='H-32A-WP06 - Debt Service'!L$24,'H-32A-WP06 - Debt Service'!L$27/12,0)),"-")</f>
        <v>0</v>
      </c>
      <c r="N92" s="459"/>
      <c r="O92" s="354">
        <f t="shared" si="5"/>
        <v>2025</v>
      </c>
      <c r="P92" s="378">
        <f t="shared" si="7"/>
        <v>45658</v>
      </c>
      <c r="Q92" s="366" t="str">
        <f>IFERROR(IF(-SUM(Q$20:Q91)+Q$15&lt;0.000001,0,IF($C92&gt;='H-32A-WP06 - Debt Service'!P$24,'H-32A-WP06 - Debt Service'!P$27/12,0)),"-")</f>
        <v>-</v>
      </c>
      <c r="R92" s="366">
        <f>IFERROR(IF(-SUM(R$20:R91)+R$15&lt;0.000001,0,IF($C92&gt;='H-32A-WP06 - Debt Service'!Q$24,'H-32A-WP06 - Debt Service'!Q$27/12,0)),"-")</f>
        <v>0</v>
      </c>
      <c r="S92" s="366">
        <f>IFERROR(IF(-SUM(S$20:S91)+S$15&lt;0.000001,0,IF($C92&gt;='H-32A-WP06 - Debt Service'!R$24,'H-32A-WP06 - Debt Service'!R$27/12,0)),"-")</f>
        <v>0</v>
      </c>
      <c r="T92" s="366">
        <f>IFERROR(IF(-SUM(T$20:T91)+T$15&lt;0.000001,0,IF($C92&gt;='H-32A-WP06 - Debt Service'!S$24,'H-32A-WP06 - Debt Service'!S$27/12,0)),"-")</f>
        <v>0</v>
      </c>
      <c r="U92" s="366">
        <f>IFERROR(IF(-SUM(U$20:U91)+U$15&lt;0.000001,0,IF($C92&gt;='H-32A-WP06 - Debt Service'!T$24,'H-32A-WP06 - Debt Service'!T$27/12,0)),"-")</f>
        <v>0</v>
      </c>
      <c r="V92" s="366">
        <f>IFERROR(IF(-SUM(V$20:V91)+V$15&lt;0.000001,0,IF($C92&gt;='H-32A-WP06 - Debt Service'!U$24,'H-32A-WP06 - Debt Service'!U$27/12,0)),"-")</f>
        <v>0</v>
      </c>
      <c r="W92" s="366">
        <f>IFERROR(IF(-SUM(W$20:W91)+W$15&lt;0.000001,0,IF($C92&gt;='H-32A-WP06 - Debt Service'!V$24,'H-32A-WP06 - Debt Service'!V$27/12,0)),"-")</f>
        <v>0</v>
      </c>
      <c r="X92" s="366">
        <f>IFERROR(IF(-SUM(X$20:X91)+X$15&lt;0.000001,0,IF($C92&gt;='H-32A-WP06 - Debt Service'!W$24,'H-32A-WP06 - Debt Service'!W$27/12,0)),"-")</f>
        <v>0</v>
      </c>
      <c r="Y92" s="366">
        <f>IFERROR(IF(-SUM(Y$20:Y91)+Y$15&lt;0.000001,0,IF($C92&gt;='H-32A-WP06 - Debt Service'!X$24,'H-32A-WP06 - Debt Service'!X$27/12,0)),"-")</f>
        <v>0</v>
      </c>
      <c r="Z92" s="366">
        <f>IFERROR(IF(-SUM(Z$20:Z91)+Z$15&lt;0.000001,0,IF($C92&gt;='H-32A-WP06 - Debt Service'!Y$24,'H-32A-WP06 - Debt Service'!Y$27/12,0)),"-")</f>
        <v>0</v>
      </c>
    </row>
    <row r="93" spans="2:26">
      <c r="B93" s="354">
        <f t="shared" si="4"/>
        <v>2025</v>
      </c>
      <c r="C93" s="378">
        <f t="shared" si="6"/>
        <v>45689</v>
      </c>
      <c r="D93" s="366" t="str">
        <f>IFERROR(IF(-SUM(D$20:D92)+D$15&lt;0.000001,0,IF($C93&gt;='H-32A-WP06 - Debt Service'!C$24,'H-32A-WP06 - Debt Service'!C$27/12,0)),"-")</f>
        <v>-</v>
      </c>
      <c r="E93" s="366" t="str">
        <f>IFERROR(IF(-SUM(E$20:E92)+E$15&lt;0.000001,0,IF($C93&gt;='H-32A-WP06 - Debt Service'!D$24,'H-32A-WP06 - Debt Service'!D$27/12,0)),"-")</f>
        <v>-</v>
      </c>
      <c r="F93" s="366" t="str">
        <f>IFERROR(IF(-SUM(F$20:F92)+F$15&lt;0.000001,0,IF($C93&gt;='H-32A-WP06 - Debt Service'!E$24,'H-32A-WP06 - Debt Service'!E$27/12,0)),"-")</f>
        <v>-</v>
      </c>
      <c r="G93" s="366">
        <f>IFERROR(IF(-SUM(G$20:G92)+G$15&lt;0.000001,0,IF($C93&gt;='H-32A-WP06 - Debt Service'!F$24,'H-32A-WP06 - Debt Service'!F$27/12,0)),"-")</f>
        <v>0</v>
      </c>
      <c r="H93" s="366">
        <f>IFERROR(IF(-SUM(H$20:H92)+H$15&lt;0.000001,0,IF($C93&gt;='H-32A-WP06 - Debt Service'!G$24,'H-32A-WP06 - Debt Service'!G$27/12,0)),"-")</f>
        <v>0</v>
      </c>
      <c r="I93" s="366">
        <f>IFERROR(IF(-SUM(I$20:I92)+I$15&lt;0.000001,0,IF($C93&gt;='H-32A-WP06 - Debt Service'!H$24,'H-32A-WP06 - Debt Service'!H$27/12,0)),"-")</f>
        <v>0</v>
      </c>
      <c r="J93" s="366">
        <f>IFERROR(IF(-SUM(J$20:J92)+J$15&lt;0.000001,0,IF($C93&gt;='H-32A-WP06 - Debt Service'!I$24,'H-32A-WP06 - Debt Service'!I$27/12,0)),"-")</f>
        <v>0</v>
      </c>
      <c r="K93" s="366">
        <f>IFERROR(IF(-SUM(K$20:K92)+K$15&lt;0.000001,0,IF($C93&gt;='H-32A-WP06 - Debt Service'!J$24,'H-32A-WP06 - Debt Service'!J$27/12,0)),"-")</f>
        <v>0</v>
      </c>
      <c r="L93" s="366">
        <f>IFERROR(IF(-SUM(L$20:L92)+L$15&lt;0.000001,0,IF($C93&gt;='H-32A-WP06 - Debt Service'!K$24,'H-32A-WP06 - Debt Service'!K$27/12,0)),"-")</f>
        <v>0</v>
      </c>
      <c r="M93" s="366">
        <f>IFERROR(IF(-SUM(M$20:M92)+M$15&lt;0.000001,0,IF($C93&gt;='H-32A-WP06 - Debt Service'!L$24,'H-32A-WP06 - Debt Service'!L$27/12,0)),"-")</f>
        <v>0</v>
      </c>
      <c r="N93" s="459"/>
      <c r="O93" s="354">
        <f t="shared" si="5"/>
        <v>2025</v>
      </c>
      <c r="P93" s="378">
        <f t="shared" si="7"/>
        <v>45689</v>
      </c>
      <c r="Q93" s="366" t="str">
        <f>IFERROR(IF(-SUM(Q$20:Q92)+Q$15&lt;0.000001,0,IF($C93&gt;='H-32A-WP06 - Debt Service'!P$24,'H-32A-WP06 - Debt Service'!P$27/12,0)),"-")</f>
        <v>-</v>
      </c>
      <c r="R93" s="366">
        <f>IFERROR(IF(-SUM(R$20:R92)+R$15&lt;0.000001,0,IF($C93&gt;='H-32A-WP06 - Debt Service'!Q$24,'H-32A-WP06 - Debt Service'!Q$27/12,0)),"-")</f>
        <v>0</v>
      </c>
      <c r="S93" s="366">
        <f>IFERROR(IF(-SUM(S$20:S92)+S$15&lt;0.000001,0,IF($C93&gt;='H-32A-WP06 - Debt Service'!R$24,'H-32A-WP06 - Debt Service'!R$27/12,0)),"-")</f>
        <v>0</v>
      </c>
      <c r="T93" s="366">
        <f>IFERROR(IF(-SUM(T$20:T92)+T$15&lt;0.000001,0,IF($C93&gt;='H-32A-WP06 - Debt Service'!S$24,'H-32A-WP06 - Debt Service'!S$27/12,0)),"-")</f>
        <v>0</v>
      </c>
      <c r="U93" s="366">
        <f>IFERROR(IF(-SUM(U$20:U92)+U$15&lt;0.000001,0,IF($C93&gt;='H-32A-WP06 - Debt Service'!T$24,'H-32A-WP06 - Debt Service'!T$27/12,0)),"-")</f>
        <v>0</v>
      </c>
      <c r="V93" s="366">
        <f>IFERROR(IF(-SUM(V$20:V92)+V$15&lt;0.000001,0,IF($C93&gt;='H-32A-WP06 - Debt Service'!U$24,'H-32A-WP06 - Debt Service'!U$27/12,0)),"-")</f>
        <v>0</v>
      </c>
      <c r="W93" s="366">
        <f>IFERROR(IF(-SUM(W$20:W92)+W$15&lt;0.000001,0,IF($C93&gt;='H-32A-WP06 - Debt Service'!V$24,'H-32A-WP06 - Debt Service'!V$27/12,0)),"-")</f>
        <v>0</v>
      </c>
      <c r="X93" s="366">
        <f>IFERROR(IF(-SUM(X$20:X92)+X$15&lt;0.000001,0,IF($C93&gt;='H-32A-WP06 - Debt Service'!W$24,'H-32A-WP06 - Debt Service'!W$27/12,0)),"-")</f>
        <v>0</v>
      </c>
      <c r="Y93" s="366">
        <f>IFERROR(IF(-SUM(Y$20:Y92)+Y$15&lt;0.000001,0,IF($C93&gt;='H-32A-WP06 - Debt Service'!X$24,'H-32A-WP06 - Debt Service'!X$27/12,0)),"-")</f>
        <v>0</v>
      </c>
      <c r="Z93" s="366">
        <f>IFERROR(IF(-SUM(Z$20:Z92)+Z$15&lt;0.000001,0,IF($C93&gt;='H-32A-WP06 - Debt Service'!Y$24,'H-32A-WP06 - Debt Service'!Y$27/12,0)),"-")</f>
        <v>0</v>
      </c>
    </row>
    <row r="94" spans="2:26">
      <c r="B94" s="354">
        <f t="shared" si="4"/>
        <v>2025</v>
      </c>
      <c r="C94" s="378">
        <f t="shared" si="6"/>
        <v>45717</v>
      </c>
      <c r="D94" s="366" t="str">
        <f>IFERROR(IF(-SUM(D$20:D93)+D$15&lt;0.000001,0,IF($C94&gt;='H-32A-WP06 - Debt Service'!C$24,'H-32A-WP06 - Debt Service'!C$27/12,0)),"-")</f>
        <v>-</v>
      </c>
      <c r="E94" s="366" t="str">
        <f>IFERROR(IF(-SUM(E$20:E93)+E$15&lt;0.000001,0,IF($C94&gt;='H-32A-WP06 - Debt Service'!D$24,'H-32A-WP06 - Debt Service'!D$27/12,0)),"-")</f>
        <v>-</v>
      </c>
      <c r="F94" s="366" t="str">
        <f>IFERROR(IF(-SUM(F$20:F93)+F$15&lt;0.000001,0,IF($C94&gt;='H-32A-WP06 - Debt Service'!E$24,'H-32A-WP06 - Debt Service'!E$27/12,0)),"-")</f>
        <v>-</v>
      </c>
      <c r="G94" s="366">
        <f>IFERROR(IF(-SUM(G$20:G93)+G$15&lt;0.000001,0,IF($C94&gt;='H-32A-WP06 - Debt Service'!F$24,'H-32A-WP06 - Debt Service'!F$27/12,0)),"-")</f>
        <v>0</v>
      </c>
      <c r="H94" s="366">
        <f>IFERROR(IF(-SUM(H$20:H93)+H$15&lt;0.000001,0,IF($C94&gt;='H-32A-WP06 - Debt Service'!G$24,'H-32A-WP06 - Debt Service'!G$27/12,0)),"-")</f>
        <v>0</v>
      </c>
      <c r="I94" s="366">
        <f>IFERROR(IF(-SUM(I$20:I93)+I$15&lt;0.000001,0,IF($C94&gt;='H-32A-WP06 - Debt Service'!H$24,'H-32A-WP06 - Debt Service'!H$27/12,0)),"-")</f>
        <v>0</v>
      </c>
      <c r="J94" s="366">
        <f>IFERROR(IF(-SUM(J$20:J93)+J$15&lt;0.000001,0,IF($C94&gt;='H-32A-WP06 - Debt Service'!I$24,'H-32A-WP06 - Debt Service'!I$27/12,0)),"-")</f>
        <v>0</v>
      </c>
      <c r="K94" s="366">
        <f>IFERROR(IF(-SUM(K$20:K93)+K$15&lt;0.000001,0,IF($C94&gt;='H-32A-WP06 - Debt Service'!J$24,'H-32A-WP06 - Debt Service'!J$27/12,0)),"-")</f>
        <v>0</v>
      </c>
      <c r="L94" s="366">
        <f>IFERROR(IF(-SUM(L$20:L93)+L$15&lt;0.000001,0,IF($C94&gt;='H-32A-WP06 - Debt Service'!K$24,'H-32A-WP06 - Debt Service'!K$27/12,0)),"-")</f>
        <v>0</v>
      </c>
      <c r="M94" s="366">
        <f>IFERROR(IF(-SUM(M$20:M93)+M$15&lt;0.000001,0,IF($C94&gt;='H-32A-WP06 - Debt Service'!L$24,'H-32A-WP06 - Debt Service'!L$27/12,0)),"-")</f>
        <v>0</v>
      </c>
      <c r="N94" s="459"/>
      <c r="O94" s="354">
        <f t="shared" si="5"/>
        <v>2025</v>
      </c>
      <c r="P94" s="378">
        <f t="shared" si="7"/>
        <v>45717</v>
      </c>
      <c r="Q94" s="366" t="str">
        <f>IFERROR(IF(-SUM(Q$20:Q93)+Q$15&lt;0.000001,0,IF($C94&gt;='H-32A-WP06 - Debt Service'!P$24,'H-32A-WP06 - Debt Service'!P$27/12,0)),"-")</f>
        <v>-</v>
      </c>
      <c r="R94" s="366">
        <f>IFERROR(IF(-SUM(R$20:R93)+R$15&lt;0.000001,0,IF($C94&gt;='H-32A-WP06 - Debt Service'!Q$24,'H-32A-WP06 - Debt Service'!Q$27/12,0)),"-")</f>
        <v>0</v>
      </c>
      <c r="S94" s="366">
        <f>IFERROR(IF(-SUM(S$20:S93)+S$15&lt;0.000001,0,IF($C94&gt;='H-32A-WP06 - Debt Service'!R$24,'H-32A-WP06 - Debt Service'!R$27/12,0)),"-")</f>
        <v>0</v>
      </c>
      <c r="T94" s="366">
        <f>IFERROR(IF(-SUM(T$20:T93)+T$15&lt;0.000001,0,IF($C94&gt;='H-32A-WP06 - Debt Service'!S$24,'H-32A-WP06 - Debt Service'!S$27/12,0)),"-")</f>
        <v>0</v>
      </c>
      <c r="U94" s="366">
        <f>IFERROR(IF(-SUM(U$20:U93)+U$15&lt;0.000001,0,IF($C94&gt;='H-32A-WP06 - Debt Service'!T$24,'H-32A-WP06 - Debt Service'!T$27/12,0)),"-")</f>
        <v>0</v>
      </c>
      <c r="V94" s="366">
        <f>IFERROR(IF(-SUM(V$20:V93)+V$15&lt;0.000001,0,IF($C94&gt;='H-32A-WP06 - Debt Service'!U$24,'H-32A-WP06 - Debt Service'!U$27/12,0)),"-")</f>
        <v>0</v>
      </c>
      <c r="W94" s="366">
        <f>IFERROR(IF(-SUM(W$20:W93)+W$15&lt;0.000001,0,IF($C94&gt;='H-32A-WP06 - Debt Service'!V$24,'H-32A-WP06 - Debt Service'!V$27/12,0)),"-")</f>
        <v>0</v>
      </c>
      <c r="X94" s="366">
        <f>IFERROR(IF(-SUM(X$20:X93)+X$15&lt;0.000001,0,IF($C94&gt;='H-32A-WP06 - Debt Service'!W$24,'H-32A-WP06 - Debt Service'!W$27/12,0)),"-")</f>
        <v>0</v>
      </c>
      <c r="Y94" s="366">
        <f>IFERROR(IF(-SUM(Y$20:Y93)+Y$15&lt;0.000001,0,IF($C94&gt;='H-32A-WP06 - Debt Service'!X$24,'H-32A-WP06 - Debt Service'!X$27/12,0)),"-")</f>
        <v>0</v>
      </c>
      <c r="Z94" s="366">
        <f>IFERROR(IF(-SUM(Z$20:Z93)+Z$15&lt;0.000001,0,IF($C94&gt;='H-32A-WP06 - Debt Service'!Y$24,'H-32A-WP06 - Debt Service'!Y$27/12,0)),"-")</f>
        <v>0</v>
      </c>
    </row>
    <row r="95" spans="2:26">
      <c r="B95" s="354">
        <f t="shared" si="4"/>
        <v>2025</v>
      </c>
      <c r="C95" s="378">
        <f t="shared" si="6"/>
        <v>45748</v>
      </c>
      <c r="D95" s="366" t="str">
        <f>IFERROR(IF(-SUM(D$20:D94)+D$15&lt;0.000001,0,IF($C95&gt;='H-32A-WP06 - Debt Service'!C$24,'H-32A-WP06 - Debt Service'!C$27/12,0)),"-")</f>
        <v>-</v>
      </c>
      <c r="E95" s="366" t="str">
        <f>IFERROR(IF(-SUM(E$20:E94)+E$15&lt;0.000001,0,IF($C95&gt;='H-32A-WP06 - Debt Service'!D$24,'H-32A-WP06 - Debt Service'!D$27/12,0)),"-")</f>
        <v>-</v>
      </c>
      <c r="F95" s="366" t="str">
        <f>IFERROR(IF(-SUM(F$20:F94)+F$15&lt;0.000001,0,IF($C95&gt;='H-32A-WP06 - Debt Service'!E$24,'H-32A-WP06 - Debt Service'!E$27/12,0)),"-")</f>
        <v>-</v>
      </c>
      <c r="G95" s="366">
        <f>IFERROR(IF(-SUM(G$20:G94)+G$15&lt;0.000001,0,IF($C95&gt;='H-32A-WP06 - Debt Service'!F$24,'H-32A-WP06 - Debt Service'!F$27/12,0)),"-")</f>
        <v>0</v>
      </c>
      <c r="H95" s="366">
        <f>IFERROR(IF(-SUM(H$20:H94)+H$15&lt;0.000001,0,IF($C95&gt;='H-32A-WP06 - Debt Service'!G$24,'H-32A-WP06 - Debt Service'!G$27/12,0)),"-")</f>
        <v>0</v>
      </c>
      <c r="I95" s="366">
        <f>IFERROR(IF(-SUM(I$20:I94)+I$15&lt;0.000001,0,IF($C95&gt;='H-32A-WP06 - Debt Service'!H$24,'H-32A-WP06 - Debt Service'!H$27/12,0)),"-")</f>
        <v>0</v>
      </c>
      <c r="J95" s="366">
        <f>IFERROR(IF(-SUM(J$20:J94)+J$15&lt;0.000001,0,IF($C95&gt;='H-32A-WP06 - Debt Service'!I$24,'H-32A-WP06 - Debt Service'!I$27/12,0)),"-")</f>
        <v>0</v>
      </c>
      <c r="K95" s="366">
        <f>IFERROR(IF(-SUM(K$20:K94)+K$15&lt;0.000001,0,IF($C95&gt;='H-32A-WP06 - Debt Service'!J$24,'H-32A-WP06 - Debt Service'!J$27/12,0)),"-")</f>
        <v>0</v>
      </c>
      <c r="L95" s="366">
        <f>IFERROR(IF(-SUM(L$20:L94)+L$15&lt;0.000001,0,IF($C95&gt;='H-32A-WP06 - Debt Service'!K$24,'H-32A-WP06 - Debt Service'!K$27/12,0)),"-")</f>
        <v>0</v>
      </c>
      <c r="M95" s="366">
        <f>IFERROR(IF(-SUM(M$20:M94)+M$15&lt;0.000001,0,IF($C95&gt;='H-32A-WP06 - Debt Service'!L$24,'H-32A-WP06 - Debt Service'!L$27/12,0)),"-")</f>
        <v>0</v>
      </c>
      <c r="N95" s="459"/>
      <c r="O95" s="354">
        <f t="shared" si="5"/>
        <v>2025</v>
      </c>
      <c r="P95" s="378">
        <f t="shared" si="7"/>
        <v>45748</v>
      </c>
      <c r="Q95" s="366" t="str">
        <f>IFERROR(IF(-SUM(Q$20:Q94)+Q$15&lt;0.000001,0,IF($C95&gt;='H-32A-WP06 - Debt Service'!P$24,'H-32A-WP06 - Debt Service'!P$27/12,0)),"-")</f>
        <v>-</v>
      </c>
      <c r="R95" s="366">
        <f>IFERROR(IF(-SUM(R$20:R94)+R$15&lt;0.000001,0,IF($C95&gt;='H-32A-WP06 - Debt Service'!Q$24,'H-32A-WP06 - Debt Service'!Q$27/12,0)),"-")</f>
        <v>0</v>
      </c>
      <c r="S95" s="366">
        <f>IFERROR(IF(-SUM(S$20:S94)+S$15&lt;0.000001,0,IF($C95&gt;='H-32A-WP06 - Debt Service'!R$24,'H-32A-WP06 - Debt Service'!R$27/12,0)),"-")</f>
        <v>0</v>
      </c>
      <c r="T95" s="366">
        <f>IFERROR(IF(-SUM(T$20:T94)+T$15&lt;0.000001,0,IF($C95&gt;='H-32A-WP06 - Debt Service'!S$24,'H-32A-WP06 - Debt Service'!S$27/12,0)),"-")</f>
        <v>0</v>
      </c>
      <c r="U95" s="366">
        <f>IFERROR(IF(-SUM(U$20:U94)+U$15&lt;0.000001,0,IF($C95&gt;='H-32A-WP06 - Debt Service'!T$24,'H-32A-WP06 - Debt Service'!T$27/12,0)),"-")</f>
        <v>0</v>
      </c>
      <c r="V95" s="366">
        <f>IFERROR(IF(-SUM(V$20:V94)+V$15&lt;0.000001,0,IF($C95&gt;='H-32A-WP06 - Debt Service'!U$24,'H-32A-WP06 - Debt Service'!U$27/12,0)),"-")</f>
        <v>0</v>
      </c>
      <c r="W95" s="366">
        <f>IFERROR(IF(-SUM(W$20:W94)+W$15&lt;0.000001,0,IF($C95&gt;='H-32A-WP06 - Debt Service'!V$24,'H-32A-WP06 - Debt Service'!V$27/12,0)),"-")</f>
        <v>0</v>
      </c>
      <c r="X95" s="366">
        <f>IFERROR(IF(-SUM(X$20:X94)+X$15&lt;0.000001,0,IF($C95&gt;='H-32A-WP06 - Debt Service'!W$24,'H-32A-WP06 - Debt Service'!W$27/12,0)),"-")</f>
        <v>0</v>
      </c>
      <c r="Y95" s="366">
        <f>IFERROR(IF(-SUM(Y$20:Y94)+Y$15&lt;0.000001,0,IF($C95&gt;='H-32A-WP06 - Debt Service'!X$24,'H-32A-WP06 - Debt Service'!X$27/12,0)),"-")</f>
        <v>0</v>
      </c>
      <c r="Z95" s="366">
        <f>IFERROR(IF(-SUM(Z$20:Z94)+Z$15&lt;0.000001,0,IF($C95&gt;='H-32A-WP06 - Debt Service'!Y$24,'H-32A-WP06 - Debt Service'!Y$27/12,0)),"-")</f>
        <v>0</v>
      </c>
    </row>
    <row r="96" spans="2:26">
      <c r="B96" s="354">
        <f t="shared" si="4"/>
        <v>2025</v>
      </c>
      <c r="C96" s="378">
        <f t="shared" si="6"/>
        <v>45778</v>
      </c>
      <c r="D96" s="366" t="str">
        <f>IFERROR(IF(-SUM(D$20:D95)+D$15&lt;0.000001,0,IF($C96&gt;='H-32A-WP06 - Debt Service'!C$24,'H-32A-WP06 - Debt Service'!C$27/12,0)),"-")</f>
        <v>-</v>
      </c>
      <c r="E96" s="366" t="str">
        <f>IFERROR(IF(-SUM(E$20:E95)+E$15&lt;0.000001,0,IF($C96&gt;='H-32A-WP06 - Debt Service'!D$24,'H-32A-WP06 - Debt Service'!D$27/12,0)),"-")</f>
        <v>-</v>
      </c>
      <c r="F96" s="366" t="str">
        <f>IFERROR(IF(-SUM(F$20:F95)+F$15&lt;0.000001,0,IF($C96&gt;='H-32A-WP06 - Debt Service'!E$24,'H-32A-WP06 - Debt Service'!E$27/12,0)),"-")</f>
        <v>-</v>
      </c>
      <c r="G96" s="366">
        <f>IFERROR(IF(-SUM(G$20:G95)+G$15&lt;0.000001,0,IF($C96&gt;='H-32A-WP06 - Debt Service'!F$24,'H-32A-WP06 - Debt Service'!F$27/12,0)),"-")</f>
        <v>0</v>
      </c>
      <c r="H96" s="366">
        <f>IFERROR(IF(-SUM(H$20:H95)+H$15&lt;0.000001,0,IF($C96&gt;='H-32A-WP06 - Debt Service'!G$24,'H-32A-WP06 - Debt Service'!G$27/12,0)),"-")</f>
        <v>0</v>
      </c>
      <c r="I96" s="366">
        <f>IFERROR(IF(-SUM(I$20:I95)+I$15&lt;0.000001,0,IF($C96&gt;='H-32A-WP06 - Debt Service'!H$24,'H-32A-WP06 - Debt Service'!H$27/12,0)),"-")</f>
        <v>0</v>
      </c>
      <c r="J96" s="366">
        <f>IFERROR(IF(-SUM(J$20:J95)+J$15&lt;0.000001,0,IF($C96&gt;='H-32A-WP06 - Debt Service'!I$24,'H-32A-WP06 - Debt Service'!I$27/12,0)),"-")</f>
        <v>0</v>
      </c>
      <c r="K96" s="366">
        <f>IFERROR(IF(-SUM(K$20:K95)+K$15&lt;0.000001,0,IF($C96&gt;='H-32A-WP06 - Debt Service'!J$24,'H-32A-WP06 - Debt Service'!J$27/12,0)),"-")</f>
        <v>0</v>
      </c>
      <c r="L96" s="366">
        <f>IFERROR(IF(-SUM(L$20:L95)+L$15&lt;0.000001,0,IF($C96&gt;='H-32A-WP06 - Debt Service'!K$24,'H-32A-WP06 - Debt Service'!K$27/12,0)),"-")</f>
        <v>0</v>
      </c>
      <c r="M96" s="366">
        <f>IFERROR(IF(-SUM(M$20:M95)+M$15&lt;0.000001,0,IF($C96&gt;='H-32A-WP06 - Debt Service'!L$24,'H-32A-WP06 - Debt Service'!L$27/12,0)),"-")</f>
        <v>0</v>
      </c>
      <c r="N96" s="459"/>
      <c r="O96" s="354">
        <f t="shared" si="5"/>
        <v>2025</v>
      </c>
      <c r="P96" s="378">
        <f t="shared" si="7"/>
        <v>45778</v>
      </c>
      <c r="Q96" s="366" t="str">
        <f>IFERROR(IF(-SUM(Q$20:Q95)+Q$15&lt;0.000001,0,IF($C96&gt;='H-32A-WP06 - Debt Service'!P$24,'H-32A-WP06 - Debt Service'!P$27/12,0)),"-")</f>
        <v>-</v>
      </c>
      <c r="R96" s="366">
        <f>IFERROR(IF(-SUM(R$20:R95)+R$15&lt;0.000001,0,IF($C96&gt;='H-32A-WP06 - Debt Service'!Q$24,'H-32A-WP06 - Debt Service'!Q$27/12,0)),"-")</f>
        <v>0</v>
      </c>
      <c r="S96" s="366">
        <f>IFERROR(IF(-SUM(S$20:S95)+S$15&lt;0.000001,0,IF($C96&gt;='H-32A-WP06 - Debt Service'!R$24,'H-32A-WP06 - Debt Service'!R$27/12,0)),"-")</f>
        <v>0</v>
      </c>
      <c r="T96" s="366">
        <f>IFERROR(IF(-SUM(T$20:T95)+T$15&lt;0.000001,0,IF($C96&gt;='H-32A-WP06 - Debt Service'!S$24,'H-32A-WP06 - Debt Service'!S$27/12,0)),"-")</f>
        <v>0</v>
      </c>
      <c r="U96" s="366">
        <f>IFERROR(IF(-SUM(U$20:U95)+U$15&lt;0.000001,0,IF($C96&gt;='H-32A-WP06 - Debt Service'!T$24,'H-32A-WP06 - Debt Service'!T$27/12,0)),"-")</f>
        <v>0</v>
      </c>
      <c r="V96" s="366">
        <f>IFERROR(IF(-SUM(V$20:V95)+V$15&lt;0.000001,0,IF($C96&gt;='H-32A-WP06 - Debt Service'!U$24,'H-32A-WP06 - Debt Service'!U$27/12,0)),"-")</f>
        <v>0</v>
      </c>
      <c r="W96" s="366">
        <f>IFERROR(IF(-SUM(W$20:W95)+W$15&lt;0.000001,0,IF($C96&gt;='H-32A-WP06 - Debt Service'!V$24,'H-32A-WP06 - Debt Service'!V$27/12,0)),"-")</f>
        <v>0</v>
      </c>
      <c r="X96" s="366">
        <f>IFERROR(IF(-SUM(X$20:X95)+X$15&lt;0.000001,0,IF($C96&gt;='H-32A-WP06 - Debt Service'!W$24,'H-32A-WP06 - Debt Service'!W$27/12,0)),"-")</f>
        <v>0</v>
      </c>
      <c r="Y96" s="366">
        <f>IFERROR(IF(-SUM(Y$20:Y95)+Y$15&lt;0.000001,0,IF($C96&gt;='H-32A-WP06 - Debt Service'!X$24,'H-32A-WP06 - Debt Service'!X$27/12,0)),"-")</f>
        <v>0</v>
      </c>
      <c r="Z96" s="366">
        <f>IFERROR(IF(-SUM(Z$20:Z95)+Z$15&lt;0.000001,0,IF($C96&gt;='H-32A-WP06 - Debt Service'!Y$24,'H-32A-WP06 - Debt Service'!Y$27/12,0)),"-")</f>
        <v>0</v>
      </c>
    </row>
    <row r="97" spans="2:26">
      <c r="B97" s="354">
        <f t="shared" si="4"/>
        <v>2025</v>
      </c>
      <c r="C97" s="378">
        <f t="shared" si="6"/>
        <v>45809</v>
      </c>
      <c r="D97" s="366" t="str">
        <f>IFERROR(IF(-SUM(D$20:D96)+D$15&lt;0.000001,0,IF($C97&gt;='H-32A-WP06 - Debt Service'!C$24,'H-32A-WP06 - Debt Service'!C$27/12,0)),"-")</f>
        <v>-</v>
      </c>
      <c r="E97" s="366" t="str">
        <f>IFERROR(IF(-SUM(E$20:E96)+E$15&lt;0.000001,0,IF($C97&gt;='H-32A-WP06 - Debt Service'!D$24,'H-32A-WP06 - Debt Service'!D$27/12,0)),"-")</f>
        <v>-</v>
      </c>
      <c r="F97" s="366" t="str">
        <f>IFERROR(IF(-SUM(F$20:F96)+F$15&lt;0.000001,0,IF($C97&gt;='H-32A-WP06 - Debt Service'!E$24,'H-32A-WP06 - Debt Service'!E$27/12,0)),"-")</f>
        <v>-</v>
      </c>
      <c r="G97" s="366">
        <f>IFERROR(IF(-SUM(G$20:G96)+G$15&lt;0.000001,0,IF($C97&gt;='H-32A-WP06 - Debt Service'!F$24,'H-32A-WP06 - Debt Service'!F$27/12,0)),"-")</f>
        <v>0</v>
      </c>
      <c r="H97" s="366">
        <f>IFERROR(IF(-SUM(H$20:H96)+H$15&lt;0.000001,0,IF($C97&gt;='H-32A-WP06 - Debt Service'!G$24,'H-32A-WP06 - Debt Service'!G$27/12,0)),"-")</f>
        <v>0</v>
      </c>
      <c r="I97" s="366">
        <f>IFERROR(IF(-SUM(I$20:I96)+I$15&lt;0.000001,0,IF($C97&gt;='H-32A-WP06 - Debt Service'!H$24,'H-32A-WP06 - Debt Service'!H$27/12,0)),"-")</f>
        <v>0</v>
      </c>
      <c r="J97" s="366">
        <f>IFERROR(IF(-SUM(J$20:J96)+J$15&lt;0.000001,0,IF($C97&gt;='H-32A-WP06 - Debt Service'!I$24,'H-32A-WP06 - Debt Service'!I$27/12,0)),"-")</f>
        <v>0</v>
      </c>
      <c r="K97" s="366">
        <f>IFERROR(IF(-SUM(K$20:K96)+K$15&lt;0.000001,0,IF($C97&gt;='H-32A-WP06 - Debt Service'!J$24,'H-32A-WP06 - Debt Service'!J$27/12,0)),"-")</f>
        <v>0</v>
      </c>
      <c r="L97" s="366">
        <f>IFERROR(IF(-SUM(L$20:L96)+L$15&lt;0.000001,0,IF($C97&gt;='H-32A-WP06 - Debt Service'!K$24,'H-32A-WP06 - Debt Service'!K$27/12,0)),"-")</f>
        <v>0</v>
      </c>
      <c r="M97" s="366">
        <f>IFERROR(IF(-SUM(M$20:M96)+M$15&lt;0.000001,0,IF($C97&gt;='H-32A-WP06 - Debt Service'!L$24,'H-32A-WP06 - Debt Service'!L$27/12,0)),"-")</f>
        <v>0</v>
      </c>
      <c r="N97" s="459"/>
      <c r="O97" s="354">
        <f t="shared" si="5"/>
        <v>2025</v>
      </c>
      <c r="P97" s="378">
        <f t="shared" si="7"/>
        <v>45809</v>
      </c>
      <c r="Q97" s="366" t="str">
        <f>IFERROR(IF(-SUM(Q$20:Q96)+Q$15&lt;0.000001,0,IF($C97&gt;='H-32A-WP06 - Debt Service'!P$24,'H-32A-WP06 - Debt Service'!P$27/12,0)),"-")</f>
        <v>-</v>
      </c>
      <c r="R97" s="366">
        <f>IFERROR(IF(-SUM(R$20:R96)+R$15&lt;0.000001,0,IF($C97&gt;='H-32A-WP06 - Debt Service'!Q$24,'H-32A-WP06 - Debt Service'!Q$27/12,0)),"-")</f>
        <v>0</v>
      </c>
      <c r="S97" s="366">
        <f>IFERROR(IF(-SUM(S$20:S96)+S$15&lt;0.000001,0,IF($C97&gt;='H-32A-WP06 - Debt Service'!R$24,'H-32A-WP06 - Debt Service'!R$27/12,0)),"-")</f>
        <v>0</v>
      </c>
      <c r="T97" s="366">
        <f>IFERROR(IF(-SUM(T$20:T96)+T$15&lt;0.000001,0,IF($C97&gt;='H-32A-WP06 - Debt Service'!S$24,'H-32A-WP06 - Debt Service'!S$27/12,0)),"-")</f>
        <v>0</v>
      </c>
      <c r="U97" s="366">
        <f>IFERROR(IF(-SUM(U$20:U96)+U$15&lt;0.000001,0,IF($C97&gt;='H-32A-WP06 - Debt Service'!T$24,'H-32A-WP06 - Debt Service'!T$27/12,0)),"-")</f>
        <v>0</v>
      </c>
      <c r="V97" s="366">
        <f>IFERROR(IF(-SUM(V$20:V96)+V$15&lt;0.000001,0,IF($C97&gt;='H-32A-WP06 - Debt Service'!U$24,'H-32A-WP06 - Debt Service'!U$27/12,0)),"-")</f>
        <v>0</v>
      </c>
      <c r="W97" s="366">
        <f>IFERROR(IF(-SUM(W$20:W96)+W$15&lt;0.000001,0,IF($C97&gt;='H-32A-WP06 - Debt Service'!V$24,'H-32A-WP06 - Debt Service'!V$27/12,0)),"-")</f>
        <v>0</v>
      </c>
      <c r="X97" s="366">
        <f>IFERROR(IF(-SUM(X$20:X96)+X$15&lt;0.000001,0,IF($C97&gt;='H-32A-WP06 - Debt Service'!W$24,'H-32A-WP06 - Debt Service'!W$27/12,0)),"-")</f>
        <v>0</v>
      </c>
      <c r="Y97" s="366">
        <f>IFERROR(IF(-SUM(Y$20:Y96)+Y$15&lt;0.000001,0,IF($C97&gt;='H-32A-WP06 - Debt Service'!X$24,'H-32A-WP06 - Debt Service'!X$27/12,0)),"-")</f>
        <v>0</v>
      </c>
      <c r="Z97" s="366">
        <f>IFERROR(IF(-SUM(Z$20:Z96)+Z$15&lt;0.000001,0,IF($C97&gt;='H-32A-WP06 - Debt Service'!Y$24,'H-32A-WP06 - Debt Service'!Y$27/12,0)),"-")</f>
        <v>0</v>
      </c>
    </row>
    <row r="98" spans="2:26">
      <c r="B98" s="354">
        <f t="shared" si="4"/>
        <v>2025</v>
      </c>
      <c r="C98" s="378">
        <f t="shared" si="6"/>
        <v>45839</v>
      </c>
      <c r="D98" s="366" t="str">
        <f>IFERROR(IF(-SUM(D$20:D97)+D$15&lt;0.000001,0,IF($C98&gt;='H-32A-WP06 - Debt Service'!C$24,'H-32A-WP06 - Debt Service'!C$27/12,0)),"-")</f>
        <v>-</v>
      </c>
      <c r="E98" s="366" t="str">
        <f>IFERROR(IF(-SUM(E$20:E97)+E$15&lt;0.000001,0,IF($C98&gt;='H-32A-WP06 - Debt Service'!D$24,'H-32A-WP06 - Debt Service'!D$27/12,0)),"-")</f>
        <v>-</v>
      </c>
      <c r="F98" s="366" t="str">
        <f>IFERROR(IF(-SUM(F$20:F97)+F$15&lt;0.000001,0,IF($C98&gt;='H-32A-WP06 - Debt Service'!E$24,'H-32A-WP06 - Debt Service'!E$27/12,0)),"-")</f>
        <v>-</v>
      </c>
      <c r="G98" s="366">
        <f>IFERROR(IF(-SUM(G$20:G97)+G$15&lt;0.000001,0,IF($C98&gt;='H-32A-WP06 - Debt Service'!F$24,'H-32A-WP06 - Debt Service'!F$27/12,0)),"-")</f>
        <v>0</v>
      </c>
      <c r="H98" s="366">
        <f>IFERROR(IF(-SUM(H$20:H97)+H$15&lt;0.000001,0,IF($C98&gt;='H-32A-WP06 - Debt Service'!G$24,'H-32A-WP06 - Debt Service'!G$27/12,0)),"-")</f>
        <v>0</v>
      </c>
      <c r="I98" s="366">
        <f>IFERROR(IF(-SUM(I$20:I97)+I$15&lt;0.000001,0,IF($C98&gt;='H-32A-WP06 - Debt Service'!H$24,'H-32A-WP06 - Debt Service'!H$27/12,0)),"-")</f>
        <v>0</v>
      </c>
      <c r="J98" s="366">
        <f>IFERROR(IF(-SUM(J$20:J97)+J$15&lt;0.000001,0,IF($C98&gt;='H-32A-WP06 - Debt Service'!I$24,'H-32A-WP06 - Debt Service'!I$27/12,0)),"-")</f>
        <v>0</v>
      </c>
      <c r="K98" s="366">
        <f>IFERROR(IF(-SUM(K$20:K97)+K$15&lt;0.000001,0,IF($C98&gt;='H-32A-WP06 - Debt Service'!J$24,'H-32A-WP06 - Debt Service'!J$27/12,0)),"-")</f>
        <v>0</v>
      </c>
      <c r="L98" s="366">
        <f>IFERROR(IF(-SUM(L$20:L97)+L$15&lt;0.000001,0,IF($C98&gt;='H-32A-WP06 - Debt Service'!K$24,'H-32A-WP06 - Debt Service'!K$27/12,0)),"-")</f>
        <v>0</v>
      </c>
      <c r="M98" s="366">
        <f>IFERROR(IF(-SUM(M$20:M97)+M$15&lt;0.000001,0,IF($C98&gt;='H-32A-WP06 - Debt Service'!L$24,'H-32A-WP06 - Debt Service'!L$27/12,0)),"-")</f>
        <v>0</v>
      </c>
      <c r="N98" s="459"/>
      <c r="O98" s="354">
        <f t="shared" si="5"/>
        <v>2025</v>
      </c>
      <c r="P98" s="378">
        <f t="shared" si="7"/>
        <v>45839</v>
      </c>
      <c r="Q98" s="366" t="str">
        <f>IFERROR(IF(-SUM(Q$20:Q97)+Q$15&lt;0.000001,0,IF($C98&gt;='H-32A-WP06 - Debt Service'!P$24,'H-32A-WP06 - Debt Service'!P$27/12,0)),"-")</f>
        <v>-</v>
      </c>
      <c r="R98" s="366">
        <f>IFERROR(IF(-SUM(R$20:R97)+R$15&lt;0.000001,0,IF($C98&gt;='H-32A-WP06 - Debt Service'!Q$24,'H-32A-WP06 - Debt Service'!Q$27/12,0)),"-")</f>
        <v>0</v>
      </c>
      <c r="S98" s="366">
        <f>IFERROR(IF(-SUM(S$20:S97)+S$15&lt;0.000001,0,IF($C98&gt;='H-32A-WP06 - Debt Service'!R$24,'H-32A-WP06 - Debt Service'!R$27/12,0)),"-")</f>
        <v>0</v>
      </c>
      <c r="T98" s="366">
        <f>IFERROR(IF(-SUM(T$20:T97)+T$15&lt;0.000001,0,IF($C98&gt;='H-32A-WP06 - Debt Service'!S$24,'H-32A-WP06 - Debt Service'!S$27/12,0)),"-")</f>
        <v>0</v>
      </c>
      <c r="U98" s="366">
        <f>IFERROR(IF(-SUM(U$20:U97)+U$15&lt;0.000001,0,IF($C98&gt;='H-32A-WP06 - Debt Service'!T$24,'H-32A-WP06 - Debt Service'!T$27/12,0)),"-")</f>
        <v>0</v>
      </c>
      <c r="V98" s="366">
        <f>IFERROR(IF(-SUM(V$20:V97)+V$15&lt;0.000001,0,IF($C98&gt;='H-32A-WP06 - Debt Service'!U$24,'H-32A-WP06 - Debt Service'!U$27/12,0)),"-")</f>
        <v>0</v>
      </c>
      <c r="W98" s="366">
        <f>IFERROR(IF(-SUM(W$20:W97)+W$15&lt;0.000001,0,IF($C98&gt;='H-32A-WP06 - Debt Service'!V$24,'H-32A-WP06 - Debt Service'!V$27/12,0)),"-")</f>
        <v>0</v>
      </c>
      <c r="X98" s="366">
        <f>IFERROR(IF(-SUM(X$20:X97)+X$15&lt;0.000001,0,IF($C98&gt;='H-32A-WP06 - Debt Service'!W$24,'H-32A-WP06 - Debt Service'!W$27/12,0)),"-")</f>
        <v>0</v>
      </c>
      <c r="Y98" s="366">
        <f>IFERROR(IF(-SUM(Y$20:Y97)+Y$15&lt;0.000001,0,IF($C98&gt;='H-32A-WP06 - Debt Service'!X$24,'H-32A-WP06 - Debt Service'!X$27/12,0)),"-")</f>
        <v>0</v>
      </c>
      <c r="Z98" s="366">
        <f>IFERROR(IF(-SUM(Z$20:Z97)+Z$15&lt;0.000001,0,IF($C98&gt;='H-32A-WP06 - Debt Service'!Y$24,'H-32A-WP06 - Debt Service'!Y$27/12,0)),"-")</f>
        <v>0</v>
      </c>
    </row>
    <row r="99" spans="2:26">
      <c r="B99" s="354">
        <f t="shared" si="4"/>
        <v>2025</v>
      </c>
      <c r="C99" s="378">
        <f t="shared" si="6"/>
        <v>45870</v>
      </c>
      <c r="D99" s="366" t="str">
        <f>IFERROR(IF(-SUM(D$20:D98)+D$15&lt;0.000001,0,IF($C99&gt;='H-32A-WP06 - Debt Service'!C$24,'H-32A-WP06 - Debt Service'!C$27/12,0)),"-")</f>
        <v>-</v>
      </c>
      <c r="E99" s="366" t="str">
        <f>IFERROR(IF(-SUM(E$20:E98)+E$15&lt;0.000001,0,IF($C99&gt;='H-32A-WP06 - Debt Service'!D$24,'H-32A-WP06 - Debt Service'!D$27/12,0)),"-")</f>
        <v>-</v>
      </c>
      <c r="F99" s="366" t="str">
        <f>IFERROR(IF(-SUM(F$20:F98)+F$15&lt;0.000001,0,IF($C99&gt;='H-32A-WP06 - Debt Service'!E$24,'H-32A-WP06 - Debt Service'!E$27/12,0)),"-")</f>
        <v>-</v>
      </c>
      <c r="G99" s="366">
        <f>IFERROR(IF(-SUM(G$20:G98)+G$15&lt;0.000001,0,IF($C99&gt;='H-32A-WP06 - Debt Service'!F$24,'H-32A-WP06 - Debt Service'!F$27/12,0)),"-")</f>
        <v>0</v>
      </c>
      <c r="H99" s="366">
        <f>IFERROR(IF(-SUM(H$20:H98)+H$15&lt;0.000001,0,IF($C99&gt;='H-32A-WP06 - Debt Service'!G$24,'H-32A-WP06 - Debt Service'!G$27/12,0)),"-")</f>
        <v>0</v>
      </c>
      <c r="I99" s="366">
        <f>IFERROR(IF(-SUM(I$20:I98)+I$15&lt;0.000001,0,IF($C99&gt;='H-32A-WP06 - Debt Service'!H$24,'H-32A-WP06 - Debt Service'!H$27/12,0)),"-")</f>
        <v>0</v>
      </c>
      <c r="J99" s="366">
        <f>IFERROR(IF(-SUM(J$20:J98)+J$15&lt;0.000001,0,IF($C99&gt;='H-32A-WP06 - Debt Service'!I$24,'H-32A-WP06 - Debt Service'!I$27/12,0)),"-")</f>
        <v>0</v>
      </c>
      <c r="K99" s="366">
        <f>IFERROR(IF(-SUM(K$20:K98)+K$15&lt;0.000001,0,IF($C99&gt;='H-32A-WP06 - Debt Service'!J$24,'H-32A-WP06 - Debt Service'!J$27/12,0)),"-")</f>
        <v>0</v>
      </c>
      <c r="L99" s="366">
        <f>IFERROR(IF(-SUM(L$20:L98)+L$15&lt;0.000001,0,IF($C99&gt;='H-32A-WP06 - Debt Service'!K$24,'H-32A-WP06 - Debt Service'!K$27/12,0)),"-")</f>
        <v>0</v>
      </c>
      <c r="M99" s="366">
        <f>IFERROR(IF(-SUM(M$20:M98)+M$15&lt;0.000001,0,IF($C99&gt;='H-32A-WP06 - Debt Service'!L$24,'H-32A-WP06 - Debt Service'!L$27/12,0)),"-")</f>
        <v>0</v>
      </c>
      <c r="N99" s="459"/>
      <c r="O99" s="354">
        <f t="shared" si="5"/>
        <v>2025</v>
      </c>
      <c r="P99" s="378">
        <f t="shared" si="7"/>
        <v>45870</v>
      </c>
      <c r="Q99" s="366" t="str">
        <f>IFERROR(IF(-SUM(Q$20:Q98)+Q$15&lt;0.000001,0,IF($C99&gt;='H-32A-WP06 - Debt Service'!P$24,'H-32A-WP06 - Debt Service'!P$27/12,0)),"-")</f>
        <v>-</v>
      </c>
      <c r="R99" s="366">
        <f>IFERROR(IF(-SUM(R$20:R98)+R$15&lt;0.000001,0,IF($C99&gt;='H-32A-WP06 - Debt Service'!Q$24,'H-32A-WP06 - Debt Service'!Q$27/12,0)),"-")</f>
        <v>0</v>
      </c>
      <c r="S99" s="366">
        <f>IFERROR(IF(-SUM(S$20:S98)+S$15&lt;0.000001,0,IF($C99&gt;='H-32A-WP06 - Debt Service'!R$24,'H-32A-WP06 - Debt Service'!R$27/12,0)),"-")</f>
        <v>0</v>
      </c>
      <c r="T99" s="366">
        <f>IFERROR(IF(-SUM(T$20:T98)+T$15&lt;0.000001,0,IF($C99&gt;='H-32A-WP06 - Debt Service'!S$24,'H-32A-WP06 - Debt Service'!S$27/12,0)),"-")</f>
        <v>0</v>
      </c>
      <c r="U99" s="366">
        <f>IFERROR(IF(-SUM(U$20:U98)+U$15&lt;0.000001,0,IF($C99&gt;='H-32A-WP06 - Debt Service'!T$24,'H-32A-WP06 - Debt Service'!T$27/12,0)),"-")</f>
        <v>0</v>
      </c>
      <c r="V99" s="366">
        <f>IFERROR(IF(-SUM(V$20:V98)+V$15&lt;0.000001,0,IF($C99&gt;='H-32A-WP06 - Debt Service'!U$24,'H-32A-WP06 - Debt Service'!U$27/12,0)),"-")</f>
        <v>0</v>
      </c>
      <c r="W99" s="366">
        <f>IFERROR(IF(-SUM(W$20:W98)+W$15&lt;0.000001,0,IF($C99&gt;='H-32A-WP06 - Debt Service'!V$24,'H-32A-WP06 - Debt Service'!V$27/12,0)),"-")</f>
        <v>0</v>
      </c>
      <c r="X99" s="366">
        <f>IFERROR(IF(-SUM(X$20:X98)+X$15&lt;0.000001,0,IF($C99&gt;='H-32A-WP06 - Debt Service'!W$24,'H-32A-WP06 - Debt Service'!W$27/12,0)),"-")</f>
        <v>0</v>
      </c>
      <c r="Y99" s="366">
        <f>IFERROR(IF(-SUM(Y$20:Y98)+Y$15&lt;0.000001,0,IF($C99&gt;='H-32A-WP06 - Debt Service'!X$24,'H-32A-WP06 - Debt Service'!X$27/12,0)),"-")</f>
        <v>0</v>
      </c>
      <c r="Z99" s="366">
        <f>IFERROR(IF(-SUM(Z$20:Z98)+Z$15&lt;0.000001,0,IF($C99&gt;='H-32A-WP06 - Debt Service'!Y$24,'H-32A-WP06 - Debt Service'!Y$27/12,0)),"-")</f>
        <v>0</v>
      </c>
    </row>
    <row r="100" spans="2:26">
      <c r="B100" s="354">
        <f t="shared" si="4"/>
        <v>2025</v>
      </c>
      <c r="C100" s="378">
        <f t="shared" si="6"/>
        <v>45901</v>
      </c>
      <c r="D100" s="366" t="str">
        <f>IFERROR(IF(-SUM(D$20:D99)+D$15&lt;0.000001,0,IF($C100&gt;='H-32A-WP06 - Debt Service'!C$24,'H-32A-WP06 - Debt Service'!C$27/12,0)),"-")</f>
        <v>-</v>
      </c>
      <c r="E100" s="366" t="str">
        <f>IFERROR(IF(-SUM(E$20:E99)+E$15&lt;0.000001,0,IF($C100&gt;='H-32A-WP06 - Debt Service'!D$24,'H-32A-WP06 - Debt Service'!D$27/12,0)),"-")</f>
        <v>-</v>
      </c>
      <c r="F100" s="366" t="str">
        <f>IFERROR(IF(-SUM(F$20:F99)+F$15&lt;0.000001,0,IF($C100&gt;='H-32A-WP06 - Debt Service'!E$24,'H-32A-WP06 - Debt Service'!E$27/12,0)),"-")</f>
        <v>-</v>
      </c>
      <c r="G100" s="366">
        <f>IFERROR(IF(-SUM(G$20:G99)+G$15&lt;0.000001,0,IF($C100&gt;='H-32A-WP06 - Debt Service'!F$24,'H-32A-WP06 - Debt Service'!F$27/12,0)),"-")</f>
        <v>0</v>
      </c>
      <c r="H100" s="366">
        <f>IFERROR(IF(-SUM(H$20:H99)+H$15&lt;0.000001,0,IF($C100&gt;='H-32A-WP06 - Debt Service'!G$24,'H-32A-WP06 - Debt Service'!G$27/12,0)),"-")</f>
        <v>0</v>
      </c>
      <c r="I100" s="366">
        <f>IFERROR(IF(-SUM(I$20:I99)+I$15&lt;0.000001,0,IF($C100&gt;='H-32A-WP06 - Debt Service'!H$24,'H-32A-WP06 - Debt Service'!H$27/12,0)),"-")</f>
        <v>0</v>
      </c>
      <c r="J100" s="366">
        <f>IFERROR(IF(-SUM(J$20:J99)+J$15&lt;0.000001,0,IF($C100&gt;='H-32A-WP06 - Debt Service'!I$24,'H-32A-WP06 - Debt Service'!I$27/12,0)),"-")</f>
        <v>0</v>
      </c>
      <c r="K100" s="366">
        <f>IFERROR(IF(-SUM(K$20:K99)+K$15&lt;0.000001,0,IF($C100&gt;='H-32A-WP06 - Debt Service'!J$24,'H-32A-WP06 - Debt Service'!J$27/12,0)),"-")</f>
        <v>0</v>
      </c>
      <c r="L100" s="366">
        <f>IFERROR(IF(-SUM(L$20:L99)+L$15&lt;0.000001,0,IF($C100&gt;='H-32A-WP06 - Debt Service'!K$24,'H-32A-WP06 - Debt Service'!K$27/12,0)),"-")</f>
        <v>0</v>
      </c>
      <c r="M100" s="366">
        <f>IFERROR(IF(-SUM(M$20:M99)+M$15&lt;0.000001,0,IF($C100&gt;='H-32A-WP06 - Debt Service'!L$24,'H-32A-WP06 - Debt Service'!L$27/12,0)),"-")</f>
        <v>0</v>
      </c>
      <c r="N100" s="459"/>
      <c r="O100" s="354">
        <f t="shared" si="5"/>
        <v>2025</v>
      </c>
      <c r="P100" s="378">
        <f t="shared" si="7"/>
        <v>45901</v>
      </c>
      <c r="Q100" s="366" t="str">
        <f>IFERROR(IF(-SUM(Q$20:Q99)+Q$15&lt;0.000001,0,IF($C100&gt;='H-32A-WP06 - Debt Service'!P$24,'H-32A-WP06 - Debt Service'!P$27/12,0)),"-")</f>
        <v>-</v>
      </c>
      <c r="R100" s="366">
        <f>IFERROR(IF(-SUM(R$20:R99)+R$15&lt;0.000001,0,IF($C100&gt;='H-32A-WP06 - Debt Service'!Q$24,'H-32A-WP06 - Debt Service'!Q$27/12,0)),"-")</f>
        <v>0</v>
      </c>
      <c r="S100" s="366">
        <f>IFERROR(IF(-SUM(S$20:S99)+S$15&lt;0.000001,0,IF($C100&gt;='H-32A-WP06 - Debt Service'!R$24,'H-32A-WP06 - Debt Service'!R$27/12,0)),"-")</f>
        <v>0</v>
      </c>
      <c r="T100" s="366">
        <f>IFERROR(IF(-SUM(T$20:T99)+T$15&lt;0.000001,0,IF($C100&gt;='H-32A-WP06 - Debt Service'!S$24,'H-32A-WP06 - Debt Service'!S$27/12,0)),"-")</f>
        <v>0</v>
      </c>
      <c r="U100" s="366">
        <f>IFERROR(IF(-SUM(U$20:U99)+U$15&lt;0.000001,0,IF($C100&gt;='H-32A-WP06 - Debt Service'!T$24,'H-32A-WP06 - Debt Service'!T$27/12,0)),"-")</f>
        <v>0</v>
      </c>
      <c r="V100" s="366">
        <f>IFERROR(IF(-SUM(V$20:V99)+V$15&lt;0.000001,0,IF($C100&gt;='H-32A-WP06 - Debt Service'!U$24,'H-32A-WP06 - Debt Service'!U$27/12,0)),"-")</f>
        <v>0</v>
      </c>
      <c r="W100" s="366">
        <f>IFERROR(IF(-SUM(W$20:W99)+W$15&lt;0.000001,0,IF($C100&gt;='H-32A-WP06 - Debt Service'!V$24,'H-32A-WP06 - Debt Service'!V$27/12,0)),"-")</f>
        <v>0</v>
      </c>
      <c r="X100" s="366">
        <f>IFERROR(IF(-SUM(X$20:X99)+X$15&lt;0.000001,0,IF($C100&gt;='H-32A-WP06 - Debt Service'!W$24,'H-32A-WP06 - Debt Service'!W$27/12,0)),"-")</f>
        <v>0</v>
      </c>
      <c r="Y100" s="366">
        <f>IFERROR(IF(-SUM(Y$20:Y99)+Y$15&lt;0.000001,0,IF($C100&gt;='H-32A-WP06 - Debt Service'!X$24,'H-32A-WP06 - Debt Service'!X$27/12,0)),"-")</f>
        <v>0</v>
      </c>
      <c r="Z100" s="366">
        <f>IFERROR(IF(-SUM(Z$20:Z99)+Z$15&lt;0.000001,0,IF($C100&gt;='H-32A-WP06 - Debt Service'!Y$24,'H-32A-WP06 - Debt Service'!Y$27/12,0)),"-")</f>
        <v>0</v>
      </c>
    </row>
    <row r="101" spans="2:26">
      <c r="B101" s="354">
        <f t="shared" si="4"/>
        <v>2025</v>
      </c>
      <c r="C101" s="378">
        <f t="shared" si="6"/>
        <v>45931</v>
      </c>
      <c r="D101" s="366" t="str">
        <f>IFERROR(IF(-SUM(D$20:D100)+D$15&lt;0.000001,0,IF($C101&gt;='H-32A-WP06 - Debt Service'!C$24,'H-32A-WP06 - Debt Service'!C$27/12,0)),"-")</f>
        <v>-</v>
      </c>
      <c r="E101" s="366" t="str">
        <f>IFERROR(IF(-SUM(E$20:E100)+E$15&lt;0.000001,0,IF($C101&gt;='H-32A-WP06 - Debt Service'!D$24,'H-32A-WP06 - Debt Service'!D$27/12,0)),"-")</f>
        <v>-</v>
      </c>
      <c r="F101" s="366" t="str">
        <f>IFERROR(IF(-SUM(F$20:F100)+F$15&lt;0.000001,0,IF($C101&gt;='H-32A-WP06 - Debt Service'!E$24,'H-32A-WP06 - Debt Service'!E$27/12,0)),"-")</f>
        <v>-</v>
      </c>
      <c r="G101" s="366">
        <f>IFERROR(IF(-SUM(G$20:G100)+G$15&lt;0.000001,0,IF($C101&gt;='H-32A-WP06 - Debt Service'!F$24,'H-32A-WP06 - Debt Service'!F$27/12,0)),"-")</f>
        <v>0</v>
      </c>
      <c r="H101" s="366">
        <f>IFERROR(IF(-SUM(H$20:H100)+H$15&lt;0.000001,0,IF($C101&gt;='H-32A-WP06 - Debt Service'!G$24,'H-32A-WP06 - Debt Service'!G$27/12,0)),"-")</f>
        <v>0</v>
      </c>
      <c r="I101" s="366">
        <f>IFERROR(IF(-SUM(I$20:I100)+I$15&lt;0.000001,0,IF($C101&gt;='H-32A-WP06 - Debt Service'!H$24,'H-32A-WP06 - Debt Service'!H$27/12,0)),"-")</f>
        <v>0</v>
      </c>
      <c r="J101" s="366">
        <f>IFERROR(IF(-SUM(J$20:J100)+J$15&lt;0.000001,0,IF($C101&gt;='H-32A-WP06 - Debt Service'!I$24,'H-32A-WP06 - Debt Service'!I$27/12,0)),"-")</f>
        <v>0</v>
      </c>
      <c r="K101" s="366">
        <f>IFERROR(IF(-SUM(K$20:K100)+K$15&lt;0.000001,0,IF($C101&gt;='H-32A-WP06 - Debt Service'!J$24,'H-32A-WP06 - Debt Service'!J$27/12,0)),"-")</f>
        <v>0</v>
      </c>
      <c r="L101" s="366">
        <f>IFERROR(IF(-SUM(L$20:L100)+L$15&lt;0.000001,0,IF($C101&gt;='H-32A-WP06 - Debt Service'!K$24,'H-32A-WP06 - Debt Service'!K$27/12,0)),"-")</f>
        <v>0</v>
      </c>
      <c r="M101" s="366">
        <f>IFERROR(IF(-SUM(M$20:M100)+M$15&lt;0.000001,0,IF($C101&gt;='H-32A-WP06 - Debt Service'!L$24,'H-32A-WP06 - Debt Service'!L$27/12,0)),"-")</f>
        <v>0</v>
      </c>
      <c r="N101" s="459"/>
      <c r="O101" s="354">
        <f t="shared" si="5"/>
        <v>2025</v>
      </c>
      <c r="P101" s="378">
        <f t="shared" si="7"/>
        <v>45931</v>
      </c>
      <c r="Q101" s="366" t="str">
        <f>IFERROR(IF(-SUM(Q$20:Q100)+Q$15&lt;0.000001,0,IF($C101&gt;='H-32A-WP06 - Debt Service'!P$24,'H-32A-WP06 - Debt Service'!P$27/12,0)),"-")</f>
        <v>-</v>
      </c>
      <c r="R101" s="366">
        <f>IFERROR(IF(-SUM(R$20:R100)+R$15&lt;0.000001,0,IF($C101&gt;='H-32A-WP06 - Debt Service'!Q$24,'H-32A-WP06 - Debt Service'!Q$27/12,0)),"-")</f>
        <v>0</v>
      </c>
      <c r="S101" s="366">
        <f>IFERROR(IF(-SUM(S$20:S100)+S$15&lt;0.000001,0,IF($C101&gt;='H-32A-WP06 - Debt Service'!R$24,'H-32A-WP06 - Debt Service'!R$27/12,0)),"-")</f>
        <v>0</v>
      </c>
      <c r="T101" s="366">
        <f>IFERROR(IF(-SUM(T$20:T100)+T$15&lt;0.000001,0,IF($C101&gt;='H-32A-WP06 - Debt Service'!S$24,'H-32A-WP06 - Debt Service'!S$27/12,0)),"-")</f>
        <v>0</v>
      </c>
      <c r="U101" s="366">
        <f>IFERROR(IF(-SUM(U$20:U100)+U$15&lt;0.000001,0,IF($C101&gt;='H-32A-WP06 - Debt Service'!T$24,'H-32A-WP06 - Debt Service'!T$27/12,0)),"-")</f>
        <v>0</v>
      </c>
      <c r="V101" s="366">
        <f>IFERROR(IF(-SUM(V$20:V100)+V$15&lt;0.000001,0,IF($C101&gt;='H-32A-WP06 - Debt Service'!U$24,'H-32A-WP06 - Debt Service'!U$27/12,0)),"-")</f>
        <v>0</v>
      </c>
      <c r="W101" s="366">
        <f>IFERROR(IF(-SUM(W$20:W100)+W$15&lt;0.000001,0,IF($C101&gt;='H-32A-WP06 - Debt Service'!V$24,'H-32A-WP06 - Debt Service'!V$27/12,0)),"-")</f>
        <v>0</v>
      </c>
      <c r="X101" s="366">
        <f>IFERROR(IF(-SUM(X$20:X100)+X$15&lt;0.000001,0,IF($C101&gt;='H-32A-WP06 - Debt Service'!W$24,'H-32A-WP06 - Debt Service'!W$27/12,0)),"-")</f>
        <v>0</v>
      </c>
      <c r="Y101" s="366">
        <f>IFERROR(IF(-SUM(Y$20:Y100)+Y$15&lt;0.000001,0,IF($C101&gt;='H-32A-WP06 - Debt Service'!X$24,'H-32A-WP06 - Debt Service'!X$27/12,0)),"-")</f>
        <v>0</v>
      </c>
      <c r="Z101" s="366">
        <f>IFERROR(IF(-SUM(Z$20:Z100)+Z$15&lt;0.000001,0,IF($C101&gt;='H-32A-WP06 - Debt Service'!Y$24,'H-32A-WP06 - Debt Service'!Y$27/12,0)),"-")</f>
        <v>0</v>
      </c>
    </row>
    <row r="102" spans="2:26">
      <c r="B102" s="354">
        <f t="shared" si="4"/>
        <v>2025</v>
      </c>
      <c r="C102" s="378">
        <f t="shared" si="6"/>
        <v>45962</v>
      </c>
      <c r="D102" s="366" t="str">
        <f>IFERROR(IF(-SUM(D$20:D101)+D$15&lt;0.000001,0,IF($C102&gt;='H-32A-WP06 - Debt Service'!C$24,'H-32A-WP06 - Debt Service'!C$27/12,0)),"-")</f>
        <v>-</v>
      </c>
      <c r="E102" s="366" t="str">
        <f>IFERROR(IF(-SUM(E$20:E101)+E$15&lt;0.000001,0,IF($C102&gt;='H-32A-WP06 - Debt Service'!D$24,'H-32A-WP06 - Debt Service'!D$27/12,0)),"-")</f>
        <v>-</v>
      </c>
      <c r="F102" s="366" t="str">
        <f>IFERROR(IF(-SUM(F$20:F101)+F$15&lt;0.000001,0,IF($C102&gt;='H-32A-WP06 - Debt Service'!E$24,'H-32A-WP06 - Debt Service'!E$27/12,0)),"-")</f>
        <v>-</v>
      </c>
      <c r="G102" s="366">
        <f>IFERROR(IF(-SUM(G$20:G101)+G$15&lt;0.000001,0,IF($C102&gt;='H-32A-WP06 - Debt Service'!F$24,'H-32A-WP06 - Debt Service'!F$27/12,0)),"-")</f>
        <v>0</v>
      </c>
      <c r="H102" s="366">
        <f>IFERROR(IF(-SUM(H$20:H101)+H$15&lt;0.000001,0,IF($C102&gt;='H-32A-WP06 - Debt Service'!G$24,'H-32A-WP06 - Debt Service'!G$27/12,0)),"-")</f>
        <v>0</v>
      </c>
      <c r="I102" s="366">
        <f>IFERROR(IF(-SUM(I$20:I101)+I$15&lt;0.000001,0,IF($C102&gt;='H-32A-WP06 - Debt Service'!H$24,'H-32A-WP06 - Debt Service'!H$27/12,0)),"-")</f>
        <v>0</v>
      </c>
      <c r="J102" s="366">
        <f>IFERROR(IF(-SUM(J$20:J101)+J$15&lt;0.000001,0,IF($C102&gt;='H-32A-WP06 - Debt Service'!I$24,'H-32A-WP06 - Debt Service'!I$27/12,0)),"-")</f>
        <v>0</v>
      </c>
      <c r="K102" s="366">
        <f>IFERROR(IF(-SUM(K$20:K101)+K$15&lt;0.000001,0,IF($C102&gt;='H-32A-WP06 - Debt Service'!J$24,'H-32A-WP06 - Debt Service'!J$27/12,0)),"-")</f>
        <v>0</v>
      </c>
      <c r="L102" s="366">
        <f>IFERROR(IF(-SUM(L$20:L101)+L$15&lt;0.000001,0,IF($C102&gt;='H-32A-WP06 - Debt Service'!K$24,'H-32A-WP06 - Debt Service'!K$27/12,0)),"-")</f>
        <v>0</v>
      </c>
      <c r="M102" s="366">
        <f>IFERROR(IF(-SUM(M$20:M101)+M$15&lt;0.000001,0,IF($C102&gt;='H-32A-WP06 - Debt Service'!L$24,'H-32A-WP06 - Debt Service'!L$27/12,0)),"-")</f>
        <v>0</v>
      </c>
      <c r="N102" s="459"/>
      <c r="O102" s="354">
        <f t="shared" si="5"/>
        <v>2025</v>
      </c>
      <c r="P102" s="378">
        <f t="shared" si="7"/>
        <v>45962</v>
      </c>
      <c r="Q102" s="366" t="str">
        <f>IFERROR(IF(-SUM(Q$20:Q101)+Q$15&lt;0.000001,0,IF($C102&gt;='H-32A-WP06 - Debt Service'!P$24,'H-32A-WP06 - Debt Service'!P$27/12,0)),"-")</f>
        <v>-</v>
      </c>
      <c r="R102" s="366">
        <f>IFERROR(IF(-SUM(R$20:R101)+R$15&lt;0.000001,0,IF($C102&gt;='H-32A-WP06 - Debt Service'!Q$24,'H-32A-WP06 - Debt Service'!Q$27/12,0)),"-")</f>
        <v>0</v>
      </c>
      <c r="S102" s="366">
        <f>IFERROR(IF(-SUM(S$20:S101)+S$15&lt;0.000001,0,IF($C102&gt;='H-32A-WP06 - Debt Service'!R$24,'H-32A-WP06 - Debt Service'!R$27/12,0)),"-")</f>
        <v>0</v>
      </c>
      <c r="T102" s="366">
        <f>IFERROR(IF(-SUM(T$20:T101)+T$15&lt;0.000001,0,IF($C102&gt;='H-32A-WP06 - Debt Service'!S$24,'H-32A-WP06 - Debt Service'!S$27/12,0)),"-")</f>
        <v>0</v>
      </c>
      <c r="U102" s="366">
        <f>IFERROR(IF(-SUM(U$20:U101)+U$15&lt;0.000001,0,IF($C102&gt;='H-32A-WP06 - Debt Service'!T$24,'H-32A-WP06 - Debt Service'!T$27/12,0)),"-")</f>
        <v>0</v>
      </c>
      <c r="V102" s="366">
        <f>IFERROR(IF(-SUM(V$20:V101)+V$15&lt;0.000001,0,IF($C102&gt;='H-32A-WP06 - Debt Service'!U$24,'H-32A-WP06 - Debt Service'!U$27/12,0)),"-")</f>
        <v>0</v>
      </c>
      <c r="W102" s="366">
        <f>IFERROR(IF(-SUM(W$20:W101)+W$15&lt;0.000001,0,IF($C102&gt;='H-32A-WP06 - Debt Service'!V$24,'H-32A-WP06 - Debt Service'!V$27/12,0)),"-")</f>
        <v>0</v>
      </c>
      <c r="X102" s="366">
        <f>IFERROR(IF(-SUM(X$20:X101)+X$15&lt;0.000001,0,IF($C102&gt;='H-32A-WP06 - Debt Service'!W$24,'H-32A-WP06 - Debt Service'!W$27/12,0)),"-")</f>
        <v>0</v>
      </c>
      <c r="Y102" s="366">
        <f>IFERROR(IF(-SUM(Y$20:Y101)+Y$15&lt;0.000001,0,IF($C102&gt;='H-32A-WP06 - Debt Service'!X$24,'H-32A-WP06 - Debt Service'!X$27/12,0)),"-")</f>
        <v>0</v>
      </c>
      <c r="Z102" s="366">
        <f>IFERROR(IF(-SUM(Z$20:Z101)+Z$15&lt;0.000001,0,IF($C102&gt;='H-32A-WP06 - Debt Service'!Y$24,'H-32A-WP06 - Debt Service'!Y$27/12,0)),"-")</f>
        <v>0</v>
      </c>
    </row>
    <row r="103" spans="2:26">
      <c r="B103" s="354">
        <f t="shared" si="4"/>
        <v>2025</v>
      </c>
      <c r="C103" s="378">
        <f t="shared" si="6"/>
        <v>45992</v>
      </c>
      <c r="D103" s="366" t="str">
        <f>IFERROR(IF(-SUM(D$20:D102)+D$15&lt;0.000001,0,IF($C103&gt;='H-32A-WP06 - Debt Service'!C$24,'H-32A-WP06 - Debt Service'!C$27/12,0)),"-")</f>
        <v>-</v>
      </c>
      <c r="E103" s="366" t="str">
        <f>IFERROR(IF(-SUM(E$20:E102)+E$15&lt;0.000001,0,IF($C103&gt;='H-32A-WP06 - Debt Service'!D$24,'H-32A-WP06 - Debt Service'!D$27/12,0)),"-")</f>
        <v>-</v>
      </c>
      <c r="F103" s="366" t="str">
        <f>IFERROR(IF(-SUM(F$20:F102)+F$15&lt;0.000001,0,IF($C103&gt;='H-32A-WP06 - Debt Service'!E$24,'H-32A-WP06 - Debt Service'!E$27/12,0)),"-")</f>
        <v>-</v>
      </c>
      <c r="G103" s="366">
        <f>IFERROR(IF(-SUM(G$20:G102)+G$15&lt;0.000001,0,IF($C103&gt;='H-32A-WP06 - Debt Service'!F$24,'H-32A-WP06 - Debt Service'!F$27/12,0)),"-")</f>
        <v>0</v>
      </c>
      <c r="H103" s="366">
        <f>IFERROR(IF(-SUM(H$20:H102)+H$15&lt;0.000001,0,IF($C103&gt;='H-32A-WP06 - Debt Service'!G$24,'H-32A-WP06 - Debt Service'!G$27/12,0)),"-")</f>
        <v>0</v>
      </c>
      <c r="I103" s="366">
        <f>IFERROR(IF(-SUM(I$20:I102)+I$15&lt;0.000001,0,IF($C103&gt;='H-32A-WP06 - Debt Service'!H$24,'H-32A-WP06 - Debt Service'!H$27/12,0)),"-")</f>
        <v>0</v>
      </c>
      <c r="J103" s="366">
        <f>IFERROR(IF(-SUM(J$20:J102)+J$15&lt;0.000001,0,IF($C103&gt;='H-32A-WP06 - Debt Service'!I$24,'H-32A-WP06 - Debt Service'!I$27/12,0)),"-")</f>
        <v>0</v>
      </c>
      <c r="K103" s="366">
        <f>IFERROR(IF(-SUM(K$20:K102)+K$15&lt;0.000001,0,IF($C103&gt;='H-32A-WP06 - Debt Service'!J$24,'H-32A-WP06 - Debt Service'!J$27/12,0)),"-")</f>
        <v>0</v>
      </c>
      <c r="L103" s="366">
        <f>IFERROR(IF(-SUM(L$20:L102)+L$15&lt;0.000001,0,IF($C103&gt;='H-32A-WP06 - Debt Service'!K$24,'H-32A-WP06 - Debt Service'!K$27/12,0)),"-")</f>
        <v>0</v>
      </c>
      <c r="M103" s="366">
        <f>IFERROR(IF(-SUM(M$20:M102)+M$15&lt;0.000001,0,IF($C103&gt;='H-32A-WP06 - Debt Service'!L$24,'H-32A-WP06 - Debt Service'!L$27/12,0)),"-")</f>
        <v>0</v>
      </c>
      <c r="N103" s="459"/>
      <c r="O103" s="354">
        <f t="shared" si="5"/>
        <v>2025</v>
      </c>
      <c r="P103" s="378">
        <f t="shared" si="7"/>
        <v>45992</v>
      </c>
      <c r="Q103" s="366" t="str">
        <f>IFERROR(IF(-SUM(Q$20:Q102)+Q$15&lt;0.000001,0,IF($C103&gt;='H-32A-WP06 - Debt Service'!P$24,'H-32A-WP06 - Debt Service'!P$27/12,0)),"-")</f>
        <v>-</v>
      </c>
      <c r="R103" s="366">
        <f>IFERROR(IF(-SUM(R$20:R102)+R$15&lt;0.000001,0,IF($C103&gt;='H-32A-WP06 - Debt Service'!Q$24,'H-32A-WP06 - Debt Service'!Q$27/12,0)),"-")</f>
        <v>0</v>
      </c>
      <c r="S103" s="366">
        <f>IFERROR(IF(-SUM(S$20:S102)+S$15&lt;0.000001,0,IF($C103&gt;='H-32A-WP06 - Debt Service'!R$24,'H-32A-WP06 - Debt Service'!R$27/12,0)),"-")</f>
        <v>0</v>
      </c>
      <c r="T103" s="366">
        <f>IFERROR(IF(-SUM(T$20:T102)+T$15&lt;0.000001,0,IF($C103&gt;='H-32A-WP06 - Debt Service'!S$24,'H-32A-WP06 - Debt Service'!S$27/12,0)),"-")</f>
        <v>0</v>
      </c>
      <c r="U103" s="366">
        <f>IFERROR(IF(-SUM(U$20:U102)+U$15&lt;0.000001,0,IF($C103&gt;='H-32A-WP06 - Debt Service'!T$24,'H-32A-WP06 - Debt Service'!T$27/12,0)),"-")</f>
        <v>0</v>
      </c>
      <c r="V103" s="366">
        <f>IFERROR(IF(-SUM(V$20:V102)+V$15&lt;0.000001,0,IF($C103&gt;='H-32A-WP06 - Debt Service'!U$24,'H-32A-WP06 - Debt Service'!U$27/12,0)),"-")</f>
        <v>0</v>
      </c>
      <c r="W103" s="366">
        <f>IFERROR(IF(-SUM(W$20:W102)+W$15&lt;0.000001,0,IF($C103&gt;='H-32A-WP06 - Debt Service'!V$24,'H-32A-WP06 - Debt Service'!V$27/12,0)),"-")</f>
        <v>0</v>
      </c>
      <c r="X103" s="366">
        <f>IFERROR(IF(-SUM(X$20:X102)+X$15&lt;0.000001,0,IF($C103&gt;='H-32A-WP06 - Debt Service'!W$24,'H-32A-WP06 - Debt Service'!W$27/12,0)),"-")</f>
        <v>0</v>
      </c>
      <c r="Y103" s="366">
        <f>IFERROR(IF(-SUM(Y$20:Y102)+Y$15&lt;0.000001,0,IF($C103&gt;='H-32A-WP06 - Debt Service'!X$24,'H-32A-WP06 - Debt Service'!X$27/12,0)),"-")</f>
        <v>0</v>
      </c>
      <c r="Z103" s="366">
        <f>IFERROR(IF(-SUM(Z$20:Z102)+Z$15&lt;0.000001,0,IF($C103&gt;='H-32A-WP06 - Debt Service'!Y$24,'H-32A-WP06 - Debt Service'!Y$27/12,0)),"-")</f>
        <v>0</v>
      </c>
    </row>
    <row r="104" spans="2:26">
      <c r="B104" s="354">
        <f t="shared" si="4"/>
        <v>2026</v>
      </c>
      <c r="C104" s="378">
        <f t="shared" si="6"/>
        <v>46023</v>
      </c>
      <c r="D104" s="366" t="str">
        <f>IFERROR(IF(-SUM(D$20:D103)+D$15&lt;0.000001,0,IF($C104&gt;='H-32A-WP06 - Debt Service'!C$24,'H-32A-WP06 - Debt Service'!C$27/12,0)),"-")</f>
        <v>-</v>
      </c>
      <c r="E104" s="366" t="str">
        <f>IFERROR(IF(-SUM(E$20:E103)+E$15&lt;0.000001,0,IF($C104&gt;='H-32A-WP06 - Debt Service'!D$24,'H-32A-WP06 - Debt Service'!D$27/12,0)),"-")</f>
        <v>-</v>
      </c>
      <c r="F104" s="366" t="str">
        <f>IFERROR(IF(-SUM(F$20:F103)+F$15&lt;0.000001,0,IF($C104&gt;='H-32A-WP06 - Debt Service'!E$24,'H-32A-WP06 - Debt Service'!E$27/12,0)),"-")</f>
        <v>-</v>
      </c>
      <c r="G104" s="366">
        <f>IFERROR(IF(-SUM(G$20:G103)+G$15&lt;0.000001,0,IF($C104&gt;='H-32A-WP06 - Debt Service'!F$24,'H-32A-WP06 - Debt Service'!F$27/12,0)),"-")</f>
        <v>0</v>
      </c>
      <c r="H104" s="366">
        <f>IFERROR(IF(-SUM(H$20:H103)+H$15&lt;0.000001,0,IF($C104&gt;='H-32A-WP06 - Debt Service'!G$24,'H-32A-WP06 - Debt Service'!G$27/12,0)),"-")</f>
        <v>0</v>
      </c>
      <c r="I104" s="366">
        <f>IFERROR(IF(-SUM(I$20:I103)+I$15&lt;0.000001,0,IF($C104&gt;='H-32A-WP06 - Debt Service'!H$24,'H-32A-WP06 - Debt Service'!H$27/12,0)),"-")</f>
        <v>0</v>
      </c>
      <c r="J104" s="366">
        <f>IFERROR(IF(-SUM(J$20:J103)+J$15&lt;0.000001,0,IF($C104&gt;='H-32A-WP06 - Debt Service'!I$24,'H-32A-WP06 - Debt Service'!I$27/12,0)),"-")</f>
        <v>0</v>
      </c>
      <c r="K104" s="366">
        <f>IFERROR(IF(-SUM(K$20:K103)+K$15&lt;0.000001,0,IF($C104&gt;='H-32A-WP06 - Debt Service'!J$24,'H-32A-WP06 - Debt Service'!J$27/12,0)),"-")</f>
        <v>0</v>
      </c>
      <c r="L104" s="366">
        <f>IFERROR(IF(-SUM(L$20:L103)+L$15&lt;0.000001,0,IF($C104&gt;='H-32A-WP06 - Debt Service'!K$24,'H-32A-WP06 - Debt Service'!K$27/12,0)),"-")</f>
        <v>0</v>
      </c>
      <c r="M104" s="366">
        <f>IFERROR(IF(-SUM(M$20:M103)+M$15&lt;0.000001,0,IF($C104&gt;='H-32A-WP06 - Debt Service'!L$24,'H-32A-WP06 - Debt Service'!L$27/12,0)),"-")</f>
        <v>0</v>
      </c>
      <c r="N104" s="459"/>
      <c r="O104" s="354">
        <f t="shared" si="5"/>
        <v>2026</v>
      </c>
      <c r="P104" s="378">
        <f t="shared" si="7"/>
        <v>46023</v>
      </c>
      <c r="Q104" s="366" t="str">
        <f>IFERROR(IF(-SUM(Q$20:Q103)+Q$15&lt;0.000001,0,IF($C104&gt;='H-32A-WP06 - Debt Service'!P$24,'H-32A-WP06 - Debt Service'!P$27/12,0)),"-")</f>
        <v>-</v>
      </c>
      <c r="R104" s="366">
        <f>IFERROR(IF(-SUM(R$20:R103)+R$15&lt;0.000001,0,IF($C104&gt;='H-32A-WP06 - Debt Service'!Q$24,'H-32A-WP06 - Debt Service'!Q$27/12,0)),"-")</f>
        <v>0</v>
      </c>
      <c r="S104" s="366">
        <f>IFERROR(IF(-SUM(S$20:S103)+S$15&lt;0.000001,0,IF($C104&gt;='H-32A-WP06 - Debt Service'!R$24,'H-32A-WP06 - Debt Service'!R$27/12,0)),"-")</f>
        <v>0</v>
      </c>
      <c r="T104" s="366">
        <f>IFERROR(IF(-SUM(T$20:T103)+T$15&lt;0.000001,0,IF($C104&gt;='H-32A-WP06 - Debt Service'!S$24,'H-32A-WP06 - Debt Service'!S$27/12,0)),"-")</f>
        <v>0</v>
      </c>
      <c r="U104" s="366">
        <f>IFERROR(IF(-SUM(U$20:U103)+U$15&lt;0.000001,0,IF($C104&gt;='H-32A-WP06 - Debt Service'!T$24,'H-32A-WP06 - Debt Service'!T$27/12,0)),"-")</f>
        <v>0</v>
      </c>
      <c r="V104" s="366">
        <f>IFERROR(IF(-SUM(V$20:V103)+V$15&lt;0.000001,0,IF($C104&gt;='H-32A-WP06 - Debt Service'!U$24,'H-32A-WP06 - Debt Service'!U$27/12,0)),"-")</f>
        <v>0</v>
      </c>
      <c r="W104" s="366">
        <f>IFERROR(IF(-SUM(W$20:W103)+W$15&lt;0.000001,0,IF($C104&gt;='H-32A-WP06 - Debt Service'!V$24,'H-32A-WP06 - Debt Service'!V$27/12,0)),"-")</f>
        <v>0</v>
      </c>
      <c r="X104" s="366">
        <f>IFERROR(IF(-SUM(X$20:X103)+X$15&lt;0.000001,0,IF($C104&gt;='H-32A-WP06 - Debt Service'!W$24,'H-32A-WP06 - Debt Service'!W$27/12,0)),"-")</f>
        <v>0</v>
      </c>
      <c r="Y104" s="366">
        <f>IFERROR(IF(-SUM(Y$20:Y103)+Y$15&lt;0.000001,0,IF($C104&gt;='H-32A-WP06 - Debt Service'!X$24,'H-32A-WP06 - Debt Service'!X$27/12,0)),"-")</f>
        <v>0</v>
      </c>
      <c r="Z104" s="366">
        <f>IFERROR(IF(-SUM(Z$20:Z103)+Z$15&lt;0.000001,0,IF($C104&gt;='H-32A-WP06 - Debt Service'!Y$24,'H-32A-WP06 - Debt Service'!Y$27/12,0)),"-")</f>
        <v>0</v>
      </c>
    </row>
    <row r="105" spans="2:26">
      <c r="B105" s="354">
        <f t="shared" si="4"/>
        <v>2026</v>
      </c>
      <c r="C105" s="378">
        <f t="shared" si="6"/>
        <v>46054</v>
      </c>
      <c r="D105" s="366" t="str">
        <f>IFERROR(IF(-SUM(D$20:D104)+D$15&lt;0.000001,0,IF($C105&gt;='H-32A-WP06 - Debt Service'!C$24,'H-32A-WP06 - Debt Service'!C$27/12,0)),"-")</f>
        <v>-</v>
      </c>
      <c r="E105" s="366" t="str">
        <f>IFERROR(IF(-SUM(E$20:E104)+E$15&lt;0.000001,0,IF($C105&gt;='H-32A-WP06 - Debt Service'!D$24,'H-32A-WP06 - Debt Service'!D$27/12,0)),"-")</f>
        <v>-</v>
      </c>
      <c r="F105" s="366" t="str">
        <f>IFERROR(IF(-SUM(F$20:F104)+F$15&lt;0.000001,0,IF($C105&gt;='H-32A-WP06 - Debt Service'!E$24,'H-32A-WP06 - Debt Service'!E$27/12,0)),"-")</f>
        <v>-</v>
      </c>
      <c r="G105" s="366">
        <f>IFERROR(IF(-SUM(G$20:G104)+G$15&lt;0.000001,0,IF($C105&gt;='H-32A-WP06 - Debt Service'!F$24,'H-32A-WP06 - Debt Service'!F$27/12,0)),"-")</f>
        <v>0</v>
      </c>
      <c r="H105" s="366">
        <f>IFERROR(IF(-SUM(H$20:H104)+H$15&lt;0.000001,0,IF($C105&gt;='H-32A-WP06 - Debt Service'!G$24,'H-32A-WP06 - Debt Service'!G$27/12,0)),"-")</f>
        <v>0</v>
      </c>
      <c r="I105" s="366">
        <f>IFERROR(IF(-SUM(I$20:I104)+I$15&lt;0.000001,0,IF($C105&gt;='H-32A-WP06 - Debt Service'!H$24,'H-32A-WP06 - Debt Service'!H$27/12,0)),"-")</f>
        <v>0</v>
      </c>
      <c r="J105" s="366">
        <f>IFERROR(IF(-SUM(J$20:J104)+J$15&lt;0.000001,0,IF($C105&gt;='H-32A-WP06 - Debt Service'!I$24,'H-32A-WP06 - Debt Service'!I$27/12,0)),"-")</f>
        <v>0</v>
      </c>
      <c r="K105" s="366">
        <f>IFERROR(IF(-SUM(K$20:K104)+K$15&lt;0.000001,0,IF($C105&gt;='H-32A-WP06 - Debt Service'!J$24,'H-32A-WP06 - Debt Service'!J$27/12,0)),"-")</f>
        <v>0</v>
      </c>
      <c r="L105" s="366">
        <f>IFERROR(IF(-SUM(L$20:L104)+L$15&lt;0.000001,0,IF($C105&gt;='H-32A-WP06 - Debt Service'!K$24,'H-32A-WP06 - Debt Service'!K$27/12,0)),"-")</f>
        <v>0</v>
      </c>
      <c r="M105" s="366">
        <f>IFERROR(IF(-SUM(M$20:M104)+M$15&lt;0.000001,0,IF($C105&gt;='H-32A-WP06 - Debt Service'!L$24,'H-32A-WP06 - Debt Service'!L$27/12,0)),"-")</f>
        <v>0</v>
      </c>
      <c r="N105" s="459"/>
      <c r="O105" s="354">
        <f t="shared" si="5"/>
        <v>2026</v>
      </c>
      <c r="P105" s="378">
        <f t="shared" si="7"/>
        <v>46054</v>
      </c>
      <c r="Q105" s="366" t="str">
        <f>IFERROR(IF(-SUM(Q$20:Q104)+Q$15&lt;0.000001,0,IF($C105&gt;='H-32A-WP06 - Debt Service'!P$24,'H-32A-WP06 - Debt Service'!P$27/12,0)),"-")</f>
        <v>-</v>
      </c>
      <c r="R105" s="366">
        <f>IFERROR(IF(-SUM(R$20:R104)+R$15&lt;0.000001,0,IF($C105&gt;='H-32A-WP06 - Debt Service'!Q$24,'H-32A-WP06 - Debt Service'!Q$27/12,0)),"-")</f>
        <v>0</v>
      </c>
      <c r="S105" s="366">
        <f>IFERROR(IF(-SUM(S$20:S104)+S$15&lt;0.000001,0,IF($C105&gt;='H-32A-WP06 - Debt Service'!R$24,'H-32A-WP06 - Debt Service'!R$27/12,0)),"-")</f>
        <v>0</v>
      </c>
      <c r="T105" s="366">
        <f>IFERROR(IF(-SUM(T$20:T104)+T$15&lt;0.000001,0,IF($C105&gt;='H-32A-WP06 - Debt Service'!S$24,'H-32A-WP06 - Debt Service'!S$27/12,0)),"-")</f>
        <v>0</v>
      </c>
      <c r="U105" s="366">
        <f>IFERROR(IF(-SUM(U$20:U104)+U$15&lt;0.000001,0,IF($C105&gt;='H-32A-WP06 - Debt Service'!T$24,'H-32A-WP06 - Debt Service'!T$27/12,0)),"-")</f>
        <v>0</v>
      </c>
      <c r="V105" s="366">
        <f>IFERROR(IF(-SUM(V$20:V104)+V$15&lt;0.000001,0,IF($C105&gt;='H-32A-WP06 - Debt Service'!U$24,'H-32A-WP06 - Debt Service'!U$27/12,0)),"-")</f>
        <v>0</v>
      </c>
      <c r="W105" s="366">
        <f>IFERROR(IF(-SUM(W$20:W104)+W$15&lt;0.000001,0,IF($C105&gt;='H-32A-WP06 - Debt Service'!V$24,'H-32A-WP06 - Debt Service'!V$27/12,0)),"-")</f>
        <v>0</v>
      </c>
      <c r="X105" s="366">
        <f>IFERROR(IF(-SUM(X$20:X104)+X$15&lt;0.000001,0,IF($C105&gt;='H-32A-WP06 - Debt Service'!W$24,'H-32A-WP06 - Debt Service'!W$27/12,0)),"-")</f>
        <v>0</v>
      </c>
      <c r="Y105" s="366">
        <f>IFERROR(IF(-SUM(Y$20:Y104)+Y$15&lt;0.000001,0,IF($C105&gt;='H-32A-WP06 - Debt Service'!X$24,'H-32A-WP06 - Debt Service'!X$27/12,0)),"-")</f>
        <v>0</v>
      </c>
      <c r="Z105" s="366">
        <f>IFERROR(IF(-SUM(Z$20:Z104)+Z$15&lt;0.000001,0,IF($C105&gt;='H-32A-WP06 - Debt Service'!Y$24,'H-32A-WP06 - Debt Service'!Y$27/12,0)),"-")</f>
        <v>0</v>
      </c>
    </row>
    <row r="106" spans="2:26">
      <c r="B106" s="354">
        <f t="shared" si="4"/>
        <v>2026</v>
      </c>
      <c r="C106" s="378">
        <f t="shared" si="6"/>
        <v>46082</v>
      </c>
      <c r="D106" s="366" t="str">
        <f>IFERROR(IF(-SUM(D$20:D105)+D$15&lt;0.000001,0,IF($C106&gt;='H-32A-WP06 - Debt Service'!C$24,'H-32A-WP06 - Debt Service'!C$27/12,0)),"-")</f>
        <v>-</v>
      </c>
      <c r="E106" s="366" t="str">
        <f>IFERROR(IF(-SUM(E$20:E105)+E$15&lt;0.000001,0,IF($C106&gt;='H-32A-WP06 - Debt Service'!D$24,'H-32A-WP06 - Debt Service'!D$27/12,0)),"-")</f>
        <v>-</v>
      </c>
      <c r="F106" s="366" t="str">
        <f>IFERROR(IF(-SUM(F$20:F105)+F$15&lt;0.000001,0,IF($C106&gt;='H-32A-WP06 - Debt Service'!E$24,'H-32A-WP06 - Debt Service'!E$27/12,0)),"-")</f>
        <v>-</v>
      </c>
      <c r="G106" s="366">
        <f>IFERROR(IF(-SUM(G$20:G105)+G$15&lt;0.000001,0,IF($C106&gt;='H-32A-WP06 - Debt Service'!F$24,'H-32A-WP06 - Debt Service'!F$27/12,0)),"-")</f>
        <v>0</v>
      </c>
      <c r="H106" s="366">
        <f>IFERROR(IF(-SUM(H$20:H105)+H$15&lt;0.000001,0,IF($C106&gt;='H-32A-WP06 - Debt Service'!G$24,'H-32A-WP06 - Debt Service'!G$27/12,0)),"-")</f>
        <v>0</v>
      </c>
      <c r="I106" s="366">
        <f>IFERROR(IF(-SUM(I$20:I105)+I$15&lt;0.000001,0,IF($C106&gt;='H-32A-WP06 - Debt Service'!H$24,'H-32A-WP06 - Debt Service'!H$27/12,0)),"-")</f>
        <v>0</v>
      </c>
      <c r="J106" s="366">
        <f>IFERROR(IF(-SUM(J$20:J105)+J$15&lt;0.000001,0,IF($C106&gt;='H-32A-WP06 - Debt Service'!I$24,'H-32A-WP06 - Debt Service'!I$27/12,0)),"-")</f>
        <v>0</v>
      </c>
      <c r="K106" s="366">
        <f>IFERROR(IF(-SUM(K$20:K105)+K$15&lt;0.000001,0,IF($C106&gt;='H-32A-WP06 - Debt Service'!J$24,'H-32A-WP06 - Debt Service'!J$27/12,0)),"-")</f>
        <v>0</v>
      </c>
      <c r="L106" s="366">
        <f>IFERROR(IF(-SUM(L$20:L105)+L$15&lt;0.000001,0,IF($C106&gt;='H-32A-WP06 - Debt Service'!K$24,'H-32A-WP06 - Debt Service'!K$27/12,0)),"-")</f>
        <v>0</v>
      </c>
      <c r="M106" s="366">
        <f>IFERROR(IF(-SUM(M$20:M105)+M$15&lt;0.000001,0,IF($C106&gt;='H-32A-WP06 - Debt Service'!L$24,'H-32A-WP06 - Debt Service'!L$27/12,0)),"-")</f>
        <v>0</v>
      </c>
      <c r="N106" s="459"/>
      <c r="O106" s="354">
        <f t="shared" si="5"/>
        <v>2026</v>
      </c>
      <c r="P106" s="378">
        <f t="shared" si="7"/>
        <v>46082</v>
      </c>
      <c r="Q106" s="366" t="str">
        <f>IFERROR(IF(-SUM(Q$20:Q105)+Q$15&lt;0.000001,0,IF($C106&gt;='H-32A-WP06 - Debt Service'!P$24,'H-32A-WP06 - Debt Service'!P$27/12,0)),"-")</f>
        <v>-</v>
      </c>
      <c r="R106" s="366">
        <f>IFERROR(IF(-SUM(R$20:R105)+R$15&lt;0.000001,0,IF($C106&gt;='H-32A-WP06 - Debt Service'!Q$24,'H-32A-WP06 - Debt Service'!Q$27/12,0)),"-")</f>
        <v>0</v>
      </c>
      <c r="S106" s="366">
        <f>IFERROR(IF(-SUM(S$20:S105)+S$15&lt;0.000001,0,IF($C106&gt;='H-32A-WP06 - Debt Service'!R$24,'H-32A-WP06 - Debt Service'!R$27/12,0)),"-")</f>
        <v>0</v>
      </c>
      <c r="T106" s="366">
        <f>IFERROR(IF(-SUM(T$20:T105)+T$15&lt;0.000001,0,IF($C106&gt;='H-32A-WP06 - Debt Service'!S$24,'H-32A-WP06 - Debt Service'!S$27/12,0)),"-")</f>
        <v>0</v>
      </c>
      <c r="U106" s="366">
        <f>IFERROR(IF(-SUM(U$20:U105)+U$15&lt;0.000001,0,IF($C106&gt;='H-32A-WP06 - Debt Service'!T$24,'H-32A-WP06 - Debt Service'!T$27/12,0)),"-")</f>
        <v>0</v>
      </c>
      <c r="V106" s="366">
        <f>IFERROR(IF(-SUM(V$20:V105)+V$15&lt;0.000001,0,IF($C106&gt;='H-32A-WP06 - Debt Service'!U$24,'H-32A-WP06 - Debt Service'!U$27/12,0)),"-")</f>
        <v>0</v>
      </c>
      <c r="W106" s="366">
        <f>IFERROR(IF(-SUM(W$20:W105)+W$15&lt;0.000001,0,IF($C106&gt;='H-32A-WP06 - Debt Service'!V$24,'H-32A-WP06 - Debt Service'!V$27/12,0)),"-")</f>
        <v>0</v>
      </c>
      <c r="X106" s="366">
        <f>IFERROR(IF(-SUM(X$20:X105)+X$15&lt;0.000001,0,IF($C106&gt;='H-32A-WP06 - Debt Service'!W$24,'H-32A-WP06 - Debt Service'!W$27/12,0)),"-")</f>
        <v>0</v>
      </c>
      <c r="Y106" s="366">
        <f>IFERROR(IF(-SUM(Y$20:Y105)+Y$15&lt;0.000001,0,IF($C106&gt;='H-32A-WP06 - Debt Service'!X$24,'H-32A-WP06 - Debt Service'!X$27/12,0)),"-")</f>
        <v>0</v>
      </c>
      <c r="Z106" s="366">
        <f>IFERROR(IF(-SUM(Z$20:Z105)+Z$15&lt;0.000001,0,IF($C106&gt;='H-32A-WP06 - Debt Service'!Y$24,'H-32A-WP06 - Debt Service'!Y$27/12,0)),"-")</f>
        <v>0</v>
      </c>
    </row>
    <row r="107" spans="2:26">
      <c r="B107" s="354">
        <f t="shared" si="4"/>
        <v>2026</v>
      </c>
      <c r="C107" s="378">
        <f t="shared" si="6"/>
        <v>46113</v>
      </c>
      <c r="D107" s="366" t="str">
        <f>IFERROR(IF(-SUM(D$20:D106)+D$15&lt;0.000001,0,IF($C107&gt;='H-32A-WP06 - Debt Service'!C$24,'H-32A-WP06 - Debt Service'!C$27/12,0)),"-")</f>
        <v>-</v>
      </c>
      <c r="E107" s="366" t="str">
        <f>IFERROR(IF(-SUM(E$20:E106)+E$15&lt;0.000001,0,IF($C107&gt;='H-32A-WP06 - Debt Service'!D$24,'H-32A-WP06 - Debt Service'!D$27/12,0)),"-")</f>
        <v>-</v>
      </c>
      <c r="F107" s="366" t="str">
        <f>IFERROR(IF(-SUM(F$20:F106)+F$15&lt;0.000001,0,IF($C107&gt;='H-32A-WP06 - Debt Service'!E$24,'H-32A-WP06 - Debt Service'!E$27/12,0)),"-")</f>
        <v>-</v>
      </c>
      <c r="G107" s="366">
        <f>IFERROR(IF(-SUM(G$20:G106)+G$15&lt;0.000001,0,IF($C107&gt;='H-32A-WP06 - Debt Service'!F$24,'H-32A-WP06 - Debt Service'!F$27/12,0)),"-")</f>
        <v>0</v>
      </c>
      <c r="H107" s="366">
        <f>IFERROR(IF(-SUM(H$20:H106)+H$15&lt;0.000001,0,IF($C107&gt;='H-32A-WP06 - Debt Service'!G$24,'H-32A-WP06 - Debt Service'!G$27/12,0)),"-")</f>
        <v>0</v>
      </c>
      <c r="I107" s="366">
        <f>IFERROR(IF(-SUM(I$20:I106)+I$15&lt;0.000001,0,IF($C107&gt;='H-32A-WP06 - Debt Service'!H$24,'H-32A-WP06 - Debt Service'!H$27/12,0)),"-")</f>
        <v>0</v>
      </c>
      <c r="J107" s="366">
        <f>IFERROR(IF(-SUM(J$20:J106)+J$15&lt;0.000001,0,IF($C107&gt;='H-32A-WP06 - Debt Service'!I$24,'H-32A-WP06 - Debt Service'!I$27/12,0)),"-")</f>
        <v>0</v>
      </c>
      <c r="K107" s="366">
        <f>IFERROR(IF(-SUM(K$20:K106)+K$15&lt;0.000001,0,IF($C107&gt;='H-32A-WP06 - Debt Service'!J$24,'H-32A-WP06 - Debt Service'!J$27/12,0)),"-")</f>
        <v>0</v>
      </c>
      <c r="L107" s="366">
        <f>IFERROR(IF(-SUM(L$20:L106)+L$15&lt;0.000001,0,IF($C107&gt;='H-32A-WP06 - Debt Service'!K$24,'H-32A-WP06 - Debt Service'!K$27/12,0)),"-")</f>
        <v>0</v>
      </c>
      <c r="M107" s="366">
        <f>IFERROR(IF(-SUM(M$20:M106)+M$15&lt;0.000001,0,IF($C107&gt;='H-32A-WP06 - Debt Service'!L$24,'H-32A-WP06 - Debt Service'!L$27/12,0)),"-")</f>
        <v>0</v>
      </c>
      <c r="N107" s="459"/>
      <c r="O107" s="354">
        <f t="shared" si="5"/>
        <v>2026</v>
      </c>
      <c r="P107" s="378">
        <f t="shared" si="7"/>
        <v>46113</v>
      </c>
      <c r="Q107" s="366" t="str">
        <f>IFERROR(IF(-SUM(Q$20:Q106)+Q$15&lt;0.000001,0,IF($C107&gt;='H-32A-WP06 - Debt Service'!P$24,'H-32A-WP06 - Debt Service'!P$27/12,0)),"-")</f>
        <v>-</v>
      </c>
      <c r="R107" s="366">
        <f>IFERROR(IF(-SUM(R$20:R106)+R$15&lt;0.000001,0,IF($C107&gt;='H-32A-WP06 - Debt Service'!Q$24,'H-32A-WP06 - Debt Service'!Q$27/12,0)),"-")</f>
        <v>0</v>
      </c>
      <c r="S107" s="366">
        <f>IFERROR(IF(-SUM(S$20:S106)+S$15&lt;0.000001,0,IF($C107&gt;='H-32A-WP06 - Debt Service'!R$24,'H-32A-WP06 - Debt Service'!R$27/12,0)),"-")</f>
        <v>0</v>
      </c>
      <c r="T107" s="366">
        <f>IFERROR(IF(-SUM(T$20:T106)+T$15&lt;0.000001,0,IF($C107&gt;='H-32A-WP06 - Debt Service'!S$24,'H-32A-WP06 - Debt Service'!S$27/12,0)),"-")</f>
        <v>0</v>
      </c>
      <c r="U107" s="366">
        <f>IFERROR(IF(-SUM(U$20:U106)+U$15&lt;0.000001,0,IF($C107&gt;='H-32A-WP06 - Debt Service'!T$24,'H-32A-WP06 - Debt Service'!T$27/12,0)),"-")</f>
        <v>0</v>
      </c>
      <c r="V107" s="366">
        <f>IFERROR(IF(-SUM(V$20:V106)+V$15&lt;0.000001,0,IF($C107&gt;='H-32A-WP06 - Debt Service'!U$24,'H-32A-WP06 - Debt Service'!U$27/12,0)),"-")</f>
        <v>0</v>
      </c>
      <c r="W107" s="366">
        <f>IFERROR(IF(-SUM(W$20:W106)+W$15&lt;0.000001,0,IF($C107&gt;='H-32A-WP06 - Debt Service'!V$24,'H-32A-WP06 - Debt Service'!V$27/12,0)),"-")</f>
        <v>0</v>
      </c>
      <c r="X107" s="366">
        <f>IFERROR(IF(-SUM(X$20:X106)+X$15&lt;0.000001,0,IF($C107&gt;='H-32A-WP06 - Debt Service'!W$24,'H-32A-WP06 - Debt Service'!W$27/12,0)),"-")</f>
        <v>0</v>
      </c>
      <c r="Y107" s="366">
        <f>IFERROR(IF(-SUM(Y$20:Y106)+Y$15&lt;0.000001,0,IF($C107&gt;='H-32A-WP06 - Debt Service'!X$24,'H-32A-WP06 - Debt Service'!X$27/12,0)),"-")</f>
        <v>0</v>
      </c>
      <c r="Z107" s="366">
        <f>IFERROR(IF(-SUM(Z$20:Z106)+Z$15&lt;0.000001,0,IF($C107&gt;='H-32A-WP06 - Debt Service'!Y$24,'H-32A-WP06 - Debt Service'!Y$27/12,0)),"-")</f>
        <v>0</v>
      </c>
    </row>
    <row r="108" spans="2:26">
      <c r="B108" s="354">
        <f t="shared" si="4"/>
        <v>2026</v>
      </c>
      <c r="C108" s="378">
        <f t="shared" si="6"/>
        <v>46143</v>
      </c>
      <c r="D108" s="366" t="str">
        <f>IFERROR(IF(-SUM(D$20:D107)+D$15&lt;0.000001,0,IF($C108&gt;='H-32A-WP06 - Debt Service'!C$24,'H-32A-WP06 - Debt Service'!C$27/12,0)),"-")</f>
        <v>-</v>
      </c>
      <c r="E108" s="366" t="str">
        <f>IFERROR(IF(-SUM(E$20:E107)+E$15&lt;0.000001,0,IF($C108&gt;='H-32A-WP06 - Debt Service'!D$24,'H-32A-WP06 - Debt Service'!D$27/12,0)),"-")</f>
        <v>-</v>
      </c>
      <c r="F108" s="366" t="str">
        <f>IFERROR(IF(-SUM(F$20:F107)+F$15&lt;0.000001,0,IF($C108&gt;='H-32A-WP06 - Debt Service'!E$24,'H-32A-WP06 - Debt Service'!E$27/12,0)),"-")</f>
        <v>-</v>
      </c>
      <c r="G108" s="366">
        <f>IFERROR(IF(-SUM(G$20:G107)+G$15&lt;0.000001,0,IF($C108&gt;='H-32A-WP06 - Debt Service'!F$24,'H-32A-WP06 - Debt Service'!F$27/12,0)),"-")</f>
        <v>0</v>
      </c>
      <c r="H108" s="366">
        <f>IFERROR(IF(-SUM(H$20:H107)+H$15&lt;0.000001,0,IF($C108&gt;='H-32A-WP06 - Debt Service'!G$24,'H-32A-WP06 - Debt Service'!G$27/12,0)),"-")</f>
        <v>0</v>
      </c>
      <c r="I108" s="366">
        <f>IFERROR(IF(-SUM(I$20:I107)+I$15&lt;0.000001,0,IF($C108&gt;='H-32A-WP06 - Debt Service'!H$24,'H-32A-WP06 - Debt Service'!H$27/12,0)),"-")</f>
        <v>0</v>
      </c>
      <c r="J108" s="366">
        <f>IFERROR(IF(-SUM(J$20:J107)+J$15&lt;0.000001,0,IF($C108&gt;='H-32A-WP06 - Debt Service'!I$24,'H-32A-WP06 - Debt Service'!I$27/12,0)),"-")</f>
        <v>0</v>
      </c>
      <c r="K108" s="366">
        <f>IFERROR(IF(-SUM(K$20:K107)+K$15&lt;0.000001,0,IF($C108&gt;='H-32A-WP06 - Debt Service'!J$24,'H-32A-WP06 - Debt Service'!J$27/12,0)),"-")</f>
        <v>0</v>
      </c>
      <c r="L108" s="366">
        <f>IFERROR(IF(-SUM(L$20:L107)+L$15&lt;0.000001,0,IF($C108&gt;='H-32A-WP06 - Debt Service'!K$24,'H-32A-WP06 - Debt Service'!K$27/12,0)),"-")</f>
        <v>0</v>
      </c>
      <c r="M108" s="366">
        <f>IFERROR(IF(-SUM(M$20:M107)+M$15&lt;0.000001,0,IF($C108&gt;='H-32A-WP06 - Debt Service'!L$24,'H-32A-WP06 - Debt Service'!L$27/12,0)),"-")</f>
        <v>0</v>
      </c>
      <c r="N108" s="459"/>
      <c r="O108" s="354">
        <f t="shared" si="5"/>
        <v>2026</v>
      </c>
      <c r="P108" s="378">
        <f t="shared" si="7"/>
        <v>46143</v>
      </c>
      <c r="Q108" s="366" t="str">
        <f>IFERROR(IF(-SUM(Q$20:Q107)+Q$15&lt;0.000001,0,IF($C108&gt;='H-32A-WP06 - Debt Service'!P$24,'H-32A-WP06 - Debt Service'!P$27/12,0)),"-")</f>
        <v>-</v>
      </c>
      <c r="R108" s="366">
        <f>IFERROR(IF(-SUM(R$20:R107)+R$15&lt;0.000001,0,IF($C108&gt;='H-32A-WP06 - Debt Service'!Q$24,'H-32A-WP06 - Debt Service'!Q$27/12,0)),"-")</f>
        <v>0</v>
      </c>
      <c r="S108" s="366">
        <f>IFERROR(IF(-SUM(S$20:S107)+S$15&lt;0.000001,0,IF($C108&gt;='H-32A-WP06 - Debt Service'!R$24,'H-32A-WP06 - Debt Service'!R$27/12,0)),"-")</f>
        <v>0</v>
      </c>
      <c r="T108" s="366">
        <f>IFERROR(IF(-SUM(T$20:T107)+T$15&lt;0.000001,0,IF($C108&gt;='H-32A-WP06 - Debt Service'!S$24,'H-32A-WP06 - Debt Service'!S$27/12,0)),"-")</f>
        <v>0</v>
      </c>
      <c r="U108" s="366">
        <f>IFERROR(IF(-SUM(U$20:U107)+U$15&lt;0.000001,0,IF($C108&gt;='H-32A-WP06 - Debt Service'!T$24,'H-32A-WP06 - Debt Service'!T$27/12,0)),"-")</f>
        <v>0</v>
      </c>
      <c r="V108" s="366">
        <f>IFERROR(IF(-SUM(V$20:V107)+V$15&lt;0.000001,0,IF($C108&gt;='H-32A-WP06 - Debt Service'!U$24,'H-32A-WP06 - Debt Service'!U$27/12,0)),"-")</f>
        <v>0</v>
      </c>
      <c r="W108" s="366">
        <f>IFERROR(IF(-SUM(W$20:W107)+W$15&lt;0.000001,0,IF($C108&gt;='H-32A-WP06 - Debt Service'!V$24,'H-32A-WP06 - Debt Service'!V$27/12,0)),"-")</f>
        <v>0</v>
      </c>
      <c r="X108" s="366">
        <f>IFERROR(IF(-SUM(X$20:X107)+X$15&lt;0.000001,0,IF($C108&gt;='H-32A-WP06 - Debt Service'!W$24,'H-32A-WP06 - Debt Service'!W$27/12,0)),"-")</f>
        <v>0</v>
      </c>
      <c r="Y108" s="366">
        <f>IFERROR(IF(-SUM(Y$20:Y107)+Y$15&lt;0.000001,0,IF($C108&gt;='H-32A-WP06 - Debt Service'!X$24,'H-32A-WP06 - Debt Service'!X$27/12,0)),"-")</f>
        <v>0</v>
      </c>
      <c r="Z108" s="366">
        <f>IFERROR(IF(-SUM(Z$20:Z107)+Z$15&lt;0.000001,0,IF($C108&gt;='H-32A-WP06 - Debt Service'!Y$24,'H-32A-WP06 - Debt Service'!Y$27/12,0)),"-")</f>
        <v>0</v>
      </c>
    </row>
    <row r="109" spans="2:26">
      <c r="B109" s="354">
        <f t="shared" si="4"/>
        <v>2026</v>
      </c>
      <c r="C109" s="378">
        <f t="shared" si="6"/>
        <v>46174</v>
      </c>
      <c r="D109" s="366" t="str">
        <f>IFERROR(IF(-SUM(D$20:D108)+D$15&lt;0.000001,0,IF($C109&gt;='H-32A-WP06 - Debt Service'!C$24,'H-32A-WP06 - Debt Service'!C$27/12,0)),"-")</f>
        <v>-</v>
      </c>
      <c r="E109" s="366" t="str">
        <f>IFERROR(IF(-SUM(E$20:E108)+E$15&lt;0.000001,0,IF($C109&gt;='H-32A-WP06 - Debt Service'!D$24,'H-32A-WP06 - Debt Service'!D$27/12,0)),"-")</f>
        <v>-</v>
      </c>
      <c r="F109" s="366" t="str">
        <f>IFERROR(IF(-SUM(F$20:F108)+F$15&lt;0.000001,0,IF($C109&gt;='H-32A-WP06 - Debt Service'!E$24,'H-32A-WP06 - Debt Service'!E$27/12,0)),"-")</f>
        <v>-</v>
      </c>
      <c r="G109" s="366">
        <f>IFERROR(IF(-SUM(G$20:G108)+G$15&lt;0.000001,0,IF($C109&gt;='H-32A-WP06 - Debt Service'!F$24,'H-32A-WP06 - Debt Service'!F$27/12,0)),"-")</f>
        <v>0</v>
      </c>
      <c r="H109" s="366">
        <f>IFERROR(IF(-SUM(H$20:H108)+H$15&lt;0.000001,0,IF($C109&gt;='H-32A-WP06 - Debt Service'!G$24,'H-32A-WP06 - Debt Service'!G$27/12,0)),"-")</f>
        <v>0</v>
      </c>
      <c r="I109" s="366">
        <f>IFERROR(IF(-SUM(I$20:I108)+I$15&lt;0.000001,0,IF($C109&gt;='H-32A-WP06 - Debt Service'!H$24,'H-32A-WP06 - Debt Service'!H$27/12,0)),"-")</f>
        <v>0</v>
      </c>
      <c r="J109" s="366">
        <f>IFERROR(IF(-SUM(J$20:J108)+J$15&lt;0.000001,0,IF($C109&gt;='H-32A-WP06 - Debt Service'!I$24,'H-32A-WP06 - Debt Service'!I$27/12,0)),"-")</f>
        <v>0</v>
      </c>
      <c r="K109" s="366">
        <f>IFERROR(IF(-SUM(K$20:K108)+K$15&lt;0.000001,0,IF($C109&gt;='H-32A-WP06 - Debt Service'!J$24,'H-32A-WP06 - Debt Service'!J$27/12,0)),"-")</f>
        <v>0</v>
      </c>
      <c r="L109" s="366">
        <f>IFERROR(IF(-SUM(L$20:L108)+L$15&lt;0.000001,0,IF($C109&gt;='H-32A-WP06 - Debt Service'!K$24,'H-32A-WP06 - Debt Service'!K$27/12,0)),"-")</f>
        <v>0</v>
      </c>
      <c r="M109" s="366">
        <f>IFERROR(IF(-SUM(M$20:M108)+M$15&lt;0.000001,0,IF($C109&gt;='H-32A-WP06 - Debt Service'!L$24,'H-32A-WP06 - Debt Service'!L$27/12,0)),"-")</f>
        <v>0</v>
      </c>
      <c r="N109" s="459"/>
      <c r="O109" s="354">
        <f t="shared" si="5"/>
        <v>2026</v>
      </c>
      <c r="P109" s="378">
        <f t="shared" si="7"/>
        <v>46174</v>
      </c>
      <c r="Q109" s="366" t="str">
        <f>IFERROR(IF(-SUM(Q$20:Q108)+Q$15&lt;0.000001,0,IF($C109&gt;='H-32A-WP06 - Debt Service'!P$24,'H-32A-WP06 - Debt Service'!P$27/12,0)),"-")</f>
        <v>-</v>
      </c>
      <c r="R109" s="366">
        <f>IFERROR(IF(-SUM(R$20:R108)+R$15&lt;0.000001,0,IF($C109&gt;='H-32A-WP06 - Debt Service'!Q$24,'H-32A-WP06 - Debt Service'!Q$27/12,0)),"-")</f>
        <v>0</v>
      </c>
      <c r="S109" s="366">
        <f>IFERROR(IF(-SUM(S$20:S108)+S$15&lt;0.000001,0,IF($C109&gt;='H-32A-WP06 - Debt Service'!R$24,'H-32A-WP06 - Debt Service'!R$27/12,0)),"-")</f>
        <v>0</v>
      </c>
      <c r="T109" s="366">
        <f>IFERROR(IF(-SUM(T$20:T108)+T$15&lt;0.000001,0,IF($C109&gt;='H-32A-WP06 - Debt Service'!S$24,'H-32A-WP06 - Debt Service'!S$27/12,0)),"-")</f>
        <v>0</v>
      </c>
      <c r="U109" s="366">
        <f>IFERROR(IF(-SUM(U$20:U108)+U$15&lt;0.000001,0,IF($C109&gt;='H-32A-WP06 - Debt Service'!T$24,'H-32A-WP06 - Debt Service'!T$27/12,0)),"-")</f>
        <v>0</v>
      </c>
      <c r="V109" s="366">
        <f>IFERROR(IF(-SUM(V$20:V108)+V$15&lt;0.000001,0,IF($C109&gt;='H-32A-WP06 - Debt Service'!U$24,'H-32A-WP06 - Debt Service'!U$27/12,0)),"-")</f>
        <v>0</v>
      </c>
      <c r="W109" s="366">
        <f>IFERROR(IF(-SUM(W$20:W108)+W$15&lt;0.000001,0,IF($C109&gt;='H-32A-WP06 - Debt Service'!V$24,'H-32A-WP06 - Debt Service'!V$27/12,0)),"-")</f>
        <v>0</v>
      </c>
      <c r="X109" s="366">
        <f>IFERROR(IF(-SUM(X$20:X108)+X$15&lt;0.000001,0,IF($C109&gt;='H-32A-WP06 - Debt Service'!W$24,'H-32A-WP06 - Debt Service'!W$27/12,0)),"-")</f>
        <v>0</v>
      </c>
      <c r="Y109" s="366">
        <f>IFERROR(IF(-SUM(Y$20:Y108)+Y$15&lt;0.000001,0,IF($C109&gt;='H-32A-WP06 - Debt Service'!X$24,'H-32A-WP06 - Debt Service'!X$27/12,0)),"-")</f>
        <v>0</v>
      </c>
      <c r="Z109" s="366">
        <f>IFERROR(IF(-SUM(Z$20:Z108)+Z$15&lt;0.000001,0,IF($C109&gt;='H-32A-WP06 - Debt Service'!Y$24,'H-32A-WP06 - Debt Service'!Y$27/12,0)),"-")</f>
        <v>0</v>
      </c>
    </row>
    <row r="110" spans="2:26">
      <c r="B110" s="354">
        <f t="shared" si="4"/>
        <v>2026</v>
      </c>
      <c r="C110" s="378">
        <f t="shared" si="6"/>
        <v>46204</v>
      </c>
      <c r="D110" s="366" t="str">
        <f>IFERROR(IF(-SUM(D$20:D109)+D$15&lt;0.000001,0,IF($C110&gt;='H-32A-WP06 - Debt Service'!C$24,'H-32A-WP06 - Debt Service'!C$27/12,0)),"-")</f>
        <v>-</v>
      </c>
      <c r="E110" s="366" t="str">
        <f>IFERROR(IF(-SUM(E$20:E109)+E$15&lt;0.000001,0,IF($C110&gt;='H-32A-WP06 - Debt Service'!D$24,'H-32A-WP06 - Debt Service'!D$27/12,0)),"-")</f>
        <v>-</v>
      </c>
      <c r="F110" s="366" t="str">
        <f>IFERROR(IF(-SUM(F$20:F109)+F$15&lt;0.000001,0,IF($C110&gt;='H-32A-WP06 - Debt Service'!E$24,'H-32A-WP06 - Debt Service'!E$27/12,0)),"-")</f>
        <v>-</v>
      </c>
      <c r="G110" s="366">
        <f>IFERROR(IF(-SUM(G$20:G109)+G$15&lt;0.000001,0,IF($C110&gt;='H-32A-WP06 - Debt Service'!F$24,'H-32A-WP06 - Debt Service'!F$27/12,0)),"-")</f>
        <v>0</v>
      </c>
      <c r="H110" s="366">
        <f>IFERROR(IF(-SUM(H$20:H109)+H$15&lt;0.000001,0,IF($C110&gt;='H-32A-WP06 - Debt Service'!G$24,'H-32A-WP06 - Debt Service'!G$27/12,0)),"-")</f>
        <v>0</v>
      </c>
      <c r="I110" s="366">
        <f>IFERROR(IF(-SUM(I$20:I109)+I$15&lt;0.000001,0,IF($C110&gt;='H-32A-WP06 - Debt Service'!H$24,'H-32A-WP06 - Debt Service'!H$27/12,0)),"-")</f>
        <v>0</v>
      </c>
      <c r="J110" s="366">
        <f>IFERROR(IF(-SUM(J$20:J109)+J$15&lt;0.000001,0,IF($C110&gt;='H-32A-WP06 - Debt Service'!I$24,'H-32A-WP06 - Debt Service'!I$27/12,0)),"-")</f>
        <v>0</v>
      </c>
      <c r="K110" s="366">
        <f>IFERROR(IF(-SUM(K$20:K109)+K$15&lt;0.000001,0,IF($C110&gt;='H-32A-WP06 - Debt Service'!J$24,'H-32A-WP06 - Debt Service'!J$27/12,0)),"-")</f>
        <v>0</v>
      </c>
      <c r="L110" s="366">
        <f>IFERROR(IF(-SUM(L$20:L109)+L$15&lt;0.000001,0,IF($C110&gt;='H-32A-WP06 - Debt Service'!K$24,'H-32A-WP06 - Debt Service'!K$27/12,0)),"-")</f>
        <v>0</v>
      </c>
      <c r="M110" s="366">
        <f>IFERROR(IF(-SUM(M$20:M109)+M$15&lt;0.000001,0,IF($C110&gt;='H-32A-WP06 - Debt Service'!L$24,'H-32A-WP06 - Debt Service'!L$27/12,0)),"-")</f>
        <v>0</v>
      </c>
      <c r="N110" s="459"/>
      <c r="O110" s="354">
        <f t="shared" si="5"/>
        <v>2026</v>
      </c>
      <c r="P110" s="378">
        <f t="shared" si="7"/>
        <v>46204</v>
      </c>
      <c r="Q110" s="366" t="str">
        <f>IFERROR(IF(-SUM(Q$20:Q109)+Q$15&lt;0.000001,0,IF($C110&gt;='H-32A-WP06 - Debt Service'!P$24,'H-32A-WP06 - Debt Service'!P$27/12,0)),"-")</f>
        <v>-</v>
      </c>
      <c r="R110" s="366">
        <f>IFERROR(IF(-SUM(R$20:R109)+R$15&lt;0.000001,0,IF($C110&gt;='H-32A-WP06 - Debt Service'!Q$24,'H-32A-WP06 - Debt Service'!Q$27/12,0)),"-")</f>
        <v>0</v>
      </c>
      <c r="S110" s="366">
        <f>IFERROR(IF(-SUM(S$20:S109)+S$15&lt;0.000001,0,IF($C110&gt;='H-32A-WP06 - Debt Service'!R$24,'H-32A-WP06 - Debt Service'!R$27/12,0)),"-")</f>
        <v>0</v>
      </c>
      <c r="T110" s="366">
        <f>IFERROR(IF(-SUM(T$20:T109)+T$15&lt;0.000001,0,IF($C110&gt;='H-32A-WP06 - Debt Service'!S$24,'H-32A-WP06 - Debt Service'!S$27/12,0)),"-")</f>
        <v>0</v>
      </c>
      <c r="U110" s="366">
        <f>IFERROR(IF(-SUM(U$20:U109)+U$15&lt;0.000001,0,IF($C110&gt;='H-32A-WP06 - Debt Service'!T$24,'H-32A-WP06 - Debt Service'!T$27/12,0)),"-")</f>
        <v>0</v>
      </c>
      <c r="V110" s="366">
        <f>IFERROR(IF(-SUM(V$20:V109)+V$15&lt;0.000001,0,IF($C110&gt;='H-32A-WP06 - Debt Service'!U$24,'H-32A-WP06 - Debt Service'!U$27/12,0)),"-")</f>
        <v>0</v>
      </c>
      <c r="W110" s="366">
        <f>IFERROR(IF(-SUM(W$20:W109)+W$15&lt;0.000001,0,IF($C110&gt;='H-32A-WP06 - Debt Service'!V$24,'H-32A-WP06 - Debt Service'!V$27/12,0)),"-")</f>
        <v>0</v>
      </c>
      <c r="X110" s="366">
        <f>IFERROR(IF(-SUM(X$20:X109)+X$15&lt;0.000001,0,IF($C110&gt;='H-32A-WP06 - Debt Service'!W$24,'H-32A-WP06 - Debt Service'!W$27/12,0)),"-")</f>
        <v>0</v>
      </c>
      <c r="Y110" s="366">
        <f>IFERROR(IF(-SUM(Y$20:Y109)+Y$15&lt;0.000001,0,IF($C110&gt;='H-32A-WP06 - Debt Service'!X$24,'H-32A-WP06 - Debt Service'!X$27/12,0)),"-")</f>
        <v>0</v>
      </c>
      <c r="Z110" s="366">
        <f>IFERROR(IF(-SUM(Z$20:Z109)+Z$15&lt;0.000001,0,IF($C110&gt;='H-32A-WP06 - Debt Service'!Y$24,'H-32A-WP06 - Debt Service'!Y$27/12,0)),"-")</f>
        <v>0</v>
      </c>
    </row>
    <row r="111" spans="2:26">
      <c r="B111" s="354">
        <f t="shared" si="4"/>
        <v>2026</v>
      </c>
      <c r="C111" s="378">
        <f t="shared" si="6"/>
        <v>46235</v>
      </c>
      <c r="D111" s="366" t="str">
        <f>IFERROR(IF(-SUM(D$20:D110)+D$15&lt;0.000001,0,IF($C111&gt;='H-32A-WP06 - Debt Service'!C$24,'H-32A-WP06 - Debt Service'!C$27/12,0)),"-")</f>
        <v>-</v>
      </c>
      <c r="E111" s="366" t="str">
        <f>IFERROR(IF(-SUM(E$20:E110)+E$15&lt;0.000001,0,IF($C111&gt;='H-32A-WP06 - Debt Service'!D$24,'H-32A-WP06 - Debt Service'!D$27/12,0)),"-")</f>
        <v>-</v>
      </c>
      <c r="F111" s="366" t="str">
        <f>IFERROR(IF(-SUM(F$20:F110)+F$15&lt;0.000001,0,IF($C111&gt;='H-32A-WP06 - Debt Service'!E$24,'H-32A-WP06 - Debt Service'!E$27/12,0)),"-")</f>
        <v>-</v>
      </c>
      <c r="G111" s="366">
        <f>IFERROR(IF(-SUM(G$20:G110)+G$15&lt;0.000001,0,IF($C111&gt;='H-32A-WP06 - Debt Service'!F$24,'H-32A-WP06 - Debt Service'!F$27/12,0)),"-")</f>
        <v>0</v>
      </c>
      <c r="H111" s="366">
        <f>IFERROR(IF(-SUM(H$20:H110)+H$15&lt;0.000001,0,IF($C111&gt;='H-32A-WP06 - Debt Service'!G$24,'H-32A-WP06 - Debt Service'!G$27/12,0)),"-")</f>
        <v>0</v>
      </c>
      <c r="I111" s="366">
        <f>IFERROR(IF(-SUM(I$20:I110)+I$15&lt;0.000001,0,IF($C111&gt;='H-32A-WP06 - Debt Service'!H$24,'H-32A-WP06 - Debt Service'!H$27/12,0)),"-")</f>
        <v>0</v>
      </c>
      <c r="J111" s="366">
        <f>IFERROR(IF(-SUM(J$20:J110)+J$15&lt;0.000001,0,IF($C111&gt;='H-32A-WP06 - Debt Service'!I$24,'H-32A-WP06 - Debt Service'!I$27/12,0)),"-")</f>
        <v>0</v>
      </c>
      <c r="K111" s="366">
        <f>IFERROR(IF(-SUM(K$20:K110)+K$15&lt;0.000001,0,IF($C111&gt;='H-32A-WP06 - Debt Service'!J$24,'H-32A-WP06 - Debt Service'!J$27/12,0)),"-")</f>
        <v>0</v>
      </c>
      <c r="L111" s="366">
        <f>IFERROR(IF(-SUM(L$20:L110)+L$15&lt;0.000001,0,IF($C111&gt;='H-32A-WP06 - Debt Service'!K$24,'H-32A-WP06 - Debt Service'!K$27/12,0)),"-")</f>
        <v>0</v>
      </c>
      <c r="M111" s="366">
        <f>IFERROR(IF(-SUM(M$20:M110)+M$15&lt;0.000001,0,IF($C111&gt;='H-32A-WP06 - Debt Service'!L$24,'H-32A-WP06 - Debt Service'!L$27/12,0)),"-")</f>
        <v>0</v>
      </c>
      <c r="N111" s="459"/>
      <c r="O111" s="354">
        <f t="shared" si="5"/>
        <v>2026</v>
      </c>
      <c r="P111" s="378">
        <f t="shared" si="7"/>
        <v>46235</v>
      </c>
      <c r="Q111" s="366" t="str">
        <f>IFERROR(IF(-SUM(Q$20:Q110)+Q$15&lt;0.000001,0,IF($C111&gt;='H-32A-WP06 - Debt Service'!P$24,'H-32A-WP06 - Debt Service'!P$27/12,0)),"-")</f>
        <v>-</v>
      </c>
      <c r="R111" s="366">
        <f>IFERROR(IF(-SUM(R$20:R110)+R$15&lt;0.000001,0,IF($C111&gt;='H-32A-WP06 - Debt Service'!Q$24,'H-32A-WP06 - Debt Service'!Q$27/12,0)),"-")</f>
        <v>0</v>
      </c>
      <c r="S111" s="366">
        <f>IFERROR(IF(-SUM(S$20:S110)+S$15&lt;0.000001,0,IF($C111&gt;='H-32A-WP06 - Debt Service'!R$24,'H-32A-WP06 - Debt Service'!R$27/12,0)),"-")</f>
        <v>0</v>
      </c>
      <c r="T111" s="366">
        <f>IFERROR(IF(-SUM(T$20:T110)+T$15&lt;0.000001,0,IF($C111&gt;='H-32A-WP06 - Debt Service'!S$24,'H-32A-WP06 - Debt Service'!S$27/12,0)),"-")</f>
        <v>0</v>
      </c>
      <c r="U111" s="366">
        <f>IFERROR(IF(-SUM(U$20:U110)+U$15&lt;0.000001,0,IF($C111&gt;='H-32A-WP06 - Debt Service'!T$24,'H-32A-WP06 - Debt Service'!T$27/12,0)),"-")</f>
        <v>0</v>
      </c>
      <c r="V111" s="366">
        <f>IFERROR(IF(-SUM(V$20:V110)+V$15&lt;0.000001,0,IF($C111&gt;='H-32A-WP06 - Debt Service'!U$24,'H-32A-WP06 - Debt Service'!U$27/12,0)),"-")</f>
        <v>0</v>
      </c>
      <c r="W111" s="366">
        <f>IFERROR(IF(-SUM(W$20:W110)+W$15&lt;0.000001,0,IF($C111&gt;='H-32A-WP06 - Debt Service'!V$24,'H-32A-WP06 - Debt Service'!V$27/12,0)),"-")</f>
        <v>0</v>
      </c>
      <c r="X111" s="366">
        <f>IFERROR(IF(-SUM(X$20:X110)+X$15&lt;0.000001,0,IF($C111&gt;='H-32A-WP06 - Debt Service'!W$24,'H-32A-WP06 - Debt Service'!W$27/12,0)),"-")</f>
        <v>0</v>
      </c>
      <c r="Y111" s="366">
        <f>IFERROR(IF(-SUM(Y$20:Y110)+Y$15&lt;0.000001,0,IF($C111&gt;='H-32A-WP06 - Debt Service'!X$24,'H-32A-WP06 - Debt Service'!X$27/12,0)),"-")</f>
        <v>0</v>
      </c>
      <c r="Z111" s="366">
        <f>IFERROR(IF(-SUM(Z$20:Z110)+Z$15&lt;0.000001,0,IF($C111&gt;='H-32A-WP06 - Debt Service'!Y$24,'H-32A-WP06 - Debt Service'!Y$27/12,0)),"-")</f>
        <v>0</v>
      </c>
    </row>
    <row r="112" spans="2:26">
      <c r="B112" s="354">
        <f t="shared" si="4"/>
        <v>2026</v>
      </c>
      <c r="C112" s="378">
        <f t="shared" si="6"/>
        <v>46266</v>
      </c>
      <c r="D112" s="366" t="str">
        <f>IFERROR(IF(-SUM(D$20:D111)+D$15&lt;0.000001,0,IF($C112&gt;='H-32A-WP06 - Debt Service'!C$24,'H-32A-WP06 - Debt Service'!C$27/12,0)),"-")</f>
        <v>-</v>
      </c>
      <c r="E112" s="366" t="str">
        <f>IFERROR(IF(-SUM(E$20:E111)+E$15&lt;0.000001,0,IF($C112&gt;='H-32A-WP06 - Debt Service'!D$24,'H-32A-WP06 - Debt Service'!D$27/12,0)),"-")</f>
        <v>-</v>
      </c>
      <c r="F112" s="366" t="str">
        <f>IFERROR(IF(-SUM(F$20:F111)+F$15&lt;0.000001,0,IF($C112&gt;='H-32A-WP06 - Debt Service'!E$24,'H-32A-WP06 - Debt Service'!E$27/12,0)),"-")</f>
        <v>-</v>
      </c>
      <c r="G112" s="366">
        <f>IFERROR(IF(-SUM(G$20:G111)+G$15&lt;0.000001,0,IF($C112&gt;='H-32A-WP06 - Debt Service'!F$24,'H-32A-WP06 - Debt Service'!F$27/12,0)),"-")</f>
        <v>0</v>
      </c>
      <c r="H112" s="366">
        <f>IFERROR(IF(-SUM(H$20:H111)+H$15&lt;0.000001,0,IF($C112&gt;='H-32A-WP06 - Debt Service'!G$24,'H-32A-WP06 - Debt Service'!G$27/12,0)),"-")</f>
        <v>0</v>
      </c>
      <c r="I112" s="366">
        <f>IFERROR(IF(-SUM(I$20:I111)+I$15&lt;0.000001,0,IF($C112&gt;='H-32A-WP06 - Debt Service'!H$24,'H-32A-WP06 - Debt Service'!H$27/12,0)),"-")</f>
        <v>0</v>
      </c>
      <c r="J112" s="366">
        <f>IFERROR(IF(-SUM(J$20:J111)+J$15&lt;0.000001,0,IF($C112&gt;='H-32A-WP06 - Debt Service'!I$24,'H-32A-WP06 - Debt Service'!I$27/12,0)),"-")</f>
        <v>0</v>
      </c>
      <c r="K112" s="366">
        <f>IFERROR(IF(-SUM(K$20:K111)+K$15&lt;0.000001,0,IF($C112&gt;='H-32A-WP06 - Debt Service'!J$24,'H-32A-WP06 - Debt Service'!J$27/12,0)),"-")</f>
        <v>0</v>
      </c>
      <c r="L112" s="366">
        <f>IFERROR(IF(-SUM(L$20:L111)+L$15&lt;0.000001,0,IF($C112&gt;='H-32A-WP06 - Debt Service'!K$24,'H-32A-WP06 - Debt Service'!K$27/12,0)),"-")</f>
        <v>0</v>
      </c>
      <c r="M112" s="366">
        <f>IFERROR(IF(-SUM(M$20:M111)+M$15&lt;0.000001,0,IF($C112&gt;='H-32A-WP06 - Debt Service'!L$24,'H-32A-WP06 - Debt Service'!L$27/12,0)),"-")</f>
        <v>0</v>
      </c>
      <c r="N112" s="459"/>
      <c r="O112" s="354">
        <f t="shared" si="5"/>
        <v>2026</v>
      </c>
      <c r="P112" s="378">
        <f t="shared" si="7"/>
        <v>46266</v>
      </c>
      <c r="Q112" s="366" t="str">
        <f>IFERROR(IF(-SUM(Q$20:Q111)+Q$15&lt;0.000001,0,IF($C112&gt;='H-32A-WP06 - Debt Service'!P$24,'H-32A-WP06 - Debt Service'!P$27/12,0)),"-")</f>
        <v>-</v>
      </c>
      <c r="R112" s="366">
        <f>IFERROR(IF(-SUM(R$20:R111)+R$15&lt;0.000001,0,IF($C112&gt;='H-32A-WP06 - Debt Service'!Q$24,'H-32A-WP06 - Debt Service'!Q$27/12,0)),"-")</f>
        <v>0</v>
      </c>
      <c r="S112" s="366">
        <f>IFERROR(IF(-SUM(S$20:S111)+S$15&lt;0.000001,0,IF($C112&gt;='H-32A-WP06 - Debt Service'!R$24,'H-32A-WP06 - Debt Service'!R$27/12,0)),"-")</f>
        <v>0</v>
      </c>
      <c r="T112" s="366">
        <f>IFERROR(IF(-SUM(T$20:T111)+T$15&lt;0.000001,0,IF($C112&gt;='H-32A-WP06 - Debt Service'!S$24,'H-32A-WP06 - Debt Service'!S$27/12,0)),"-")</f>
        <v>0</v>
      </c>
      <c r="U112" s="366">
        <f>IFERROR(IF(-SUM(U$20:U111)+U$15&lt;0.000001,0,IF($C112&gt;='H-32A-WP06 - Debt Service'!T$24,'H-32A-WP06 - Debt Service'!T$27/12,0)),"-")</f>
        <v>0</v>
      </c>
      <c r="V112" s="366">
        <f>IFERROR(IF(-SUM(V$20:V111)+V$15&lt;0.000001,0,IF($C112&gt;='H-32A-WP06 - Debt Service'!U$24,'H-32A-WP06 - Debt Service'!U$27/12,0)),"-")</f>
        <v>0</v>
      </c>
      <c r="W112" s="366">
        <f>IFERROR(IF(-SUM(W$20:W111)+W$15&lt;0.000001,0,IF($C112&gt;='H-32A-WP06 - Debt Service'!V$24,'H-32A-WP06 - Debt Service'!V$27/12,0)),"-")</f>
        <v>0</v>
      </c>
      <c r="X112" s="366">
        <f>IFERROR(IF(-SUM(X$20:X111)+X$15&lt;0.000001,0,IF($C112&gt;='H-32A-WP06 - Debt Service'!W$24,'H-32A-WP06 - Debt Service'!W$27/12,0)),"-")</f>
        <v>0</v>
      </c>
      <c r="Y112" s="366">
        <f>IFERROR(IF(-SUM(Y$20:Y111)+Y$15&lt;0.000001,0,IF($C112&gt;='H-32A-WP06 - Debt Service'!X$24,'H-32A-WP06 - Debt Service'!X$27/12,0)),"-")</f>
        <v>0</v>
      </c>
      <c r="Z112" s="366">
        <f>IFERROR(IF(-SUM(Z$20:Z111)+Z$15&lt;0.000001,0,IF($C112&gt;='H-32A-WP06 - Debt Service'!Y$24,'H-32A-WP06 - Debt Service'!Y$27/12,0)),"-")</f>
        <v>0</v>
      </c>
    </row>
    <row r="113" spans="2:26">
      <c r="B113" s="354">
        <f t="shared" si="4"/>
        <v>2026</v>
      </c>
      <c r="C113" s="378">
        <f t="shared" si="6"/>
        <v>46296</v>
      </c>
      <c r="D113" s="366" t="str">
        <f>IFERROR(IF(-SUM(D$20:D112)+D$15&lt;0.000001,0,IF($C113&gt;='H-32A-WP06 - Debt Service'!C$24,'H-32A-WP06 - Debt Service'!C$27/12,0)),"-")</f>
        <v>-</v>
      </c>
      <c r="E113" s="366" t="str">
        <f>IFERROR(IF(-SUM(E$20:E112)+E$15&lt;0.000001,0,IF($C113&gt;='H-32A-WP06 - Debt Service'!D$24,'H-32A-WP06 - Debt Service'!D$27/12,0)),"-")</f>
        <v>-</v>
      </c>
      <c r="F113" s="366" t="str">
        <f>IFERROR(IF(-SUM(F$20:F112)+F$15&lt;0.000001,0,IF($C113&gt;='H-32A-WP06 - Debt Service'!E$24,'H-32A-WP06 - Debt Service'!E$27/12,0)),"-")</f>
        <v>-</v>
      </c>
      <c r="G113" s="366">
        <f>IFERROR(IF(-SUM(G$20:G112)+G$15&lt;0.000001,0,IF($C113&gt;='H-32A-WP06 - Debt Service'!F$24,'H-32A-WP06 - Debt Service'!F$27/12,0)),"-")</f>
        <v>0</v>
      </c>
      <c r="H113" s="366">
        <f>IFERROR(IF(-SUM(H$20:H112)+H$15&lt;0.000001,0,IF($C113&gt;='H-32A-WP06 - Debt Service'!G$24,'H-32A-WP06 - Debt Service'!G$27/12,0)),"-")</f>
        <v>0</v>
      </c>
      <c r="I113" s="366">
        <f>IFERROR(IF(-SUM(I$20:I112)+I$15&lt;0.000001,0,IF($C113&gt;='H-32A-WP06 - Debt Service'!H$24,'H-32A-WP06 - Debt Service'!H$27/12,0)),"-")</f>
        <v>0</v>
      </c>
      <c r="J113" s="366">
        <f>IFERROR(IF(-SUM(J$20:J112)+J$15&lt;0.000001,0,IF($C113&gt;='H-32A-WP06 - Debt Service'!I$24,'H-32A-WP06 - Debt Service'!I$27/12,0)),"-")</f>
        <v>0</v>
      </c>
      <c r="K113" s="366">
        <f>IFERROR(IF(-SUM(K$20:K112)+K$15&lt;0.000001,0,IF($C113&gt;='H-32A-WP06 - Debt Service'!J$24,'H-32A-WP06 - Debt Service'!J$27/12,0)),"-")</f>
        <v>0</v>
      </c>
      <c r="L113" s="366">
        <f>IFERROR(IF(-SUM(L$20:L112)+L$15&lt;0.000001,0,IF($C113&gt;='H-32A-WP06 - Debt Service'!K$24,'H-32A-WP06 - Debt Service'!K$27/12,0)),"-")</f>
        <v>0</v>
      </c>
      <c r="M113" s="366">
        <f>IFERROR(IF(-SUM(M$20:M112)+M$15&lt;0.000001,0,IF($C113&gt;='H-32A-WP06 - Debt Service'!L$24,'H-32A-WP06 - Debt Service'!L$27/12,0)),"-")</f>
        <v>0</v>
      </c>
      <c r="N113" s="459"/>
      <c r="O113" s="354">
        <f t="shared" si="5"/>
        <v>2026</v>
      </c>
      <c r="P113" s="378">
        <f t="shared" si="7"/>
        <v>46296</v>
      </c>
      <c r="Q113" s="366" t="str">
        <f>IFERROR(IF(-SUM(Q$20:Q112)+Q$15&lt;0.000001,0,IF($C113&gt;='H-32A-WP06 - Debt Service'!P$24,'H-32A-WP06 - Debt Service'!P$27/12,0)),"-")</f>
        <v>-</v>
      </c>
      <c r="R113" s="366">
        <f>IFERROR(IF(-SUM(R$20:R112)+R$15&lt;0.000001,0,IF($C113&gt;='H-32A-WP06 - Debt Service'!Q$24,'H-32A-WP06 - Debt Service'!Q$27/12,0)),"-")</f>
        <v>0</v>
      </c>
      <c r="S113" s="366">
        <f>IFERROR(IF(-SUM(S$20:S112)+S$15&lt;0.000001,0,IF($C113&gt;='H-32A-WP06 - Debt Service'!R$24,'H-32A-WP06 - Debt Service'!R$27/12,0)),"-")</f>
        <v>0</v>
      </c>
      <c r="T113" s="366">
        <f>IFERROR(IF(-SUM(T$20:T112)+T$15&lt;0.000001,0,IF($C113&gt;='H-32A-WP06 - Debt Service'!S$24,'H-32A-WP06 - Debt Service'!S$27/12,0)),"-")</f>
        <v>0</v>
      </c>
      <c r="U113" s="366">
        <f>IFERROR(IF(-SUM(U$20:U112)+U$15&lt;0.000001,0,IF($C113&gt;='H-32A-WP06 - Debt Service'!T$24,'H-32A-WP06 - Debt Service'!T$27/12,0)),"-")</f>
        <v>0</v>
      </c>
      <c r="V113" s="366">
        <f>IFERROR(IF(-SUM(V$20:V112)+V$15&lt;0.000001,0,IF($C113&gt;='H-32A-WP06 - Debt Service'!U$24,'H-32A-WP06 - Debt Service'!U$27/12,0)),"-")</f>
        <v>0</v>
      </c>
      <c r="W113" s="366">
        <f>IFERROR(IF(-SUM(W$20:W112)+W$15&lt;0.000001,0,IF($C113&gt;='H-32A-WP06 - Debt Service'!V$24,'H-32A-WP06 - Debt Service'!V$27/12,0)),"-")</f>
        <v>0</v>
      </c>
      <c r="X113" s="366">
        <f>IFERROR(IF(-SUM(X$20:X112)+X$15&lt;0.000001,0,IF($C113&gt;='H-32A-WP06 - Debt Service'!W$24,'H-32A-WP06 - Debt Service'!W$27/12,0)),"-")</f>
        <v>0</v>
      </c>
      <c r="Y113" s="366">
        <f>IFERROR(IF(-SUM(Y$20:Y112)+Y$15&lt;0.000001,0,IF($C113&gt;='H-32A-WP06 - Debt Service'!X$24,'H-32A-WP06 - Debt Service'!X$27/12,0)),"-")</f>
        <v>0</v>
      </c>
      <c r="Z113" s="366">
        <f>IFERROR(IF(-SUM(Z$20:Z112)+Z$15&lt;0.000001,0,IF($C113&gt;='H-32A-WP06 - Debt Service'!Y$24,'H-32A-WP06 - Debt Service'!Y$27/12,0)),"-")</f>
        <v>0</v>
      </c>
    </row>
    <row r="114" spans="2:26">
      <c r="B114" s="354">
        <f t="shared" si="4"/>
        <v>2026</v>
      </c>
      <c r="C114" s="378">
        <f t="shared" si="6"/>
        <v>46327</v>
      </c>
      <c r="D114" s="366" t="str">
        <f>IFERROR(IF(-SUM(D$20:D113)+D$15&lt;0.000001,0,IF($C114&gt;='H-32A-WP06 - Debt Service'!C$24,'H-32A-WP06 - Debt Service'!C$27/12,0)),"-")</f>
        <v>-</v>
      </c>
      <c r="E114" s="366" t="str">
        <f>IFERROR(IF(-SUM(E$20:E113)+E$15&lt;0.000001,0,IF($C114&gt;='H-32A-WP06 - Debt Service'!D$24,'H-32A-WP06 - Debt Service'!D$27/12,0)),"-")</f>
        <v>-</v>
      </c>
      <c r="F114" s="366" t="str">
        <f>IFERROR(IF(-SUM(F$20:F113)+F$15&lt;0.000001,0,IF($C114&gt;='H-32A-WP06 - Debt Service'!E$24,'H-32A-WP06 - Debt Service'!E$27/12,0)),"-")</f>
        <v>-</v>
      </c>
      <c r="G114" s="366">
        <f>IFERROR(IF(-SUM(G$20:G113)+G$15&lt;0.000001,0,IF($C114&gt;='H-32A-WP06 - Debt Service'!F$24,'H-32A-WP06 - Debt Service'!F$27/12,0)),"-")</f>
        <v>0</v>
      </c>
      <c r="H114" s="366">
        <f>IFERROR(IF(-SUM(H$20:H113)+H$15&lt;0.000001,0,IF($C114&gt;='H-32A-WP06 - Debt Service'!G$24,'H-32A-WP06 - Debt Service'!G$27/12,0)),"-")</f>
        <v>0</v>
      </c>
      <c r="I114" s="366">
        <f>IFERROR(IF(-SUM(I$20:I113)+I$15&lt;0.000001,0,IF($C114&gt;='H-32A-WP06 - Debt Service'!H$24,'H-32A-WP06 - Debt Service'!H$27/12,0)),"-")</f>
        <v>0</v>
      </c>
      <c r="J114" s="366">
        <f>IFERROR(IF(-SUM(J$20:J113)+J$15&lt;0.000001,0,IF($C114&gt;='H-32A-WP06 - Debt Service'!I$24,'H-32A-WP06 - Debt Service'!I$27/12,0)),"-")</f>
        <v>0</v>
      </c>
      <c r="K114" s="366">
        <f>IFERROR(IF(-SUM(K$20:K113)+K$15&lt;0.000001,0,IF($C114&gt;='H-32A-WP06 - Debt Service'!J$24,'H-32A-WP06 - Debt Service'!J$27/12,0)),"-")</f>
        <v>0</v>
      </c>
      <c r="L114" s="366">
        <f>IFERROR(IF(-SUM(L$20:L113)+L$15&lt;0.000001,0,IF($C114&gt;='H-32A-WP06 - Debt Service'!K$24,'H-32A-WP06 - Debt Service'!K$27/12,0)),"-")</f>
        <v>0</v>
      </c>
      <c r="M114" s="366">
        <f>IFERROR(IF(-SUM(M$20:M113)+M$15&lt;0.000001,0,IF($C114&gt;='H-32A-WP06 - Debt Service'!L$24,'H-32A-WP06 - Debt Service'!L$27/12,0)),"-")</f>
        <v>0</v>
      </c>
      <c r="N114" s="459"/>
      <c r="O114" s="354">
        <f t="shared" si="5"/>
        <v>2026</v>
      </c>
      <c r="P114" s="378">
        <f t="shared" si="7"/>
        <v>46327</v>
      </c>
      <c r="Q114" s="366" t="str">
        <f>IFERROR(IF(-SUM(Q$20:Q113)+Q$15&lt;0.000001,0,IF($C114&gt;='H-32A-WP06 - Debt Service'!P$24,'H-32A-WP06 - Debt Service'!P$27/12,0)),"-")</f>
        <v>-</v>
      </c>
      <c r="R114" s="366">
        <f>IFERROR(IF(-SUM(R$20:R113)+R$15&lt;0.000001,0,IF($C114&gt;='H-32A-WP06 - Debt Service'!Q$24,'H-32A-WP06 - Debt Service'!Q$27/12,0)),"-")</f>
        <v>0</v>
      </c>
      <c r="S114" s="366">
        <f>IFERROR(IF(-SUM(S$20:S113)+S$15&lt;0.000001,0,IF($C114&gt;='H-32A-WP06 - Debt Service'!R$24,'H-32A-WP06 - Debt Service'!R$27/12,0)),"-")</f>
        <v>0</v>
      </c>
      <c r="T114" s="366">
        <f>IFERROR(IF(-SUM(T$20:T113)+T$15&lt;0.000001,0,IF($C114&gt;='H-32A-WP06 - Debt Service'!S$24,'H-32A-WP06 - Debt Service'!S$27/12,0)),"-")</f>
        <v>0</v>
      </c>
      <c r="U114" s="366">
        <f>IFERROR(IF(-SUM(U$20:U113)+U$15&lt;0.000001,0,IF($C114&gt;='H-32A-WP06 - Debt Service'!T$24,'H-32A-WP06 - Debt Service'!T$27/12,0)),"-")</f>
        <v>0</v>
      </c>
      <c r="V114" s="366">
        <f>IFERROR(IF(-SUM(V$20:V113)+V$15&lt;0.000001,0,IF($C114&gt;='H-32A-WP06 - Debt Service'!U$24,'H-32A-WP06 - Debt Service'!U$27/12,0)),"-")</f>
        <v>0</v>
      </c>
      <c r="W114" s="366">
        <f>IFERROR(IF(-SUM(W$20:W113)+W$15&lt;0.000001,0,IF($C114&gt;='H-32A-WP06 - Debt Service'!V$24,'H-32A-WP06 - Debt Service'!V$27/12,0)),"-")</f>
        <v>0</v>
      </c>
      <c r="X114" s="366">
        <f>IFERROR(IF(-SUM(X$20:X113)+X$15&lt;0.000001,0,IF($C114&gt;='H-32A-WP06 - Debt Service'!W$24,'H-32A-WP06 - Debt Service'!W$27/12,0)),"-")</f>
        <v>0</v>
      </c>
      <c r="Y114" s="366">
        <f>IFERROR(IF(-SUM(Y$20:Y113)+Y$15&lt;0.000001,0,IF($C114&gt;='H-32A-WP06 - Debt Service'!X$24,'H-32A-WP06 - Debt Service'!X$27/12,0)),"-")</f>
        <v>0</v>
      </c>
      <c r="Z114" s="366">
        <f>IFERROR(IF(-SUM(Z$20:Z113)+Z$15&lt;0.000001,0,IF($C114&gt;='H-32A-WP06 - Debt Service'!Y$24,'H-32A-WP06 - Debt Service'!Y$27/12,0)),"-")</f>
        <v>0</v>
      </c>
    </row>
    <row r="115" spans="2:26">
      <c r="B115" s="354">
        <f t="shared" si="4"/>
        <v>2026</v>
      </c>
      <c r="C115" s="378">
        <f t="shared" si="6"/>
        <v>46357</v>
      </c>
      <c r="D115" s="366" t="str">
        <f>IFERROR(IF(-SUM(D$20:D114)+D$15&lt;0.000001,0,IF($C115&gt;='H-32A-WP06 - Debt Service'!C$24,'H-32A-WP06 - Debt Service'!C$27/12,0)),"-")</f>
        <v>-</v>
      </c>
      <c r="E115" s="366" t="str">
        <f>IFERROR(IF(-SUM(E$20:E114)+E$15&lt;0.000001,0,IF($C115&gt;='H-32A-WP06 - Debt Service'!D$24,'H-32A-WP06 - Debt Service'!D$27/12,0)),"-")</f>
        <v>-</v>
      </c>
      <c r="F115" s="366" t="str">
        <f>IFERROR(IF(-SUM(F$20:F114)+F$15&lt;0.000001,0,IF($C115&gt;='H-32A-WP06 - Debt Service'!E$24,'H-32A-WP06 - Debt Service'!E$27/12,0)),"-")</f>
        <v>-</v>
      </c>
      <c r="G115" s="366">
        <f>IFERROR(IF(-SUM(G$20:G114)+G$15&lt;0.000001,0,IF($C115&gt;='H-32A-WP06 - Debt Service'!F$24,'H-32A-WP06 - Debt Service'!F$27/12,0)),"-")</f>
        <v>0</v>
      </c>
      <c r="H115" s="366">
        <f>IFERROR(IF(-SUM(H$20:H114)+H$15&lt;0.000001,0,IF($C115&gt;='H-32A-WP06 - Debt Service'!G$24,'H-32A-WP06 - Debt Service'!G$27/12,0)),"-")</f>
        <v>0</v>
      </c>
      <c r="I115" s="366">
        <f>IFERROR(IF(-SUM(I$20:I114)+I$15&lt;0.000001,0,IF($C115&gt;='H-32A-WP06 - Debt Service'!H$24,'H-32A-WP06 - Debt Service'!H$27/12,0)),"-")</f>
        <v>0</v>
      </c>
      <c r="J115" s="366">
        <f>IFERROR(IF(-SUM(J$20:J114)+J$15&lt;0.000001,0,IF($C115&gt;='H-32A-WP06 - Debt Service'!I$24,'H-32A-WP06 - Debt Service'!I$27/12,0)),"-")</f>
        <v>0</v>
      </c>
      <c r="K115" s="366">
        <f>IFERROR(IF(-SUM(K$20:K114)+K$15&lt;0.000001,0,IF($C115&gt;='H-32A-WP06 - Debt Service'!J$24,'H-32A-WP06 - Debt Service'!J$27/12,0)),"-")</f>
        <v>0</v>
      </c>
      <c r="L115" s="366">
        <f>IFERROR(IF(-SUM(L$20:L114)+L$15&lt;0.000001,0,IF($C115&gt;='H-32A-WP06 - Debt Service'!K$24,'H-32A-WP06 - Debt Service'!K$27/12,0)),"-")</f>
        <v>0</v>
      </c>
      <c r="M115" s="366">
        <f>IFERROR(IF(-SUM(M$20:M114)+M$15&lt;0.000001,0,IF($C115&gt;='H-32A-WP06 - Debt Service'!L$24,'H-32A-WP06 - Debt Service'!L$27/12,0)),"-")</f>
        <v>0</v>
      </c>
      <c r="N115" s="459"/>
      <c r="O115" s="354">
        <f t="shared" si="5"/>
        <v>2026</v>
      </c>
      <c r="P115" s="378">
        <f t="shared" si="7"/>
        <v>46357</v>
      </c>
      <c r="Q115" s="366" t="str">
        <f>IFERROR(IF(-SUM(Q$20:Q114)+Q$15&lt;0.000001,0,IF($C115&gt;='H-32A-WP06 - Debt Service'!P$24,'H-32A-WP06 - Debt Service'!P$27/12,0)),"-")</f>
        <v>-</v>
      </c>
      <c r="R115" s="366">
        <f>IFERROR(IF(-SUM(R$20:R114)+R$15&lt;0.000001,0,IF($C115&gt;='H-32A-WP06 - Debt Service'!Q$24,'H-32A-WP06 - Debt Service'!Q$27/12,0)),"-")</f>
        <v>0</v>
      </c>
      <c r="S115" s="366">
        <f>IFERROR(IF(-SUM(S$20:S114)+S$15&lt;0.000001,0,IF($C115&gt;='H-32A-WP06 - Debt Service'!R$24,'H-32A-WP06 - Debt Service'!R$27/12,0)),"-")</f>
        <v>0</v>
      </c>
      <c r="T115" s="366">
        <f>IFERROR(IF(-SUM(T$20:T114)+T$15&lt;0.000001,0,IF($C115&gt;='H-32A-WP06 - Debt Service'!S$24,'H-32A-WP06 - Debt Service'!S$27/12,0)),"-")</f>
        <v>0</v>
      </c>
      <c r="U115" s="366">
        <f>IFERROR(IF(-SUM(U$20:U114)+U$15&lt;0.000001,0,IF($C115&gt;='H-32A-WP06 - Debt Service'!T$24,'H-32A-WP06 - Debt Service'!T$27/12,0)),"-")</f>
        <v>0</v>
      </c>
      <c r="V115" s="366">
        <f>IFERROR(IF(-SUM(V$20:V114)+V$15&lt;0.000001,0,IF($C115&gt;='H-32A-WP06 - Debt Service'!U$24,'H-32A-WP06 - Debt Service'!U$27/12,0)),"-")</f>
        <v>0</v>
      </c>
      <c r="W115" s="366">
        <f>IFERROR(IF(-SUM(W$20:W114)+W$15&lt;0.000001,0,IF($C115&gt;='H-32A-WP06 - Debt Service'!V$24,'H-32A-WP06 - Debt Service'!V$27/12,0)),"-")</f>
        <v>0</v>
      </c>
      <c r="X115" s="366">
        <f>IFERROR(IF(-SUM(X$20:X114)+X$15&lt;0.000001,0,IF($C115&gt;='H-32A-WP06 - Debt Service'!W$24,'H-32A-WP06 - Debt Service'!W$27/12,0)),"-")</f>
        <v>0</v>
      </c>
      <c r="Y115" s="366">
        <f>IFERROR(IF(-SUM(Y$20:Y114)+Y$15&lt;0.000001,0,IF($C115&gt;='H-32A-WP06 - Debt Service'!X$24,'H-32A-WP06 - Debt Service'!X$27/12,0)),"-")</f>
        <v>0</v>
      </c>
      <c r="Z115" s="366">
        <f>IFERROR(IF(-SUM(Z$20:Z114)+Z$15&lt;0.000001,0,IF($C115&gt;='H-32A-WP06 - Debt Service'!Y$24,'H-32A-WP06 - Debt Service'!Y$27/12,0)),"-")</f>
        <v>0</v>
      </c>
    </row>
    <row r="116" spans="2:26">
      <c r="B116" s="354">
        <f t="shared" si="4"/>
        <v>2027</v>
      </c>
      <c r="C116" s="378">
        <f t="shared" si="6"/>
        <v>46388</v>
      </c>
      <c r="D116" s="366" t="str">
        <f>IFERROR(IF(-SUM(D$20:D115)+D$15&lt;0.000001,0,IF($C116&gt;='H-32A-WP06 - Debt Service'!C$24,'H-32A-WP06 - Debt Service'!C$27/12,0)),"-")</f>
        <v>-</v>
      </c>
      <c r="E116" s="366" t="str">
        <f>IFERROR(IF(-SUM(E$20:E115)+E$15&lt;0.000001,0,IF($C116&gt;='H-32A-WP06 - Debt Service'!D$24,'H-32A-WP06 - Debt Service'!D$27/12,0)),"-")</f>
        <v>-</v>
      </c>
      <c r="F116" s="366" t="str">
        <f>IFERROR(IF(-SUM(F$20:F115)+F$15&lt;0.000001,0,IF($C116&gt;='H-32A-WP06 - Debt Service'!E$24,'H-32A-WP06 - Debt Service'!E$27/12,0)),"-")</f>
        <v>-</v>
      </c>
      <c r="G116" s="366">
        <f>IFERROR(IF(-SUM(G$20:G115)+G$15&lt;0.000001,0,IF($C116&gt;='H-32A-WP06 - Debt Service'!F$24,'H-32A-WP06 - Debt Service'!F$27/12,0)),"-")</f>
        <v>0</v>
      </c>
      <c r="H116" s="366">
        <f>IFERROR(IF(-SUM(H$20:H115)+H$15&lt;0.000001,0,IF($C116&gt;='H-32A-WP06 - Debt Service'!G$24,'H-32A-WP06 - Debt Service'!G$27/12,0)),"-")</f>
        <v>0</v>
      </c>
      <c r="I116" s="366">
        <f>IFERROR(IF(-SUM(I$20:I115)+I$15&lt;0.000001,0,IF($C116&gt;='H-32A-WP06 - Debt Service'!H$24,'H-32A-WP06 - Debt Service'!H$27/12,0)),"-")</f>
        <v>0</v>
      </c>
      <c r="J116" s="366">
        <f>IFERROR(IF(-SUM(J$20:J115)+J$15&lt;0.000001,0,IF($C116&gt;='H-32A-WP06 - Debt Service'!I$24,'H-32A-WP06 - Debt Service'!I$27/12,0)),"-")</f>
        <v>0</v>
      </c>
      <c r="K116" s="366">
        <f>IFERROR(IF(-SUM(K$20:K115)+K$15&lt;0.000001,0,IF($C116&gt;='H-32A-WP06 - Debt Service'!J$24,'H-32A-WP06 - Debt Service'!J$27/12,0)),"-")</f>
        <v>0</v>
      </c>
      <c r="L116" s="366">
        <f>IFERROR(IF(-SUM(L$20:L115)+L$15&lt;0.000001,0,IF($C116&gt;='H-32A-WP06 - Debt Service'!K$24,'H-32A-WP06 - Debt Service'!K$27/12,0)),"-")</f>
        <v>0</v>
      </c>
      <c r="M116" s="366">
        <f>IFERROR(IF(-SUM(M$20:M115)+M$15&lt;0.000001,0,IF($C116&gt;='H-32A-WP06 - Debt Service'!L$24,'H-32A-WP06 - Debt Service'!L$27/12,0)),"-")</f>
        <v>0</v>
      </c>
      <c r="N116" s="459"/>
      <c r="O116" s="354">
        <f t="shared" si="5"/>
        <v>2027</v>
      </c>
      <c r="P116" s="378">
        <f t="shared" si="7"/>
        <v>46388</v>
      </c>
      <c r="Q116" s="366" t="str">
        <f>IFERROR(IF(-SUM(Q$20:Q115)+Q$15&lt;0.000001,0,IF($C116&gt;='H-32A-WP06 - Debt Service'!P$24,'H-32A-WP06 - Debt Service'!P$27/12,0)),"-")</f>
        <v>-</v>
      </c>
      <c r="R116" s="366">
        <f>IFERROR(IF(-SUM(R$20:R115)+R$15&lt;0.000001,0,IF($C116&gt;='H-32A-WP06 - Debt Service'!Q$24,'H-32A-WP06 - Debt Service'!Q$27/12,0)),"-")</f>
        <v>0</v>
      </c>
      <c r="S116" s="366">
        <f>IFERROR(IF(-SUM(S$20:S115)+S$15&lt;0.000001,0,IF($C116&gt;='H-32A-WP06 - Debt Service'!R$24,'H-32A-WP06 - Debt Service'!R$27/12,0)),"-")</f>
        <v>0</v>
      </c>
      <c r="T116" s="366">
        <f>IFERROR(IF(-SUM(T$20:T115)+T$15&lt;0.000001,0,IF($C116&gt;='H-32A-WP06 - Debt Service'!S$24,'H-32A-WP06 - Debt Service'!S$27/12,0)),"-")</f>
        <v>0</v>
      </c>
      <c r="U116" s="366">
        <f>IFERROR(IF(-SUM(U$20:U115)+U$15&lt;0.000001,0,IF($C116&gt;='H-32A-WP06 - Debt Service'!T$24,'H-32A-WP06 - Debt Service'!T$27/12,0)),"-")</f>
        <v>0</v>
      </c>
      <c r="V116" s="366">
        <f>IFERROR(IF(-SUM(V$20:V115)+V$15&lt;0.000001,0,IF($C116&gt;='H-32A-WP06 - Debt Service'!U$24,'H-32A-WP06 - Debt Service'!U$27/12,0)),"-")</f>
        <v>0</v>
      </c>
      <c r="W116" s="366">
        <f>IFERROR(IF(-SUM(W$20:W115)+W$15&lt;0.000001,0,IF($C116&gt;='H-32A-WP06 - Debt Service'!V$24,'H-32A-WP06 - Debt Service'!V$27/12,0)),"-")</f>
        <v>0</v>
      </c>
      <c r="X116" s="366">
        <f>IFERROR(IF(-SUM(X$20:X115)+X$15&lt;0.000001,0,IF($C116&gt;='H-32A-WP06 - Debt Service'!W$24,'H-32A-WP06 - Debt Service'!W$27/12,0)),"-")</f>
        <v>0</v>
      </c>
      <c r="Y116" s="366">
        <f>IFERROR(IF(-SUM(Y$20:Y115)+Y$15&lt;0.000001,0,IF($C116&gt;='H-32A-WP06 - Debt Service'!X$24,'H-32A-WP06 - Debt Service'!X$27/12,0)),"-")</f>
        <v>0</v>
      </c>
      <c r="Z116" s="366">
        <f>IFERROR(IF(-SUM(Z$20:Z115)+Z$15&lt;0.000001,0,IF($C116&gt;='H-32A-WP06 - Debt Service'!Y$24,'H-32A-WP06 - Debt Service'!Y$27/12,0)),"-")</f>
        <v>0</v>
      </c>
    </row>
    <row r="117" spans="2:26">
      <c r="B117" s="354">
        <f t="shared" si="4"/>
        <v>2027</v>
      </c>
      <c r="C117" s="378">
        <f t="shared" si="6"/>
        <v>46419</v>
      </c>
      <c r="D117" s="366" t="str">
        <f>IFERROR(IF(-SUM(D$20:D116)+D$15&lt;0.000001,0,IF($C117&gt;='H-32A-WP06 - Debt Service'!C$24,'H-32A-WP06 - Debt Service'!C$27/12,0)),"-")</f>
        <v>-</v>
      </c>
      <c r="E117" s="366" t="str">
        <f>IFERROR(IF(-SUM(E$20:E116)+E$15&lt;0.000001,0,IF($C117&gt;='H-32A-WP06 - Debt Service'!D$24,'H-32A-WP06 - Debt Service'!D$27/12,0)),"-")</f>
        <v>-</v>
      </c>
      <c r="F117" s="366" t="str">
        <f>IFERROR(IF(-SUM(F$20:F116)+F$15&lt;0.000001,0,IF($C117&gt;='H-32A-WP06 - Debt Service'!E$24,'H-32A-WP06 - Debt Service'!E$27/12,0)),"-")</f>
        <v>-</v>
      </c>
      <c r="G117" s="366">
        <f>IFERROR(IF(-SUM(G$20:G116)+G$15&lt;0.000001,0,IF($C117&gt;='H-32A-WP06 - Debt Service'!F$24,'H-32A-WP06 - Debt Service'!F$27/12,0)),"-")</f>
        <v>0</v>
      </c>
      <c r="H117" s="366">
        <f>IFERROR(IF(-SUM(H$20:H116)+H$15&lt;0.000001,0,IF($C117&gt;='H-32A-WP06 - Debt Service'!G$24,'H-32A-WP06 - Debt Service'!G$27/12,0)),"-")</f>
        <v>0</v>
      </c>
      <c r="I117" s="366">
        <f>IFERROR(IF(-SUM(I$20:I116)+I$15&lt;0.000001,0,IF($C117&gt;='H-32A-WP06 - Debt Service'!H$24,'H-32A-WP06 - Debt Service'!H$27/12,0)),"-")</f>
        <v>0</v>
      </c>
      <c r="J117" s="366">
        <f>IFERROR(IF(-SUM(J$20:J116)+J$15&lt;0.000001,0,IF($C117&gt;='H-32A-WP06 - Debt Service'!I$24,'H-32A-WP06 - Debt Service'!I$27/12,0)),"-")</f>
        <v>0</v>
      </c>
      <c r="K117" s="366">
        <f>IFERROR(IF(-SUM(K$20:K116)+K$15&lt;0.000001,0,IF($C117&gt;='H-32A-WP06 - Debt Service'!J$24,'H-32A-WP06 - Debt Service'!J$27/12,0)),"-")</f>
        <v>0</v>
      </c>
      <c r="L117" s="366">
        <f>IFERROR(IF(-SUM(L$20:L116)+L$15&lt;0.000001,0,IF($C117&gt;='H-32A-WP06 - Debt Service'!K$24,'H-32A-WP06 - Debt Service'!K$27/12,0)),"-")</f>
        <v>0</v>
      </c>
      <c r="M117" s="366">
        <f>IFERROR(IF(-SUM(M$20:M116)+M$15&lt;0.000001,0,IF($C117&gt;='H-32A-WP06 - Debt Service'!L$24,'H-32A-WP06 - Debt Service'!L$27/12,0)),"-")</f>
        <v>0</v>
      </c>
      <c r="N117" s="459"/>
      <c r="O117" s="354">
        <f t="shared" si="5"/>
        <v>2027</v>
      </c>
      <c r="P117" s="378">
        <f t="shared" si="7"/>
        <v>46419</v>
      </c>
      <c r="Q117" s="366" t="str">
        <f>IFERROR(IF(-SUM(Q$20:Q116)+Q$15&lt;0.000001,0,IF($C117&gt;='H-32A-WP06 - Debt Service'!P$24,'H-32A-WP06 - Debt Service'!P$27/12,0)),"-")</f>
        <v>-</v>
      </c>
      <c r="R117" s="366">
        <f>IFERROR(IF(-SUM(R$20:R116)+R$15&lt;0.000001,0,IF($C117&gt;='H-32A-WP06 - Debt Service'!Q$24,'H-32A-WP06 - Debt Service'!Q$27/12,0)),"-")</f>
        <v>0</v>
      </c>
      <c r="S117" s="366">
        <f>IFERROR(IF(-SUM(S$20:S116)+S$15&lt;0.000001,0,IF($C117&gt;='H-32A-WP06 - Debt Service'!R$24,'H-32A-WP06 - Debt Service'!R$27/12,0)),"-")</f>
        <v>0</v>
      </c>
      <c r="T117" s="366">
        <f>IFERROR(IF(-SUM(T$20:T116)+T$15&lt;0.000001,0,IF($C117&gt;='H-32A-WP06 - Debt Service'!S$24,'H-32A-WP06 - Debt Service'!S$27/12,0)),"-")</f>
        <v>0</v>
      </c>
      <c r="U117" s="366">
        <f>IFERROR(IF(-SUM(U$20:U116)+U$15&lt;0.000001,0,IF($C117&gt;='H-32A-WP06 - Debt Service'!T$24,'H-32A-WP06 - Debt Service'!T$27/12,0)),"-")</f>
        <v>0</v>
      </c>
      <c r="V117" s="366">
        <f>IFERROR(IF(-SUM(V$20:V116)+V$15&lt;0.000001,0,IF($C117&gt;='H-32A-WP06 - Debt Service'!U$24,'H-32A-WP06 - Debt Service'!U$27/12,0)),"-")</f>
        <v>0</v>
      </c>
      <c r="W117" s="366">
        <f>IFERROR(IF(-SUM(W$20:W116)+W$15&lt;0.000001,0,IF($C117&gt;='H-32A-WP06 - Debt Service'!V$24,'H-32A-WP06 - Debt Service'!V$27/12,0)),"-")</f>
        <v>0</v>
      </c>
      <c r="X117" s="366">
        <f>IFERROR(IF(-SUM(X$20:X116)+X$15&lt;0.000001,0,IF($C117&gt;='H-32A-WP06 - Debt Service'!W$24,'H-32A-WP06 - Debt Service'!W$27/12,0)),"-")</f>
        <v>0</v>
      </c>
      <c r="Y117" s="366">
        <f>IFERROR(IF(-SUM(Y$20:Y116)+Y$15&lt;0.000001,0,IF($C117&gt;='H-32A-WP06 - Debt Service'!X$24,'H-32A-WP06 - Debt Service'!X$27/12,0)),"-")</f>
        <v>0</v>
      </c>
      <c r="Z117" s="366">
        <f>IFERROR(IF(-SUM(Z$20:Z116)+Z$15&lt;0.000001,0,IF($C117&gt;='H-32A-WP06 - Debt Service'!Y$24,'H-32A-WP06 - Debt Service'!Y$27/12,0)),"-")</f>
        <v>0</v>
      </c>
    </row>
    <row r="118" spans="2:26">
      <c r="B118" s="354">
        <f t="shared" si="4"/>
        <v>2027</v>
      </c>
      <c r="C118" s="378">
        <f t="shared" si="6"/>
        <v>46447</v>
      </c>
      <c r="D118" s="366" t="str">
        <f>IFERROR(IF(-SUM(D$20:D117)+D$15&lt;0.000001,0,IF($C118&gt;='H-32A-WP06 - Debt Service'!C$24,'H-32A-WP06 - Debt Service'!C$27/12,0)),"-")</f>
        <v>-</v>
      </c>
      <c r="E118" s="366" t="str">
        <f>IFERROR(IF(-SUM(E$20:E117)+E$15&lt;0.000001,0,IF($C118&gt;='H-32A-WP06 - Debt Service'!D$24,'H-32A-WP06 - Debt Service'!D$27/12,0)),"-")</f>
        <v>-</v>
      </c>
      <c r="F118" s="366" t="str">
        <f>IFERROR(IF(-SUM(F$20:F117)+F$15&lt;0.000001,0,IF($C118&gt;='H-32A-WP06 - Debt Service'!E$24,'H-32A-WP06 - Debt Service'!E$27/12,0)),"-")</f>
        <v>-</v>
      </c>
      <c r="G118" s="366">
        <f>IFERROR(IF(-SUM(G$20:G117)+G$15&lt;0.000001,0,IF($C118&gt;='H-32A-WP06 - Debt Service'!F$24,'H-32A-WP06 - Debt Service'!F$27/12,0)),"-")</f>
        <v>0</v>
      </c>
      <c r="H118" s="366">
        <f>IFERROR(IF(-SUM(H$20:H117)+H$15&lt;0.000001,0,IF($C118&gt;='H-32A-WP06 - Debt Service'!G$24,'H-32A-WP06 - Debt Service'!G$27/12,0)),"-")</f>
        <v>0</v>
      </c>
      <c r="I118" s="366">
        <f>IFERROR(IF(-SUM(I$20:I117)+I$15&lt;0.000001,0,IF($C118&gt;='H-32A-WP06 - Debt Service'!H$24,'H-32A-WP06 - Debt Service'!H$27/12,0)),"-")</f>
        <v>0</v>
      </c>
      <c r="J118" s="366">
        <f>IFERROR(IF(-SUM(J$20:J117)+J$15&lt;0.000001,0,IF($C118&gt;='H-32A-WP06 - Debt Service'!I$24,'H-32A-WP06 - Debt Service'!I$27/12,0)),"-")</f>
        <v>0</v>
      </c>
      <c r="K118" s="366">
        <f>IFERROR(IF(-SUM(K$20:K117)+K$15&lt;0.000001,0,IF($C118&gt;='H-32A-WP06 - Debt Service'!J$24,'H-32A-WP06 - Debt Service'!J$27/12,0)),"-")</f>
        <v>0</v>
      </c>
      <c r="L118" s="366">
        <f>IFERROR(IF(-SUM(L$20:L117)+L$15&lt;0.000001,0,IF($C118&gt;='H-32A-WP06 - Debt Service'!K$24,'H-32A-WP06 - Debt Service'!K$27/12,0)),"-")</f>
        <v>0</v>
      </c>
      <c r="M118" s="366">
        <f>IFERROR(IF(-SUM(M$20:M117)+M$15&lt;0.000001,0,IF($C118&gt;='H-32A-WP06 - Debt Service'!L$24,'H-32A-WP06 - Debt Service'!L$27/12,0)),"-")</f>
        <v>0</v>
      </c>
      <c r="N118" s="459"/>
      <c r="O118" s="354">
        <f t="shared" si="5"/>
        <v>2027</v>
      </c>
      <c r="P118" s="378">
        <f t="shared" si="7"/>
        <v>46447</v>
      </c>
      <c r="Q118" s="366" t="str">
        <f>IFERROR(IF(-SUM(Q$20:Q117)+Q$15&lt;0.000001,0,IF($C118&gt;='H-32A-WP06 - Debt Service'!P$24,'H-32A-WP06 - Debt Service'!P$27/12,0)),"-")</f>
        <v>-</v>
      </c>
      <c r="R118" s="366">
        <f>IFERROR(IF(-SUM(R$20:R117)+R$15&lt;0.000001,0,IF($C118&gt;='H-32A-WP06 - Debt Service'!Q$24,'H-32A-WP06 - Debt Service'!Q$27/12,0)),"-")</f>
        <v>0</v>
      </c>
      <c r="S118" s="366">
        <f>IFERROR(IF(-SUM(S$20:S117)+S$15&lt;0.000001,0,IF($C118&gt;='H-32A-WP06 - Debt Service'!R$24,'H-32A-WP06 - Debt Service'!R$27/12,0)),"-")</f>
        <v>0</v>
      </c>
      <c r="T118" s="366">
        <f>IFERROR(IF(-SUM(T$20:T117)+T$15&lt;0.000001,0,IF($C118&gt;='H-32A-WP06 - Debt Service'!S$24,'H-32A-WP06 - Debt Service'!S$27/12,0)),"-")</f>
        <v>0</v>
      </c>
      <c r="U118" s="366">
        <f>IFERROR(IF(-SUM(U$20:U117)+U$15&lt;0.000001,0,IF($C118&gt;='H-32A-WP06 - Debt Service'!T$24,'H-32A-WP06 - Debt Service'!T$27/12,0)),"-")</f>
        <v>0</v>
      </c>
      <c r="V118" s="366">
        <f>IFERROR(IF(-SUM(V$20:V117)+V$15&lt;0.000001,0,IF($C118&gt;='H-32A-WP06 - Debt Service'!U$24,'H-32A-WP06 - Debt Service'!U$27/12,0)),"-")</f>
        <v>0</v>
      </c>
      <c r="W118" s="366">
        <f>IFERROR(IF(-SUM(W$20:W117)+W$15&lt;0.000001,0,IF($C118&gt;='H-32A-WP06 - Debt Service'!V$24,'H-32A-WP06 - Debt Service'!V$27/12,0)),"-")</f>
        <v>0</v>
      </c>
      <c r="X118" s="366">
        <f>IFERROR(IF(-SUM(X$20:X117)+X$15&lt;0.000001,0,IF($C118&gt;='H-32A-WP06 - Debt Service'!W$24,'H-32A-WP06 - Debt Service'!W$27/12,0)),"-")</f>
        <v>0</v>
      </c>
      <c r="Y118" s="366">
        <f>IFERROR(IF(-SUM(Y$20:Y117)+Y$15&lt;0.000001,0,IF($C118&gt;='H-32A-WP06 - Debt Service'!X$24,'H-32A-WP06 - Debt Service'!X$27/12,0)),"-")</f>
        <v>0</v>
      </c>
      <c r="Z118" s="366">
        <f>IFERROR(IF(-SUM(Z$20:Z117)+Z$15&lt;0.000001,0,IF($C118&gt;='H-32A-WP06 - Debt Service'!Y$24,'H-32A-WP06 - Debt Service'!Y$27/12,0)),"-")</f>
        <v>0</v>
      </c>
    </row>
    <row r="119" spans="2:26">
      <c r="B119" s="354">
        <f t="shared" si="4"/>
        <v>2027</v>
      </c>
      <c r="C119" s="378">
        <f t="shared" si="6"/>
        <v>46478</v>
      </c>
      <c r="D119" s="366" t="str">
        <f>IFERROR(IF(-SUM(D$20:D118)+D$15&lt;0.000001,0,IF($C119&gt;='H-32A-WP06 - Debt Service'!C$24,'H-32A-WP06 - Debt Service'!C$27/12,0)),"-")</f>
        <v>-</v>
      </c>
      <c r="E119" s="366" t="str">
        <f>IFERROR(IF(-SUM(E$20:E118)+E$15&lt;0.000001,0,IF($C119&gt;='H-32A-WP06 - Debt Service'!D$24,'H-32A-WP06 - Debt Service'!D$27/12,0)),"-")</f>
        <v>-</v>
      </c>
      <c r="F119" s="366" t="str">
        <f>IFERROR(IF(-SUM(F$20:F118)+F$15&lt;0.000001,0,IF($C119&gt;='H-32A-WP06 - Debt Service'!E$24,'H-32A-WP06 - Debt Service'!E$27/12,0)),"-")</f>
        <v>-</v>
      </c>
      <c r="G119" s="366">
        <f>IFERROR(IF(-SUM(G$20:G118)+G$15&lt;0.000001,0,IF($C119&gt;='H-32A-WP06 - Debt Service'!F$24,'H-32A-WP06 - Debt Service'!F$27/12,0)),"-")</f>
        <v>0</v>
      </c>
      <c r="H119" s="366">
        <f>IFERROR(IF(-SUM(H$20:H118)+H$15&lt;0.000001,0,IF($C119&gt;='H-32A-WP06 - Debt Service'!G$24,'H-32A-WP06 - Debt Service'!G$27/12,0)),"-")</f>
        <v>0</v>
      </c>
      <c r="I119" s="366">
        <f>IFERROR(IF(-SUM(I$20:I118)+I$15&lt;0.000001,0,IF($C119&gt;='H-32A-WP06 - Debt Service'!H$24,'H-32A-WP06 - Debt Service'!H$27/12,0)),"-")</f>
        <v>0</v>
      </c>
      <c r="J119" s="366">
        <f>IFERROR(IF(-SUM(J$20:J118)+J$15&lt;0.000001,0,IF($C119&gt;='H-32A-WP06 - Debt Service'!I$24,'H-32A-WP06 - Debt Service'!I$27/12,0)),"-")</f>
        <v>0</v>
      </c>
      <c r="K119" s="366">
        <f>IFERROR(IF(-SUM(K$20:K118)+K$15&lt;0.000001,0,IF($C119&gt;='H-32A-WP06 - Debt Service'!J$24,'H-32A-WP06 - Debt Service'!J$27/12,0)),"-")</f>
        <v>0</v>
      </c>
      <c r="L119" s="366">
        <f>IFERROR(IF(-SUM(L$20:L118)+L$15&lt;0.000001,0,IF($C119&gt;='H-32A-WP06 - Debt Service'!K$24,'H-32A-WP06 - Debt Service'!K$27/12,0)),"-")</f>
        <v>0</v>
      </c>
      <c r="M119" s="366">
        <f>IFERROR(IF(-SUM(M$20:M118)+M$15&lt;0.000001,0,IF($C119&gt;='H-32A-WP06 - Debt Service'!L$24,'H-32A-WP06 - Debt Service'!L$27/12,0)),"-")</f>
        <v>0</v>
      </c>
      <c r="N119" s="459"/>
      <c r="O119" s="354">
        <f t="shared" si="5"/>
        <v>2027</v>
      </c>
      <c r="P119" s="378">
        <f t="shared" si="7"/>
        <v>46478</v>
      </c>
      <c r="Q119" s="366" t="str">
        <f>IFERROR(IF(-SUM(Q$20:Q118)+Q$15&lt;0.000001,0,IF($C119&gt;='H-32A-WP06 - Debt Service'!P$24,'H-32A-WP06 - Debt Service'!P$27/12,0)),"-")</f>
        <v>-</v>
      </c>
      <c r="R119" s="366">
        <f>IFERROR(IF(-SUM(R$20:R118)+R$15&lt;0.000001,0,IF($C119&gt;='H-32A-WP06 - Debt Service'!Q$24,'H-32A-WP06 - Debt Service'!Q$27/12,0)),"-")</f>
        <v>0</v>
      </c>
      <c r="S119" s="366">
        <f>IFERROR(IF(-SUM(S$20:S118)+S$15&lt;0.000001,0,IF($C119&gt;='H-32A-WP06 - Debt Service'!R$24,'H-32A-WP06 - Debt Service'!R$27/12,0)),"-")</f>
        <v>0</v>
      </c>
      <c r="T119" s="366">
        <f>IFERROR(IF(-SUM(T$20:T118)+T$15&lt;0.000001,0,IF($C119&gt;='H-32A-WP06 - Debt Service'!S$24,'H-32A-WP06 - Debt Service'!S$27/12,0)),"-")</f>
        <v>0</v>
      </c>
      <c r="U119" s="366">
        <f>IFERROR(IF(-SUM(U$20:U118)+U$15&lt;0.000001,0,IF($C119&gt;='H-32A-WP06 - Debt Service'!T$24,'H-32A-WP06 - Debt Service'!T$27/12,0)),"-")</f>
        <v>0</v>
      </c>
      <c r="V119" s="366">
        <f>IFERROR(IF(-SUM(V$20:V118)+V$15&lt;0.000001,0,IF($C119&gt;='H-32A-WP06 - Debt Service'!U$24,'H-32A-WP06 - Debt Service'!U$27/12,0)),"-")</f>
        <v>0</v>
      </c>
      <c r="W119" s="366">
        <f>IFERROR(IF(-SUM(W$20:W118)+W$15&lt;0.000001,0,IF($C119&gt;='H-32A-WP06 - Debt Service'!V$24,'H-32A-WP06 - Debt Service'!V$27/12,0)),"-")</f>
        <v>0</v>
      </c>
      <c r="X119" s="366">
        <f>IFERROR(IF(-SUM(X$20:X118)+X$15&lt;0.000001,0,IF($C119&gt;='H-32A-WP06 - Debt Service'!W$24,'H-32A-WP06 - Debt Service'!W$27/12,0)),"-")</f>
        <v>0</v>
      </c>
      <c r="Y119" s="366">
        <f>IFERROR(IF(-SUM(Y$20:Y118)+Y$15&lt;0.000001,0,IF($C119&gt;='H-32A-WP06 - Debt Service'!X$24,'H-32A-WP06 - Debt Service'!X$27/12,0)),"-")</f>
        <v>0</v>
      </c>
      <c r="Z119" s="366">
        <f>IFERROR(IF(-SUM(Z$20:Z118)+Z$15&lt;0.000001,0,IF($C119&gt;='H-32A-WP06 - Debt Service'!Y$24,'H-32A-WP06 - Debt Service'!Y$27/12,0)),"-")</f>
        <v>0</v>
      </c>
    </row>
    <row r="120" spans="2:26">
      <c r="B120" s="354">
        <f t="shared" si="4"/>
        <v>2027</v>
      </c>
      <c r="C120" s="378">
        <f t="shared" si="6"/>
        <v>46508</v>
      </c>
      <c r="D120" s="366" t="str">
        <f>IFERROR(IF(-SUM(D$20:D119)+D$15&lt;0.000001,0,IF($C120&gt;='H-32A-WP06 - Debt Service'!C$24,'H-32A-WP06 - Debt Service'!C$27/12,0)),"-")</f>
        <v>-</v>
      </c>
      <c r="E120" s="366" t="str">
        <f>IFERROR(IF(-SUM(E$20:E119)+E$15&lt;0.000001,0,IF($C120&gt;='H-32A-WP06 - Debt Service'!D$24,'H-32A-WP06 - Debt Service'!D$27/12,0)),"-")</f>
        <v>-</v>
      </c>
      <c r="F120" s="366" t="str">
        <f>IFERROR(IF(-SUM(F$20:F119)+F$15&lt;0.000001,0,IF($C120&gt;='H-32A-WP06 - Debt Service'!E$24,'H-32A-WP06 - Debt Service'!E$27/12,0)),"-")</f>
        <v>-</v>
      </c>
      <c r="G120" s="366">
        <f>IFERROR(IF(-SUM(G$20:G119)+G$15&lt;0.000001,0,IF($C120&gt;='H-32A-WP06 - Debt Service'!F$24,'H-32A-WP06 - Debt Service'!F$27/12,0)),"-")</f>
        <v>0</v>
      </c>
      <c r="H120" s="366">
        <f>IFERROR(IF(-SUM(H$20:H119)+H$15&lt;0.000001,0,IF($C120&gt;='H-32A-WP06 - Debt Service'!G$24,'H-32A-WP06 - Debt Service'!G$27/12,0)),"-")</f>
        <v>0</v>
      </c>
      <c r="I120" s="366">
        <f>IFERROR(IF(-SUM(I$20:I119)+I$15&lt;0.000001,0,IF($C120&gt;='H-32A-WP06 - Debt Service'!H$24,'H-32A-WP06 - Debt Service'!H$27/12,0)),"-")</f>
        <v>0</v>
      </c>
      <c r="J120" s="366">
        <f>IFERROR(IF(-SUM(J$20:J119)+J$15&lt;0.000001,0,IF($C120&gt;='H-32A-WP06 - Debt Service'!I$24,'H-32A-WP06 - Debt Service'!I$27/12,0)),"-")</f>
        <v>0</v>
      </c>
      <c r="K120" s="366">
        <f>IFERROR(IF(-SUM(K$20:K119)+K$15&lt;0.000001,0,IF($C120&gt;='H-32A-WP06 - Debt Service'!J$24,'H-32A-WP06 - Debt Service'!J$27/12,0)),"-")</f>
        <v>0</v>
      </c>
      <c r="L120" s="366">
        <f>IFERROR(IF(-SUM(L$20:L119)+L$15&lt;0.000001,0,IF($C120&gt;='H-32A-WP06 - Debt Service'!K$24,'H-32A-WP06 - Debt Service'!K$27/12,0)),"-")</f>
        <v>0</v>
      </c>
      <c r="M120" s="366">
        <f>IFERROR(IF(-SUM(M$20:M119)+M$15&lt;0.000001,0,IF($C120&gt;='H-32A-WP06 - Debt Service'!L$24,'H-32A-WP06 - Debt Service'!L$27/12,0)),"-")</f>
        <v>0</v>
      </c>
      <c r="N120" s="459"/>
      <c r="O120" s="354">
        <f t="shared" si="5"/>
        <v>2027</v>
      </c>
      <c r="P120" s="378">
        <f t="shared" si="7"/>
        <v>46508</v>
      </c>
      <c r="Q120" s="366" t="str">
        <f>IFERROR(IF(-SUM(Q$20:Q119)+Q$15&lt;0.000001,0,IF($C120&gt;='H-32A-WP06 - Debt Service'!P$24,'H-32A-WP06 - Debt Service'!P$27/12,0)),"-")</f>
        <v>-</v>
      </c>
      <c r="R120" s="366">
        <f>IFERROR(IF(-SUM(R$20:R119)+R$15&lt;0.000001,0,IF($C120&gt;='H-32A-WP06 - Debt Service'!Q$24,'H-32A-WP06 - Debt Service'!Q$27/12,0)),"-")</f>
        <v>0</v>
      </c>
      <c r="S120" s="366">
        <f>IFERROR(IF(-SUM(S$20:S119)+S$15&lt;0.000001,0,IF($C120&gt;='H-32A-WP06 - Debt Service'!R$24,'H-32A-WP06 - Debt Service'!R$27/12,0)),"-")</f>
        <v>0</v>
      </c>
      <c r="T120" s="366">
        <f>IFERROR(IF(-SUM(T$20:T119)+T$15&lt;0.000001,0,IF($C120&gt;='H-32A-WP06 - Debt Service'!S$24,'H-32A-WP06 - Debt Service'!S$27/12,0)),"-")</f>
        <v>0</v>
      </c>
      <c r="U120" s="366">
        <f>IFERROR(IF(-SUM(U$20:U119)+U$15&lt;0.000001,0,IF($C120&gt;='H-32A-WP06 - Debt Service'!T$24,'H-32A-WP06 - Debt Service'!T$27/12,0)),"-")</f>
        <v>0</v>
      </c>
      <c r="V120" s="366">
        <f>IFERROR(IF(-SUM(V$20:V119)+V$15&lt;0.000001,0,IF($C120&gt;='H-32A-WP06 - Debt Service'!U$24,'H-32A-WP06 - Debt Service'!U$27/12,0)),"-")</f>
        <v>0</v>
      </c>
      <c r="W120" s="366">
        <f>IFERROR(IF(-SUM(W$20:W119)+W$15&lt;0.000001,0,IF($C120&gt;='H-32A-WP06 - Debt Service'!V$24,'H-32A-WP06 - Debt Service'!V$27/12,0)),"-")</f>
        <v>0</v>
      </c>
      <c r="X120" s="366">
        <f>IFERROR(IF(-SUM(X$20:X119)+X$15&lt;0.000001,0,IF($C120&gt;='H-32A-WP06 - Debt Service'!W$24,'H-32A-WP06 - Debt Service'!W$27/12,0)),"-")</f>
        <v>0</v>
      </c>
      <c r="Y120" s="366">
        <f>IFERROR(IF(-SUM(Y$20:Y119)+Y$15&lt;0.000001,0,IF($C120&gt;='H-32A-WP06 - Debt Service'!X$24,'H-32A-WP06 - Debt Service'!X$27/12,0)),"-")</f>
        <v>0</v>
      </c>
      <c r="Z120" s="366">
        <f>IFERROR(IF(-SUM(Z$20:Z119)+Z$15&lt;0.000001,0,IF($C120&gt;='H-32A-WP06 - Debt Service'!Y$24,'H-32A-WP06 - Debt Service'!Y$27/12,0)),"-")</f>
        <v>0</v>
      </c>
    </row>
    <row r="121" spans="2:26">
      <c r="B121" s="354">
        <f t="shared" si="4"/>
        <v>2027</v>
      </c>
      <c r="C121" s="378">
        <f t="shared" si="6"/>
        <v>46539</v>
      </c>
      <c r="D121" s="366" t="str">
        <f>IFERROR(IF(-SUM(D$20:D120)+D$15&lt;0.000001,0,IF($C121&gt;='H-32A-WP06 - Debt Service'!C$24,'H-32A-WP06 - Debt Service'!C$27/12,0)),"-")</f>
        <v>-</v>
      </c>
      <c r="E121" s="366" t="str">
        <f>IFERROR(IF(-SUM(E$20:E120)+E$15&lt;0.000001,0,IF($C121&gt;='H-32A-WP06 - Debt Service'!D$24,'H-32A-WP06 - Debt Service'!D$27/12,0)),"-")</f>
        <v>-</v>
      </c>
      <c r="F121" s="366" t="str">
        <f>IFERROR(IF(-SUM(F$20:F120)+F$15&lt;0.000001,0,IF($C121&gt;='H-32A-WP06 - Debt Service'!E$24,'H-32A-WP06 - Debt Service'!E$27/12,0)),"-")</f>
        <v>-</v>
      </c>
      <c r="G121" s="366">
        <f>IFERROR(IF(-SUM(G$20:G120)+G$15&lt;0.000001,0,IF($C121&gt;='H-32A-WP06 - Debt Service'!F$24,'H-32A-WP06 - Debt Service'!F$27/12,0)),"-")</f>
        <v>0</v>
      </c>
      <c r="H121" s="366">
        <f>IFERROR(IF(-SUM(H$20:H120)+H$15&lt;0.000001,0,IF($C121&gt;='H-32A-WP06 - Debt Service'!G$24,'H-32A-WP06 - Debt Service'!G$27/12,0)),"-")</f>
        <v>0</v>
      </c>
      <c r="I121" s="366">
        <f>IFERROR(IF(-SUM(I$20:I120)+I$15&lt;0.000001,0,IF($C121&gt;='H-32A-WP06 - Debt Service'!H$24,'H-32A-WP06 - Debt Service'!H$27/12,0)),"-")</f>
        <v>0</v>
      </c>
      <c r="J121" s="366">
        <f>IFERROR(IF(-SUM(J$20:J120)+J$15&lt;0.000001,0,IF($C121&gt;='H-32A-WP06 - Debt Service'!I$24,'H-32A-WP06 - Debt Service'!I$27/12,0)),"-")</f>
        <v>0</v>
      </c>
      <c r="K121" s="366">
        <f>IFERROR(IF(-SUM(K$20:K120)+K$15&lt;0.000001,0,IF($C121&gt;='H-32A-WP06 - Debt Service'!J$24,'H-32A-WP06 - Debt Service'!J$27/12,0)),"-")</f>
        <v>0</v>
      </c>
      <c r="L121" s="366">
        <f>IFERROR(IF(-SUM(L$20:L120)+L$15&lt;0.000001,0,IF($C121&gt;='H-32A-WP06 - Debt Service'!K$24,'H-32A-WP06 - Debt Service'!K$27/12,0)),"-")</f>
        <v>0</v>
      </c>
      <c r="M121" s="366">
        <f>IFERROR(IF(-SUM(M$20:M120)+M$15&lt;0.000001,0,IF($C121&gt;='H-32A-WP06 - Debt Service'!L$24,'H-32A-WP06 - Debt Service'!L$27/12,0)),"-")</f>
        <v>0</v>
      </c>
      <c r="N121" s="459"/>
      <c r="O121" s="354">
        <f t="shared" si="5"/>
        <v>2027</v>
      </c>
      <c r="P121" s="378">
        <f t="shared" si="7"/>
        <v>46539</v>
      </c>
      <c r="Q121" s="366" t="str">
        <f>IFERROR(IF(-SUM(Q$20:Q120)+Q$15&lt;0.000001,0,IF($C121&gt;='H-32A-WP06 - Debt Service'!P$24,'H-32A-WP06 - Debt Service'!P$27/12,0)),"-")</f>
        <v>-</v>
      </c>
      <c r="R121" s="366">
        <f>IFERROR(IF(-SUM(R$20:R120)+R$15&lt;0.000001,0,IF($C121&gt;='H-32A-WP06 - Debt Service'!Q$24,'H-32A-WP06 - Debt Service'!Q$27/12,0)),"-")</f>
        <v>0</v>
      </c>
      <c r="S121" s="366">
        <f>IFERROR(IF(-SUM(S$20:S120)+S$15&lt;0.000001,0,IF($C121&gt;='H-32A-WP06 - Debt Service'!R$24,'H-32A-WP06 - Debt Service'!R$27/12,0)),"-")</f>
        <v>0</v>
      </c>
      <c r="T121" s="366">
        <f>IFERROR(IF(-SUM(T$20:T120)+T$15&lt;0.000001,0,IF($C121&gt;='H-32A-WP06 - Debt Service'!S$24,'H-32A-WP06 - Debt Service'!S$27/12,0)),"-")</f>
        <v>0</v>
      </c>
      <c r="U121" s="366">
        <f>IFERROR(IF(-SUM(U$20:U120)+U$15&lt;0.000001,0,IF($C121&gt;='H-32A-WP06 - Debt Service'!T$24,'H-32A-WP06 - Debt Service'!T$27/12,0)),"-")</f>
        <v>0</v>
      </c>
      <c r="V121" s="366">
        <f>IFERROR(IF(-SUM(V$20:V120)+V$15&lt;0.000001,0,IF($C121&gt;='H-32A-WP06 - Debt Service'!U$24,'H-32A-WP06 - Debt Service'!U$27/12,0)),"-")</f>
        <v>0</v>
      </c>
      <c r="W121" s="366">
        <f>IFERROR(IF(-SUM(W$20:W120)+W$15&lt;0.000001,0,IF($C121&gt;='H-32A-WP06 - Debt Service'!V$24,'H-32A-WP06 - Debt Service'!V$27/12,0)),"-")</f>
        <v>0</v>
      </c>
      <c r="X121" s="366">
        <f>IFERROR(IF(-SUM(X$20:X120)+X$15&lt;0.000001,0,IF($C121&gt;='H-32A-WP06 - Debt Service'!W$24,'H-32A-WP06 - Debt Service'!W$27/12,0)),"-")</f>
        <v>0</v>
      </c>
      <c r="Y121" s="366">
        <f>IFERROR(IF(-SUM(Y$20:Y120)+Y$15&lt;0.000001,0,IF($C121&gt;='H-32A-WP06 - Debt Service'!X$24,'H-32A-WP06 - Debt Service'!X$27/12,0)),"-")</f>
        <v>0</v>
      </c>
      <c r="Z121" s="366">
        <f>IFERROR(IF(-SUM(Z$20:Z120)+Z$15&lt;0.000001,0,IF($C121&gt;='H-32A-WP06 - Debt Service'!Y$24,'H-32A-WP06 - Debt Service'!Y$27/12,0)),"-")</f>
        <v>0</v>
      </c>
    </row>
    <row r="122" spans="2:26">
      <c r="B122" s="354">
        <f t="shared" si="4"/>
        <v>2027</v>
      </c>
      <c r="C122" s="378">
        <f t="shared" si="6"/>
        <v>46569</v>
      </c>
      <c r="D122" s="366" t="str">
        <f>IFERROR(IF(-SUM(D$20:D121)+D$15&lt;0.000001,0,IF($C122&gt;='H-32A-WP06 - Debt Service'!C$24,'H-32A-WP06 - Debt Service'!C$27/12,0)),"-")</f>
        <v>-</v>
      </c>
      <c r="E122" s="366" t="str">
        <f>IFERROR(IF(-SUM(E$20:E121)+E$15&lt;0.000001,0,IF($C122&gt;='H-32A-WP06 - Debt Service'!D$24,'H-32A-WP06 - Debt Service'!D$27/12,0)),"-")</f>
        <v>-</v>
      </c>
      <c r="F122" s="366" t="str">
        <f>IFERROR(IF(-SUM(F$20:F121)+F$15&lt;0.000001,0,IF($C122&gt;='H-32A-WP06 - Debt Service'!E$24,'H-32A-WP06 - Debt Service'!E$27/12,0)),"-")</f>
        <v>-</v>
      </c>
      <c r="G122" s="366">
        <f>IFERROR(IF(-SUM(G$20:G121)+G$15&lt;0.000001,0,IF($C122&gt;='H-32A-WP06 - Debt Service'!F$24,'H-32A-WP06 - Debt Service'!F$27/12,0)),"-")</f>
        <v>0</v>
      </c>
      <c r="H122" s="366">
        <f>IFERROR(IF(-SUM(H$20:H121)+H$15&lt;0.000001,0,IF($C122&gt;='H-32A-WP06 - Debt Service'!G$24,'H-32A-WP06 - Debt Service'!G$27/12,0)),"-")</f>
        <v>0</v>
      </c>
      <c r="I122" s="366">
        <f>IFERROR(IF(-SUM(I$20:I121)+I$15&lt;0.000001,0,IF($C122&gt;='H-32A-WP06 - Debt Service'!H$24,'H-32A-WP06 - Debt Service'!H$27/12,0)),"-")</f>
        <v>0</v>
      </c>
      <c r="J122" s="366">
        <f>IFERROR(IF(-SUM(J$20:J121)+J$15&lt;0.000001,0,IF($C122&gt;='H-32A-WP06 - Debt Service'!I$24,'H-32A-WP06 - Debt Service'!I$27/12,0)),"-")</f>
        <v>0</v>
      </c>
      <c r="K122" s="366">
        <f>IFERROR(IF(-SUM(K$20:K121)+K$15&lt;0.000001,0,IF($C122&gt;='H-32A-WP06 - Debt Service'!J$24,'H-32A-WP06 - Debt Service'!J$27/12,0)),"-")</f>
        <v>0</v>
      </c>
      <c r="L122" s="366">
        <f>IFERROR(IF(-SUM(L$20:L121)+L$15&lt;0.000001,0,IF($C122&gt;='H-32A-WP06 - Debt Service'!K$24,'H-32A-WP06 - Debt Service'!K$27/12,0)),"-")</f>
        <v>0</v>
      </c>
      <c r="M122" s="366">
        <f>IFERROR(IF(-SUM(M$20:M121)+M$15&lt;0.000001,0,IF($C122&gt;='H-32A-WP06 - Debt Service'!L$24,'H-32A-WP06 - Debt Service'!L$27/12,0)),"-")</f>
        <v>0</v>
      </c>
      <c r="N122" s="459"/>
      <c r="O122" s="354">
        <f t="shared" si="5"/>
        <v>2027</v>
      </c>
      <c r="P122" s="378">
        <f t="shared" si="7"/>
        <v>46569</v>
      </c>
      <c r="Q122" s="366" t="str">
        <f>IFERROR(IF(-SUM(Q$20:Q121)+Q$15&lt;0.000001,0,IF($C122&gt;='H-32A-WP06 - Debt Service'!P$24,'H-32A-WP06 - Debt Service'!P$27/12,0)),"-")</f>
        <v>-</v>
      </c>
      <c r="R122" s="366">
        <f>IFERROR(IF(-SUM(R$20:R121)+R$15&lt;0.000001,0,IF($C122&gt;='H-32A-WP06 - Debt Service'!Q$24,'H-32A-WP06 - Debt Service'!Q$27/12,0)),"-")</f>
        <v>0</v>
      </c>
      <c r="S122" s="366">
        <f>IFERROR(IF(-SUM(S$20:S121)+S$15&lt;0.000001,0,IF($C122&gt;='H-32A-WP06 - Debt Service'!R$24,'H-32A-WP06 - Debt Service'!R$27/12,0)),"-")</f>
        <v>0</v>
      </c>
      <c r="T122" s="366">
        <f>IFERROR(IF(-SUM(T$20:T121)+T$15&lt;0.000001,0,IF($C122&gt;='H-32A-WP06 - Debt Service'!S$24,'H-32A-WP06 - Debt Service'!S$27/12,0)),"-")</f>
        <v>0</v>
      </c>
      <c r="U122" s="366">
        <f>IFERROR(IF(-SUM(U$20:U121)+U$15&lt;0.000001,0,IF($C122&gt;='H-32A-WP06 - Debt Service'!T$24,'H-32A-WP06 - Debt Service'!T$27/12,0)),"-")</f>
        <v>0</v>
      </c>
      <c r="V122" s="366">
        <f>IFERROR(IF(-SUM(V$20:V121)+V$15&lt;0.000001,0,IF($C122&gt;='H-32A-WP06 - Debt Service'!U$24,'H-32A-WP06 - Debt Service'!U$27/12,0)),"-")</f>
        <v>0</v>
      </c>
      <c r="W122" s="366">
        <f>IFERROR(IF(-SUM(W$20:W121)+W$15&lt;0.000001,0,IF($C122&gt;='H-32A-WP06 - Debt Service'!V$24,'H-32A-WP06 - Debt Service'!V$27/12,0)),"-")</f>
        <v>0</v>
      </c>
      <c r="X122" s="366">
        <f>IFERROR(IF(-SUM(X$20:X121)+X$15&lt;0.000001,0,IF($C122&gt;='H-32A-WP06 - Debt Service'!W$24,'H-32A-WP06 - Debt Service'!W$27/12,0)),"-")</f>
        <v>0</v>
      </c>
      <c r="Y122" s="366">
        <f>IFERROR(IF(-SUM(Y$20:Y121)+Y$15&lt;0.000001,0,IF($C122&gt;='H-32A-WP06 - Debt Service'!X$24,'H-32A-WP06 - Debt Service'!X$27/12,0)),"-")</f>
        <v>0</v>
      </c>
      <c r="Z122" s="366">
        <f>IFERROR(IF(-SUM(Z$20:Z121)+Z$15&lt;0.000001,0,IF($C122&gt;='H-32A-WP06 - Debt Service'!Y$24,'H-32A-WP06 - Debt Service'!Y$27/12,0)),"-")</f>
        <v>0</v>
      </c>
    </row>
    <row r="123" spans="2:26">
      <c r="B123" s="354">
        <f t="shared" si="4"/>
        <v>2027</v>
      </c>
      <c r="C123" s="378">
        <f t="shared" si="6"/>
        <v>46600</v>
      </c>
      <c r="D123" s="366" t="str">
        <f>IFERROR(IF(-SUM(D$20:D122)+D$15&lt;0.000001,0,IF($C123&gt;='H-32A-WP06 - Debt Service'!C$24,'H-32A-WP06 - Debt Service'!C$27/12,0)),"-")</f>
        <v>-</v>
      </c>
      <c r="E123" s="366" t="str">
        <f>IFERROR(IF(-SUM(E$20:E122)+E$15&lt;0.000001,0,IF($C123&gt;='H-32A-WP06 - Debt Service'!D$24,'H-32A-WP06 - Debt Service'!D$27/12,0)),"-")</f>
        <v>-</v>
      </c>
      <c r="F123" s="366" t="str">
        <f>IFERROR(IF(-SUM(F$20:F122)+F$15&lt;0.000001,0,IF($C123&gt;='H-32A-WP06 - Debt Service'!E$24,'H-32A-WP06 - Debt Service'!E$27/12,0)),"-")</f>
        <v>-</v>
      </c>
      <c r="G123" s="366">
        <f>IFERROR(IF(-SUM(G$20:G122)+G$15&lt;0.000001,0,IF($C123&gt;='H-32A-WP06 - Debt Service'!F$24,'H-32A-WP06 - Debt Service'!F$27/12,0)),"-")</f>
        <v>0</v>
      </c>
      <c r="H123" s="366">
        <f>IFERROR(IF(-SUM(H$20:H122)+H$15&lt;0.000001,0,IF($C123&gt;='H-32A-WP06 - Debt Service'!G$24,'H-32A-WP06 - Debt Service'!G$27/12,0)),"-")</f>
        <v>0</v>
      </c>
      <c r="I123" s="366">
        <f>IFERROR(IF(-SUM(I$20:I122)+I$15&lt;0.000001,0,IF($C123&gt;='H-32A-WP06 - Debt Service'!H$24,'H-32A-WP06 - Debt Service'!H$27/12,0)),"-")</f>
        <v>0</v>
      </c>
      <c r="J123" s="366">
        <f>IFERROR(IF(-SUM(J$20:J122)+J$15&lt;0.000001,0,IF($C123&gt;='H-32A-WP06 - Debt Service'!I$24,'H-32A-WP06 - Debt Service'!I$27/12,0)),"-")</f>
        <v>0</v>
      </c>
      <c r="K123" s="366">
        <f>IFERROR(IF(-SUM(K$20:K122)+K$15&lt;0.000001,0,IF($C123&gt;='H-32A-WP06 - Debt Service'!J$24,'H-32A-WP06 - Debt Service'!J$27/12,0)),"-")</f>
        <v>0</v>
      </c>
      <c r="L123" s="366">
        <f>IFERROR(IF(-SUM(L$20:L122)+L$15&lt;0.000001,0,IF($C123&gt;='H-32A-WP06 - Debt Service'!K$24,'H-32A-WP06 - Debt Service'!K$27/12,0)),"-")</f>
        <v>0</v>
      </c>
      <c r="M123" s="366">
        <f>IFERROR(IF(-SUM(M$20:M122)+M$15&lt;0.000001,0,IF($C123&gt;='H-32A-WP06 - Debt Service'!L$24,'H-32A-WP06 - Debt Service'!L$27/12,0)),"-")</f>
        <v>0</v>
      </c>
      <c r="N123" s="459"/>
      <c r="O123" s="354">
        <f t="shared" si="5"/>
        <v>2027</v>
      </c>
      <c r="P123" s="378">
        <f t="shared" si="7"/>
        <v>46600</v>
      </c>
      <c r="Q123" s="366" t="str">
        <f>IFERROR(IF(-SUM(Q$20:Q122)+Q$15&lt;0.000001,0,IF($C123&gt;='H-32A-WP06 - Debt Service'!P$24,'H-32A-WP06 - Debt Service'!P$27/12,0)),"-")</f>
        <v>-</v>
      </c>
      <c r="R123" s="366">
        <f>IFERROR(IF(-SUM(R$20:R122)+R$15&lt;0.000001,0,IF($C123&gt;='H-32A-WP06 - Debt Service'!Q$24,'H-32A-WP06 - Debt Service'!Q$27/12,0)),"-")</f>
        <v>0</v>
      </c>
      <c r="S123" s="366">
        <f>IFERROR(IF(-SUM(S$20:S122)+S$15&lt;0.000001,0,IF($C123&gt;='H-32A-WP06 - Debt Service'!R$24,'H-32A-WP06 - Debt Service'!R$27/12,0)),"-")</f>
        <v>0</v>
      </c>
      <c r="T123" s="366">
        <f>IFERROR(IF(-SUM(T$20:T122)+T$15&lt;0.000001,0,IF($C123&gt;='H-32A-WP06 - Debt Service'!S$24,'H-32A-WP06 - Debt Service'!S$27/12,0)),"-")</f>
        <v>0</v>
      </c>
      <c r="U123" s="366">
        <f>IFERROR(IF(-SUM(U$20:U122)+U$15&lt;0.000001,0,IF($C123&gt;='H-32A-WP06 - Debt Service'!T$24,'H-32A-WP06 - Debt Service'!T$27/12,0)),"-")</f>
        <v>0</v>
      </c>
      <c r="V123" s="366">
        <f>IFERROR(IF(-SUM(V$20:V122)+V$15&lt;0.000001,0,IF($C123&gt;='H-32A-WP06 - Debt Service'!U$24,'H-32A-WP06 - Debt Service'!U$27/12,0)),"-")</f>
        <v>0</v>
      </c>
      <c r="W123" s="366">
        <f>IFERROR(IF(-SUM(W$20:W122)+W$15&lt;0.000001,0,IF($C123&gt;='H-32A-WP06 - Debt Service'!V$24,'H-32A-WP06 - Debt Service'!V$27/12,0)),"-")</f>
        <v>0</v>
      </c>
      <c r="X123" s="366">
        <f>IFERROR(IF(-SUM(X$20:X122)+X$15&lt;0.000001,0,IF($C123&gt;='H-32A-WP06 - Debt Service'!W$24,'H-32A-WP06 - Debt Service'!W$27/12,0)),"-")</f>
        <v>0</v>
      </c>
      <c r="Y123" s="366">
        <f>IFERROR(IF(-SUM(Y$20:Y122)+Y$15&lt;0.000001,0,IF($C123&gt;='H-32A-WP06 - Debt Service'!X$24,'H-32A-WP06 - Debt Service'!X$27/12,0)),"-")</f>
        <v>0</v>
      </c>
      <c r="Z123" s="366">
        <f>IFERROR(IF(-SUM(Z$20:Z122)+Z$15&lt;0.000001,0,IF($C123&gt;='H-32A-WP06 - Debt Service'!Y$24,'H-32A-WP06 - Debt Service'!Y$27/12,0)),"-")</f>
        <v>0</v>
      </c>
    </row>
    <row r="124" spans="2:26">
      <c r="B124" s="354">
        <f t="shared" si="4"/>
        <v>2027</v>
      </c>
      <c r="C124" s="378">
        <f t="shared" si="6"/>
        <v>46631</v>
      </c>
      <c r="D124" s="366" t="str">
        <f>IFERROR(IF(-SUM(D$20:D123)+D$15&lt;0.000001,0,IF($C124&gt;='H-32A-WP06 - Debt Service'!C$24,'H-32A-WP06 - Debt Service'!C$27/12,0)),"-")</f>
        <v>-</v>
      </c>
      <c r="E124" s="366" t="str">
        <f>IFERROR(IF(-SUM(E$20:E123)+E$15&lt;0.000001,0,IF($C124&gt;='H-32A-WP06 - Debt Service'!D$24,'H-32A-WP06 - Debt Service'!D$27/12,0)),"-")</f>
        <v>-</v>
      </c>
      <c r="F124" s="366" t="str">
        <f>IFERROR(IF(-SUM(F$20:F123)+F$15&lt;0.000001,0,IF($C124&gt;='H-32A-WP06 - Debt Service'!E$24,'H-32A-WP06 - Debt Service'!E$27/12,0)),"-")</f>
        <v>-</v>
      </c>
      <c r="G124" s="366">
        <f>IFERROR(IF(-SUM(G$20:G123)+G$15&lt;0.000001,0,IF($C124&gt;='H-32A-WP06 - Debt Service'!F$24,'H-32A-WP06 - Debt Service'!F$27/12,0)),"-")</f>
        <v>0</v>
      </c>
      <c r="H124" s="366">
        <f>IFERROR(IF(-SUM(H$20:H123)+H$15&lt;0.000001,0,IF($C124&gt;='H-32A-WP06 - Debt Service'!G$24,'H-32A-WP06 - Debt Service'!G$27/12,0)),"-")</f>
        <v>0</v>
      </c>
      <c r="I124" s="366">
        <f>IFERROR(IF(-SUM(I$20:I123)+I$15&lt;0.000001,0,IF($C124&gt;='H-32A-WP06 - Debt Service'!H$24,'H-32A-WP06 - Debt Service'!H$27/12,0)),"-")</f>
        <v>0</v>
      </c>
      <c r="J124" s="366">
        <f>IFERROR(IF(-SUM(J$20:J123)+J$15&lt;0.000001,0,IF($C124&gt;='H-32A-WP06 - Debt Service'!I$24,'H-32A-WP06 - Debt Service'!I$27/12,0)),"-")</f>
        <v>0</v>
      </c>
      <c r="K124" s="366">
        <f>IFERROR(IF(-SUM(K$20:K123)+K$15&lt;0.000001,0,IF($C124&gt;='H-32A-WP06 - Debt Service'!J$24,'H-32A-WP06 - Debt Service'!J$27/12,0)),"-")</f>
        <v>0</v>
      </c>
      <c r="L124" s="366">
        <f>IFERROR(IF(-SUM(L$20:L123)+L$15&lt;0.000001,0,IF($C124&gt;='H-32A-WP06 - Debt Service'!K$24,'H-32A-WP06 - Debt Service'!K$27/12,0)),"-")</f>
        <v>0</v>
      </c>
      <c r="M124" s="366">
        <f>IFERROR(IF(-SUM(M$20:M123)+M$15&lt;0.000001,0,IF($C124&gt;='H-32A-WP06 - Debt Service'!L$24,'H-32A-WP06 - Debt Service'!L$27/12,0)),"-")</f>
        <v>0</v>
      </c>
      <c r="N124" s="459"/>
      <c r="O124" s="354">
        <f t="shared" si="5"/>
        <v>2027</v>
      </c>
      <c r="P124" s="378">
        <f t="shared" si="7"/>
        <v>46631</v>
      </c>
      <c r="Q124" s="366" t="str">
        <f>IFERROR(IF(-SUM(Q$20:Q123)+Q$15&lt;0.000001,0,IF($C124&gt;='H-32A-WP06 - Debt Service'!P$24,'H-32A-WP06 - Debt Service'!P$27/12,0)),"-")</f>
        <v>-</v>
      </c>
      <c r="R124" s="366">
        <f>IFERROR(IF(-SUM(R$20:R123)+R$15&lt;0.000001,0,IF($C124&gt;='H-32A-WP06 - Debt Service'!Q$24,'H-32A-WP06 - Debt Service'!Q$27/12,0)),"-")</f>
        <v>0</v>
      </c>
      <c r="S124" s="366">
        <f>IFERROR(IF(-SUM(S$20:S123)+S$15&lt;0.000001,0,IF($C124&gt;='H-32A-WP06 - Debt Service'!R$24,'H-32A-WP06 - Debt Service'!R$27/12,0)),"-")</f>
        <v>0</v>
      </c>
      <c r="T124" s="366">
        <f>IFERROR(IF(-SUM(T$20:T123)+T$15&lt;0.000001,0,IF($C124&gt;='H-32A-WP06 - Debt Service'!S$24,'H-32A-WP06 - Debt Service'!S$27/12,0)),"-")</f>
        <v>0</v>
      </c>
      <c r="U124" s="366">
        <f>IFERROR(IF(-SUM(U$20:U123)+U$15&lt;0.000001,0,IF($C124&gt;='H-32A-WP06 - Debt Service'!T$24,'H-32A-WP06 - Debt Service'!T$27/12,0)),"-")</f>
        <v>0</v>
      </c>
      <c r="V124" s="366">
        <f>IFERROR(IF(-SUM(V$20:V123)+V$15&lt;0.000001,0,IF($C124&gt;='H-32A-WP06 - Debt Service'!U$24,'H-32A-WP06 - Debt Service'!U$27/12,0)),"-")</f>
        <v>0</v>
      </c>
      <c r="W124" s="366">
        <f>IFERROR(IF(-SUM(W$20:W123)+W$15&lt;0.000001,0,IF($C124&gt;='H-32A-WP06 - Debt Service'!V$24,'H-32A-WP06 - Debt Service'!V$27/12,0)),"-")</f>
        <v>0</v>
      </c>
      <c r="X124" s="366">
        <f>IFERROR(IF(-SUM(X$20:X123)+X$15&lt;0.000001,0,IF($C124&gt;='H-32A-WP06 - Debt Service'!W$24,'H-32A-WP06 - Debt Service'!W$27/12,0)),"-")</f>
        <v>0</v>
      </c>
      <c r="Y124" s="366">
        <f>IFERROR(IF(-SUM(Y$20:Y123)+Y$15&lt;0.000001,0,IF($C124&gt;='H-32A-WP06 - Debt Service'!X$24,'H-32A-WP06 - Debt Service'!X$27/12,0)),"-")</f>
        <v>0</v>
      </c>
      <c r="Z124" s="366">
        <f>IFERROR(IF(-SUM(Z$20:Z123)+Z$15&lt;0.000001,0,IF($C124&gt;='H-32A-WP06 - Debt Service'!Y$24,'H-32A-WP06 - Debt Service'!Y$27/12,0)),"-")</f>
        <v>0</v>
      </c>
    </row>
    <row r="125" spans="2:26">
      <c r="B125" s="354">
        <f t="shared" si="4"/>
        <v>2027</v>
      </c>
      <c r="C125" s="378">
        <f t="shared" si="6"/>
        <v>46661</v>
      </c>
      <c r="D125" s="366" t="str">
        <f>IFERROR(IF(-SUM(D$20:D124)+D$15&lt;0.000001,0,IF($C125&gt;='H-32A-WP06 - Debt Service'!C$24,'H-32A-WP06 - Debt Service'!C$27/12,0)),"-")</f>
        <v>-</v>
      </c>
      <c r="E125" s="366" t="str">
        <f>IFERROR(IF(-SUM(E$20:E124)+E$15&lt;0.000001,0,IF($C125&gt;='H-32A-WP06 - Debt Service'!D$24,'H-32A-WP06 - Debt Service'!D$27/12,0)),"-")</f>
        <v>-</v>
      </c>
      <c r="F125" s="366" t="str">
        <f>IFERROR(IF(-SUM(F$20:F124)+F$15&lt;0.000001,0,IF($C125&gt;='H-32A-WP06 - Debt Service'!E$24,'H-32A-WP06 - Debt Service'!E$27/12,0)),"-")</f>
        <v>-</v>
      </c>
      <c r="G125" s="366">
        <f>IFERROR(IF(-SUM(G$20:G124)+G$15&lt;0.000001,0,IF($C125&gt;='H-32A-WP06 - Debt Service'!F$24,'H-32A-WP06 - Debt Service'!F$27/12,0)),"-")</f>
        <v>0</v>
      </c>
      <c r="H125" s="366">
        <f>IFERROR(IF(-SUM(H$20:H124)+H$15&lt;0.000001,0,IF($C125&gt;='H-32A-WP06 - Debt Service'!G$24,'H-32A-WP06 - Debt Service'!G$27/12,0)),"-")</f>
        <v>0</v>
      </c>
      <c r="I125" s="366">
        <f>IFERROR(IF(-SUM(I$20:I124)+I$15&lt;0.000001,0,IF($C125&gt;='H-32A-WP06 - Debt Service'!H$24,'H-32A-WP06 - Debt Service'!H$27/12,0)),"-")</f>
        <v>0</v>
      </c>
      <c r="J125" s="366">
        <f>IFERROR(IF(-SUM(J$20:J124)+J$15&lt;0.000001,0,IF($C125&gt;='H-32A-WP06 - Debt Service'!I$24,'H-32A-WP06 - Debt Service'!I$27/12,0)),"-")</f>
        <v>0</v>
      </c>
      <c r="K125" s="366">
        <f>IFERROR(IF(-SUM(K$20:K124)+K$15&lt;0.000001,0,IF($C125&gt;='H-32A-WP06 - Debt Service'!J$24,'H-32A-WP06 - Debt Service'!J$27/12,0)),"-")</f>
        <v>0</v>
      </c>
      <c r="L125" s="366">
        <f>IFERROR(IF(-SUM(L$20:L124)+L$15&lt;0.000001,0,IF($C125&gt;='H-32A-WP06 - Debt Service'!K$24,'H-32A-WP06 - Debt Service'!K$27/12,0)),"-")</f>
        <v>0</v>
      </c>
      <c r="M125" s="366">
        <f>IFERROR(IF(-SUM(M$20:M124)+M$15&lt;0.000001,0,IF($C125&gt;='H-32A-WP06 - Debt Service'!L$24,'H-32A-WP06 - Debt Service'!L$27/12,0)),"-")</f>
        <v>0</v>
      </c>
      <c r="N125" s="459"/>
      <c r="O125" s="354">
        <f t="shared" si="5"/>
        <v>2027</v>
      </c>
      <c r="P125" s="378">
        <f t="shared" si="7"/>
        <v>46661</v>
      </c>
      <c r="Q125" s="366" t="str">
        <f>IFERROR(IF(-SUM(Q$20:Q124)+Q$15&lt;0.000001,0,IF($C125&gt;='H-32A-WP06 - Debt Service'!P$24,'H-32A-WP06 - Debt Service'!P$27/12,0)),"-")</f>
        <v>-</v>
      </c>
      <c r="R125" s="366">
        <f>IFERROR(IF(-SUM(R$20:R124)+R$15&lt;0.000001,0,IF($C125&gt;='H-32A-WP06 - Debt Service'!Q$24,'H-32A-WP06 - Debt Service'!Q$27/12,0)),"-")</f>
        <v>0</v>
      </c>
      <c r="S125" s="366">
        <f>IFERROR(IF(-SUM(S$20:S124)+S$15&lt;0.000001,0,IF($C125&gt;='H-32A-WP06 - Debt Service'!R$24,'H-32A-WP06 - Debt Service'!R$27/12,0)),"-")</f>
        <v>0</v>
      </c>
      <c r="T125" s="366">
        <f>IFERROR(IF(-SUM(T$20:T124)+T$15&lt;0.000001,0,IF($C125&gt;='H-32A-WP06 - Debt Service'!S$24,'H-32A-WP06 - Debt Service'!S$27/12,0)),"-")</f>
        <v>0</v>
      </c>
      <c r="U125" s="366">
        <f>IFERROR(IF(-SUM(U$20:U124)+U$15&lt;0.000001,0,IF($C125&gt;='H-32A-WP06 - Debt Service'!T$24,'H-32A-WP06 - Debt Service'!T$27/12,0)),"-")</f>
        <v>0</v>
      </c>
      <c r="V125" s="366">
        <f>IFERROR(IF(-SUM(V$20:V124)+V$15&lt;0.000001,0,IF($C125&gt;='H-32A-WP06 - Debt Service'!U$24,'H-32A-WP06 - Debt Service'!U$27/12,0)),"-")</f>
        <v>0</v>
      </c>
      <c r="W125" s="366">
        <f>IFERROR(IF(-SUM(W$20:W124)+W$15&lt;0.000001,0,IF($C125&gt;='H-32A-WP06 - Debt Service'!V$24,'H-32A-WP06 - Debt Service'!V$27/12,0)),"-")</f>
        <v>0</v>
      </c>
      <c r="X125" s="366">
        <f>IFERROR(IF(-SUM(X$20:X124)+X$15&lt;0.000001,0,IF($C125&gt;='H-32A-WP06 - Debt Service'!W$24,'H-32A-WP06 - Debt Service'!W$27/12,0)),"-")</f>
        <v>0</v>
      </c>
      <c r="Y125" s="366">
        <f>IFERROR(IF(-SUM(Y$20:Y124)+Y$15&lt;0.000001,0,IF($C125&gt;='H-32A-WP06 - Debt Service'!X$24,'H-32A-WP06 - Debt Service'!X$27/12,0)),"-")</f>
        <v>0</v>
      </c>
      <c r="Z125" s="366">
        <f>IFERROR(IF(-SUM(Z$20:Z124)+Z$15&lt;0.000001,0,IF($C125&gt;='H-32A-WP06 - Debt Service'!Y$24,'H-32A-WP06 - Debt Service'!Y$27/12,0)),"-")</f>
        <v>0</v>
      </c>
    </row>
    <row r="126" spans="2:26">
      <c r="B126" s="354">
        <f t="shared" si="4"/>
        <v>2027</v>
      </c>
      <c r="C126" s="378">
        <f t="shared" si="6"/>
        <v>46692</v>
      </c>
      <c r="D126" s="366" t="str">
        <f>IFERROR(IF(-SUM(D$20:D125)+D$15&lt;0.000001,0,IF($C126&gt;='H-32A-WP06 - Debt Service'!C$24,'H-32A-WP06 - Debt Service'!C$27/12,0)),"-")</f>
        <v>-</v>
      </c>
      <c r="E126" s="366" t="str">
        <f>IFERROR(IF(-SUM(E$20:E125)+E$15&lt;0.000001,0,IF($C126&gt;='H-32A-WP06 - Debt Service'!D$24,'H-32A-WP06 - Debt Service'!D$27/12,0)),"-")</f>
        <v>-</v>
      </c>
      <c r="F126" s="366" t="str">
        <f>IFERROR(IF(-SUM(F$20:F125)+F$15&lt;0.000001,0,IF($C126&gt;='H-32A-WP06 - Debt Service'!E$24,'H-32A-WP06 - Debt Service'!E$27/12,0)),"-")</f>
        <v>-</v>
      </c>
      <c r="G126" s="366">
        <f>IFERROR(IF(-SUM(G$20:G125)+G$15&lt;0.000001,0,IF($C126&gt;='H-32A-WP06 - Debt Service'!F$24,'H-32A-WP06 - Debt Service'!F$27/12,0)),"-")</f>
        <v>0</v>
      </c>
      <c r="H126" s="366">
        <f>IFERROR(IF(-SUM(H$20:H125)+H$15&lt;0.000001,0,IF($C126&gt;='H-32A-WP06 - Debt Service'!G$24,'H-32A-WP06 - Debt Service'!G$27/12,0)),"-")</f>
        <v>0</v>
      </c>
      <c r="I126" s="366">
        <f>IFERROR(IF(-SUM(I$20:I125)+I$15&lt;0.000001,0,IF($C126&gt;='H-32A-WP06 - Debt Service'!H$24,'H-32A-WP06 - Debt Service'!H$27/12,0)),"-")</f>
        <v>0</v>
      </c>
      <c r="J126" s="366">
        <f>IFERROR(IF(-SUM(J$20:J125)+J$15&lt;0.000001,0,IF($C126&gt;='H-32A-WP06 - Debt Service'!I$24,'H-32A-WP06 - Debt Service'!I$27/12,0)),"-")</f>
        <v>0</v>
      </c>
      <c r="K126" s="366">
        <f>IFERROR(IF(-SUM(K$20:K125)+K$15&lt;0.000001,0,IF($C126&gt;='H-32A-WP06 - Debt Service'!J$24,'H-32A-WP06 - Debt Service'!J$27/12,0)),"-")</f>
        <v>0</v>
      </c>
      <c r="L126" s="366">
        <f>IFERROR(IF(-SUM(L$20:L125)+L$15&lt;0.000001,0,IF($C126&gt;='H-32A-WP06 - Debt Service'!K$24,'H-32A-WP06 - Debt Service'!K$27/12,0)),"-")</f>
        <v>0</v>
      </c>
      <c r="M126" s="366">
        <f>IFERROR(IF(-SUM(M$20:M125)+M$15&lt;0.000001,0,IF($C126&gt;='H-32A-WP06 - Debt Service'!L$24,'H-32A-WP06 - Debt Service'!L$27/12,0)),"-")</f>
        <v>0</v>
      </c>
      <c r="N126" s="459"/>
      <c r="O126" s="354">
        <f t="shared" si="5"/>
        <v>2027</v>
      </c>
      <c r="P126" s="378">
        <f t="shared" si="7"/>
        <v>46692</v>
      </c>
      <c r="Q126" s="366" t="str">
        <f>IFERROR(IF(-SUM(Q$20:Q125)+Q$15&lt;0.000001,0,IF($C126&gt;='H-32A-WP06 - Debt Service'!P$24,'H-32A-WP06 - Debt Service'!P$27/12,0)),"-")</f>
        <v>-</v>
      </c>
      <c r="R126" s="366">
        <f>IFERROR(IF(-SUM(R$20:R125)+R$15&lt;0.000001,0,IF($C126&gt;='H-32A-WP06 - Debt Service'!Q$24,'H-32A-WP06 - Debt Service'!Q$27/12,0)),"-")</f>
        <v>0</v>
      </c>
      <c r="S126" s="366">
        <f>IFERROR(IF(-SUM(S$20:S125)+S$15&lt;0.000001,0,IF($C126&gt;='H-32A-WP06 - Debt Service'!R$24,'H-32A-WP06 - Debt Service'!R$27/12,0)),"-")</f>
        <v>0</v>
      </c>
      <c r="T126" s="366">
        <f>IFERROR(IF(-SUM(T$20:T125)+T$15&lt;0.000001,0,IF($C126&gt;='H-32A-WP06 - Debt Service'!S$24,'H-32A-WP06 - Debt Service'!S$27/12,0)),"-")</f>
        <v>0</v>
      </c>
      <c r="U126" s="366">
        <f>IFERROR(IF(-SUM(U$20:U125)+U$15&lt;0.000001,0,IF($C126&gt;='H-32A-WP06 - Debt Service'!T$24,'H-32A-WP06 - Debt Service'!T$27/12,0)),"-")</f>
        <v>0</v>
      </c>
      <c r="V126" s="366">
        <f>IFERROR(IF(-SUM(V$20:V125)+V$15&lt;0.000001,0,IF($C126&gt;='H-32A-WP06 - Debt Service'!U$24,'H-32A-WP06 - Debt Service'!U$27/12,0)),"-")</f>
        <v>0</v>
      </c>
      <c r="W126" s="366">
        <f>IFERROR(IF(-SUM(W$20:W125)+W$15&lt;0.000001,0,IF($C126&gt;='H-32A-WP06 - Debt Service'!V$24,'H-32A-WP06 - Debt Service'!V$27/12,0)),"-")</f>
        <v>0</v>
      </c>
      <c r="X126" s="366">
        <f>IFERROR(IF(-SUM(X$20:X125)+X$15&lt;0.000001,0,IF($C126&gt;='H-32A-WP06 - Debt Service'!W$24,'H-32A-WP06 - Debt Service'!W$27/12,0)),"-")</f>
        <v>0</v>
      </c>
      <c r="Y126" s="366">
        <f>IFERROR(IF(-SUM(Y$20:Y125)+Y$15&lt;0.000001,0,IF($C126&gt;='H-32A-WP06 - Debt Service'!X$24,'H-32A-WP06 - Debt Service'!X$27/12,0)),"-")</f>
        <v>0</v>
      </c>
      <c r="Z126" s="366">
        <f>IFERROR(IF(-SUM(Z$20:Z125)+Z$15&lt;0.000001,0,IF($C126&gt;='H-32A-WP06 - Debt Service'!Y$24,'H-32A-WP06 - Debt Service'!Y$27/12,0)),"-")</f>
        <v>0</v>
      </c>
    </row>
    <row r="127" spans="2:26">
      <c r="B127" s="354">
        <f t="shared" si="4"/>
        <v>2027</v>
      </c>
      <c r="C127" s="378">
        <f t="shared" si="6"/>
        <v>46722</v>
      </c>
      <c r="D127" s="366" t="str">
        <f>IFERROR(IF(-SUM(D$20:D126)+D$15&lt;0.000001,0,IF($C127&gt;='H-32A-WP06 - Debt Service'!C$24,'H-32A-WP06 - Debt Service'!C$27/12,0)),"-")</f>
        <v>-</v>
      </c>
      <c r="E127" s="366" t="str">
        <f>IFERROR(IF(-SUM(E$20:E126)+E$15&lt;0.000001,0,IF($C127&gt;='H-32A-WP06 - Debt Service'!D$24,'H-32A-WP06 - Debt Service'!D$27/12,0)),"-")</f>
        <v>-</v>
      </c>
      <c r="F127" s="366" t="str">
        <f>IFERROR(IF(-SUM(F$20:F126)+F$15&lt;0.000001,0,IF($C127&gt;='H-32A-WP06 - Debt Service'!E$24,'H-32A-WP06 - Debt Service'!E$27/12,0)),"-")</f>
        <v>-</v>
      </c>
      <c r="G127" s="366">
        <f>IFERROR(IF(-SUM(G$20:G126)+G$15&lt;0.000001,0,IF($C127&gt;='H-32A-WP06 - Debt Service'!F$24,'H-32A-WP06 - Debt Service'!F$27/12,0)),"-")</f>
        <v>0</v>
      </c>
      <c r="H127" s="366">
        <f>IFERROR(IF(-SUM(H$20:H126)+H$15&lt;0.000001,0,IF($C127&gt;='H-32A-WP06 - Debt Service'!G$24,'H-32A-WP06 - Debt Service'!G$27/12,0)),"-")</f>
        <v>0</v>
      </c>
      <c r="I127" s="366">
        <f>IFERROR(IF(-SUM(I$20:I126)+I$15&lt;0.000001,0,IF($C127&gt;='H-32A-WP06 - Debt Service'!H$24,'H-32A-WP06 - Debt Service'!H$27/12,0)),"-")</f>
        <v>0</v>
      </c>
      <c r="J127" s="366">
        <f>IFERROR(IF(-SUM(J$20:J126)+J$15&lt;0.000001,0,IF($C127&gt;='H-32A-WP06 - Debt Service'!I$24,'H-32A-WP06 - Debt Service'!I$27/12,0)),"-")</f>
        <v>0</v>
      </c>
      <c r="K127" s="366">
        <f>IFERROR(IF(-SUM(K$20:K126)+K$15&lt;0.000001,0,IF($C127&gt;='H-32A-WP06 - Debt Service'!J$24,'H-32A-WP06 - Debt Service'!J$27/12,0)),"-")</f>
        <v>0</v>
      </c>
      <c r="L127" s="366">
        <f>IFERROR(IF(-SUM(L$20:L126)+L$15&lt;0.000001,0,IF($C127&gt;='H-32A-WP06 - Debt Service'!K$24,'H-32A-WP06 - Debt Service'!K$27/12,0)),"-")</f>
        <v>0</v>
      </c>
      <c r="M127" s="366">
        <f>IFERROR(IF(-SUM(M$20:M126)+M$15&lt;0.000001,0,IF($C127&gt;='H-32A-WP06 - Debt Service'!L$24,'H-32A-WP06 - Debt Service'!L$27/12,0)),"-")</f>
        <v>0</v>
      </c>
      <c r="N127" s="459"/>
      <c r="O127" s="354">
        <f t="shared" si="5"/>
        <v>2027</v>
      </c>
      <c r="P127" s="378">
        <f t="shared" si="7"/>
        <v>46722</v>
      </c>
      <c r="Q127" s="366" t="str">
        <f>IFERROR(IF(-SUM(Q$20:Q126)+Q$15&lt;0.000001,0,IF($C127&gt;='H-32A-WP06 - Debt Service'!P$24,'H-32A-WP06 - Debt Service'!P$27/12,0)),"-")</f>
        <v>-</v>
      </c>
      <c r="R127" s="366">
        <f>IFERROR(IF(-SUM(R$20:R126)+R$15&lt;0.000001,0,IF($C127&gt;='H-32A-WP06 - Debt Service'!Q$24,'H-32A-WP06 - Debt Service'!Q$27/12,0)),"-")</f>
        <v>0</v>
      </c>
      <c r="S127" s="366">
        <f>IFERROR(IF(-SUM(S$20:S126)+S$15&lt;0.000001,0,IF($C127&gt;='H-32A-WP06 - Debt Service'!R$24,'H-32A-WP06 - Debt Service'!R$27/12,0)),"-")</f>
        <v>0</v>
      </c>
      <c r="T127" s="366">
        <f>IFERROR(IF(-SUM(T$20:T126)+T$15&lt;0.000001,0,IF($C127&gt;='H-32A-WP06 - Debt Service'!S$24,'H-32A-WP06 - Debt Service'!S$27/12,0)),"-")</f>
        <v>0</v>
      </c>
      <c r="U127" s="366">
        <f>IFERROR(IF(-SUM(U$20:U126)+U$15&lt;0.000001,0,IF($C127&gt;='H-32A-WP06 - Debt Service'!T$24,'H-32A-WP06 - Debt Service'!T$27/12,0)),"-")</f>
        <v>0</v>
      </c>
      <c r="V127" s="366">
        <f>IFERROR(IF(-SUM(V$20:V126)+V$15&lt;0.000001,0,IF($C127&gt;='H-32A-WP06 - Debt Service'!U$24,'H-32A-WP06 - Debt Service'!U$27/12,0)),"-")</f>
        <v>0</v>
      </c>
      <c r="W127" s="366">
        <f>IFERROR(IF(-SUM(W$20:W126)+W$15&lt;0.000001,0,IF($C127&gt;='H-32A-WP06 - Debt Service'!V$24,'H-32A-WP06 - Debt Service'!V$27/12,0)),"-")</f>
        <v>0</v>
      </c>
      <c r="X127" s="366">
        <f>IFERROR(IF(-SUM(X$20:X126)+X$15&lt;0.000001,0,IF($C127&gt;='H-32A-WP06 - Debt Service'!W$24,'H-32A-WP06 - Debt Service'!W$27/12,0)),"-")</f>
        <v>0</v>
      </c>
      <c r="Y127" s="366">
        <f>IFERROR(IF(-SUM(Y$20:Y126)+Y$15&lt;0.000001,0,IF($C127&gt;='H-32A-WP06 - Debt Service'!X$24,'H-32A-WP06 - Debt Service'!X$27/12,0)),"-")</f>
        <v>0</v>
      </c>
      <c r="Z127" s="366">
        <f>IFERROR(IF(-SUM(Z$20:Z126)+Z$15&lt;0.000001,0,IF($C127&gt;='H-32A-WP06 - Debt Service'!Y$24,'H-32A-WP06 - Debt Service'!Y$27/12,0)),"-")</f>
        <v>0</v>
      </c>
    </row>
    <row r="128" spans="2:26">
      <c r="B128" s="354">
        <f t="shared" si="4"/>
        <v>2028</v>
      </c>
      <c r="C128" s="378">
        <f t="shared" si="6"/>
        <v>46753</v>
      </c>
      <c r="D128" s="366" t="str">
        <f>IFERROR(IF(-SUM(D$20:D127)+D$15&lt;0.000001,0,IF($C128&gt;='H-32A-WP06 - Debt Service'!C$24,'H-32A-WP06 - Debt Service'!C$27/12,0)),"-")</f>
        <v>-</v>
      </c>
      <c r="E128" s="366" t="str">
        <f>IFERROR(IF(-SUM(E$20:E127)+E$15&lt;0.000001,0,IF($C128&gt;='H-32A-WP06 - Debt Service'!D$24,'H-32A-WP06 - Debt Service'!D$27/12,0)),"-")</f>
        <v>-</v>
      </c>
      <c r="F128" s="366" t="str">
        <f>IFERROR(IF(-SUM(F$20:F127)+F$15&lt;0.000001,0,IF($C128&gt;='H-32A-WP06 - Debt Service'!E$24,'H-32A-WP06 - Debt Service'!E$27/12,0)),"-")</f>
        <v>-</v>
      </c>
      <c r="G128" s="366">
        <f>IFERROR(IF(-SUM(G$20:G127)+G$15&lt;0.000001,0,IF($C128&gt;='H-32A-WP06 - Debt Service'!F$24,'H-32A-WP06 - Debt Service'!F$27/12,0)),"-")</f>
        <v>0</v>
      </c>
      <c r="H128" s="366">
        <f>IFERROR(IF(-SUM(H$20:H127)+H$15&lt;0.000001,0,IF($C128&gt;='H-32A-WP06 - Debt Service'!G$24,'H-32A-WP06 - Debt Service'!G$27/12,0)),"-")</f>
        <v>0</v>
      </c>
      <c r="I128" s="366">
        <f>IFERROR(IF(-SUM(I$20:I127)+I$15&lt;0.000001,0,IF($C128&gt;='H-32A-WP06 - Debt Service'!H$24,'H-32A-WP06 - Debt Service'!H$27/12,0)),"-")</f>
        <v>0</v>
      </c>
      <c r="J128" s="366">
        <f>IFERROR(IF(-SUM(J$20:J127)+J$15&lt;0.000001,0,IF($C128&gt;='H-32A-WP06 - Debt Service'!I$24,'H-32A-WP06 - Debt Service'!I$27/12,0)),"-")</f>
        <v>0</v>
      </c>
      <c r="K128" s="366">
        <f>IFERROR(IF(-SUM(K$20:K127)+K$15&lt;0.000001,0,IF($C128&gt;='H-32A-WP06 - Debt Service'!J$24,'H-32A-WP06 - Debt Service'!J$27/12,0)),"-")</f>
        <v>0</v>
      </c>
      <c r="L128" s="366">
        <f>IFERROR(IF(-SUM(L$20:L127)+L$15&lt;0.000001,0,IF($C128&gt;='H-32A-WP06 - Debt Service'!K$24,'H-32A-WP06 - Debt Service'!K$27/12,0)),"-")</f>
        <v>0</v>
      </c>
      <c r="M128" s="366">
        <f>IFERROR(IF(-SUM(M$20:M127)+M$15&lt;0.000001,0,IF($C128&gt;='H-32A-WP06 - Debt Service'!L$24,'H-32A-WP06 - Debt Service'!L$27/12,0)),"-")</f>
        <v>0</v>
      </c>
      <c r="N128" s="459"/>
      <c r="O128" s="354">
        <f t="shared" si="5"/>
        <v>2028</v>
      </c>
      <c r="P128" s="378">
        <f t="shared" si="7"/>
        <v>46753</v>
      </c>
      <c r="Q128" s="366" t="str">
        <f>IFERROR(IF(-SUM(Q$20:Q127)+Q$15&lt;0.000001,0,IF($C128&gt;='H-32A-WP06 - Debt Service'!P$24,'H-32A-WP06 - Debt Service'!P$27/12,0)),"-")</f>
        <v>-</v>
      </c>
      <c r="R128" s="366">
        <f>IFERROR(IF(-SUM(R$20:R127)+R$15&lt;0.000001,0,IF($C128&gt;='H-32A-WP06 - Debt Service'!Q$24,'H-32A-WP06 - Debt Service'!Q$27/12,0)),"-")</f>
        <v>0</v>
      </c>
      <c r="S128" s="366">
        <f>IFERROR(IF(-SUM(S$20:S127)+S$15&lt;0.000001,0,IF($C128&gt;='H-32A-WP06 - Debt Service'!R$24,'H-32A-WP06 - Debt Service'!R$27/12,0)),"-")</f>
        <v>0</v>
      </c>
      <c r="T128" s="366">
        <f>IFERROR(IF(-SUM(T$20:T127)+T$15&lt;0.000001,0,IF($C128&gt;='H-32A-WP06 - Debt Service'!S$24,'H-32A-WP06 - Debt Service'!S$27/12,0)),"-")</f>
        <v>0</v>
      </c>
      <c r="U128" s="366">
        <f>IFERROR(IF(-SUM(U$20:U127)+U$15&lt;0.000001,0,IF($C128&gt;='H-32A-WP06 - Debt Service'!T$24,'H-32A-WP06 - Debt Service'!T$27/12,0)),"-")</f>
        <v>0</v>
      </c>
      <c r="V128" s="366">
        <f>IFERROR(IF(-SUM(V$20:V127)+V$15&lt;0.000001,0,IF($C128&gt;='H-32A-WP06 - Debt Service'!U$24,'H-32A-WP06 - Debt Service'!U$27/12,0)),"-")</f>
        <v>0</v>
      </c>
      <c r="W128" s="366">
        <f>IFERROR(IF(-SUM(W$20:W127)+W$15&lt;0.000001,0,IF($C128&gt;='H-32A-WP06 - Debt Service'!V$24,'H-32A-WP06 - Debt Service'!V$27/12,0)),"-")</f>
        <v>0</v>
      </c>
      <c r="X128" s="366">
        <f>IFERROR(IF(-SUM(X$20:X127)+X$15&lt;0.000001,0,IF($C128&gt;='H-32A-WP06 - Debt Service'!W$24,'H-32A-WP06 - Debt Service'!W$27/12,0)),"-")</f>
        <v>0</v>
      </c>
      <c r="Y128" s="366">
        <f>IFERROR(IF(-SUM(Y$20:Y127)+Y$15&lt;0.000001,0,IF($C128&gt;='H-32A-WP06 - Debt Service'!X$24,'H-32A-WP06 - Debt Service'!X$27/12,0)),"-")</f>
        <v>0</v>
      </c>
      <c r="Z128" s="366">
        <f>IFERROR(IF(-SUM(Z$20:Z127)+Z$15&lt;0.000001,0,IF($C128&gt;='H-32A-WP06 - Debt Service'!Y$24,'H-32A-WP06 - Debt Service'!Y$27/12,0)),"-")</f>
        <v>0</v>
      </c>
    </row>
    <row r="129" spans="2:26">
      <c r="B129" s="354">
        <f t="shared" si="4"/>
        <v>2028</v>
      </c>
      <c r="C129" s="378">
        <f t="shared" si="6"/>
        <v>46784</v>
      </c>
      <c r="D129" s="366" t="str">
        <f>IFERROR(IF(-SUM(D$20:D128)+D$15&lt;0.000001,0,IF($C129&gt;='H-32A-WP06 - Debt Service'!C$24,'H-32A-WP06 - Debt Service'!C$27/12,0)),"-")</f>
        <v>-</v>
      </c>
      <c r="E129" s="366" t="str">
        <f>IFERROR(IF(-SUM(E$20:E128)+E$15&lt;0.000001,0,IF($C129&gt;='H-32A-WP06 - Debt Service'!D$24,'H-32A-WP06 - Debt Service'!D$27/12,0)),"-")</f>
        <v>-</v>
      </c>
      <c r="F129" s="366" t="str">
        <f>IFERROR(IF(-SUM(F$20:F128)+F$15&lt;0.000001,0,IF($C129&gt;='H-32A-WP06 - Debt Service'!E$24,'H-32A-WP06 - Debt Service'!E$27/12,0)),"-")</f>
        <v>-</v>
      </c>
      <c r="G129" s="366">
        <f>IFERROR(IF(-SUM(G$20:G128)+G$15&lt;0.000001,0,IF($C129&gt;='H-32A-WP06 - Debt Service'!F$24,'H-32A-WP06 - Debt Service'!F$27/12,0)),"-")</f>
        <v>0</v>
      </c>
      <c r="H129" s="366">
        <f>IFERROR(IF(-SUM(H$20:H128)+H$15&lt;0.000001,0,IF($C129&gt;='H-32A-WP06 - Debt Service'!G$24,'H-32A-WP06 - Debt Service'!G$27/12,0)),"-")</f>
        <v>0</v>
      </c>
      <c r="I129" s="366">
        <f>IFERROR(IF(-SUM(I$20:I128)+I$15&lt;0.000001,0,IF($C129&gt;='H-32A-WP06 - Debt Service'!H$24,'H-32A-WP06 - Debt Service'!H$27/12,0)),"-")</f>
        <v>0</v>
      </c>
      <c r="J129" s="366">
        <f>IFERROR(IF(-SUM(J$20:J128)+J$15&lt;0.000001,0,IF($C129&gt;='H-32A-WP06 - Debt Service'!I$24,'H-32A-WP06 - Debt Service'!I$27/12,0)),"-")</f>
        <v>0</v>
      </c>
      <c r="K129" s="366">
        <f>IFERROR(IF(-SUM(K$20:K128)+K$15&lt;0.000001,0,IF($C129&gt;='H-32A-WP06 - Debt Service'!J$24,'H-32A-WP06 - Debt Service'!J$27/12,0)),"-")</f>
        <v>0</v>
      </c>
      <c r="L129" s="366">
        <f>IFERROR(IF(-SUM(L$20:L128)+L$15&lt;0.000001,0,IF($C129&gt;='H-32A-WP06 - Debt Service'!K$24,'H-32A-WP06 - Debt Service'!K$27/12,0)),"-")</f>
        <v>0</v>
      </c>
      <c r="M129" s="366">
        <f>IFERROR(IF(-SUM(M$20:M128)+M$15&lt;0.000001,0,IF($C129&gt;='H-32A-WP06 - Debt Service'!L$24,'H-32A-WP06 - Debt Service'!L$27/12,0)),"-")</f>
        <v>0</v>
      </c>
      <c r="N129" s="459"/>
      <c r="O129" s="354">
        <f t="shared" si="5"/>
        <v>2028</v>
      </c>
      <c r="P129" s="378">
        <f t="shared" si="7"/>
        <v>46784</v>
      </c>
      <c r="Q129" s="366" t="str">
        <f>IFERROR(IF(-SUM(Q$20:Q128)+Q$15&lt;0.000001,0,IF($C129&gt;='H-32A-WP06 - Debt Service'!P$24,'H-32A-WP06 - Debt Service'!P$27/12,0)),"-")</f>
        <v>-</v>
      </c>
      <c r="R129" s="366">
        <f>IFERROR(IF(-SUM(R$20:R128)+R$15&lt;0.000001,0,IF($C129&gt;='H-32A-WP06 - Debt Service'!Q$24,'H-32A-WP06 - Debt Service'!Q$27/12,0)),"-")</f>
        <v>0</v>
      </c>
      <c r="S129" s="366">
        <f>IFERROR(IF(-SUM(S$20:S128)+S$15&lt;0.000001,0,IF($C129&gt;='H-32A-WP06 - Debt Service'!R$24,'H-32A-WP06 - Debt Service'!R$27/12,0)),"-")</f>
        <v>0</v>
      </c>
      <c r="T129" s="366">
        <f>IFERROR(IF(-SUM(T$20:T128)+T$15&lt;0.000001,0,IF($C129&gt;='H-32A-WP06 - Debt Service'!S$24,'H-32A-WP06 - Debt Service'!S$27/12,0)),"-")</f>
        <v>0</v>
      </c>
      <c r="U129" s="366">
        <f>IFERROR(IF(-SUM(U$20:U128)+U$15&lt;0.000001,0,IF($C129&gt;='H-32A-WP06 - Debt Service'!T$24,'H-32A-WP06 - Debt Service'!T$27/12,0)),"-")</f>
        <v>0</v>
      </c>
      <c r="V129" s="366">
        <f>IFERROR(IF(-SUM(V$20:V128)+V$15&lt;0.000001,0,IF($C129&gt;='H-32A-WP06 - Debt Service'!U$24,'H-32A-WP06 - Debt Service'!U$27/12,0)),"-")</f>
        <v>0</v>
      </c>
      <c r="W129" s="366">
        <f>IFERROR(IF(-SUM(W$20:W128)+W$15&lt;0.000001,0,IF($C129&gt;='H-32A-WP06 - Debt Service'!V$24,'H-32A-WP06 - Debt Service'!V$27/12,0)),"-")</f>
        <v>0</v>
      </c>
      <c r="X129" s="366">
        <f>IFERROR(IF(-SUM(X$20:X128)+X$15&lt;0.000001,0,IF($C129&gt;='H-32A-WP06 - Debt Service'!W$24,'H-32A-WP06 - Debt Service'!W$27/12,0)),"-")</f>
        <v>0</v>
      </c>
      <c r="Y129" s="366">
        <f>IFERROR(IF(-SUM(Y$20:Y128)+Y$15&lt;0.000001,0,IF($C129&gt;='H-32A-WP06 - Debt Service'!X$24,'H-32A-WP06 - Debt Service'!X$27/12,0)),"-")</f>
        <v>0</v>
      </c>
      <c r="Z129" s="366">
        <f>IFERROR(IF(-SUM(Z$20:Z128)+Z$15&lt;0.000001,0,IF($C129&gt;='H-32A-WP06 - Debt Service'!Y$24,'H-32A-WP06 - Debt Service'!Y$27/12,0)),"-")</f>
        <v>0</v>
      </c>
    </row>
    <row r="130" spans="2:26">
      <c r="B130" s="354">
        <f t="shared" si="4"/>
        <v>2028</v>
      </c>
      <c r="C130" s="378">
        <f t="shared" si="6"/>
        <v>46813</v>
      </c>
      <c r="D130" s="366" t="str">
        <f>IFERROR(IF(-SUM(D$20:D129)+D$15&lt;0.000001,0,IF($C130&gt;='H-32A-WP06 - Debt Service'!C$24,'H-32A-WP06 - Debt Service'!C$27/12,0)),"-")</f>
        <v>-</v>
      </c>
      <c r="E130" s="366" t="str">
        <f>IFERROR(IF(-SUM(E$20:E129)+E$15&lt;0.000001,0,IF($C130&gt;='H-32A-WP06 - Debt Service'!D$24,'H-32A-WP06 - Debt Service'!D$27/12,0)),"-")</f>
        <v>-</v>
      </c>
      <c r="F130" s="366" t="str">
        <f>IFERROR(IF(-SUM(F$20:F129)+F$15&lt;0.000001,0,IF($C130&gt;='H-32A-WP06 - Debt Service'!E$24,'H-32A-WP06 - Debt Service'!E$27/12,0)),"-")</f>
        <v>-</v>
      </c>
      <c r="G130" s="366">
        <f>IFERROR(IF(-SUM(G$20:G129)+G$15&lt;0.000001,0,IF($C130&gt;='H-32A-WP06 - Debt Service'!F$24,'H-32A-WP06 - Debt Service'!F$27/12,0)),"-")</f>
        <v>0</v>
      </c>
      <c r="H130" s="366">
        <f>IFERROR(IF(-SUM(H$20:H129)+H$15&lt;0.000001,0,IF($C130&gt;='H-32A-WP06 - Debt Service'!G$24,'H-32A-WP06 - Debt Service'!G$27/12,0)),"-")</f>
        <v>0</v>
      </c>
      <c r="I130" s="366">
        <f>IFERROR(IF(-SUM(I$20:I129)+I$15&lt;0.000001,0,IF($C130&gt;='H-32A-WP06 - Debt Service'!H$24,'H-32A-WP06 - Debt Service'!H$27/12,0)),"-")</f>
        <v>0</v>
      </c>
      <c r="J130" s="366">
        <f>IFERROR(IF(-SUM(J$20:J129)+J$15&lt;0.000001,0,IF($C130&gt;='H-32A-WP06 - Debt Service'!I$24,'H-32A-WP06 - Debt Service'!I$27/12,0)),"-")</f>
        <v>0</v>
      </c>
      <c r="K130" s="366">
        <f>IFERROR(IF(-SUM(K$20:K129)+K$15&lt;0.000001,0,IF($C130&gt;='H-32A-WP06 - Debt Service'!J$24,'H-32A-WP06 - Debt Service'!J$27/12,0)),"-")</f>
        <v>0</v>
      </c>
      <c r="L130" s="366">
        <f>IFERROR(IF(-SUM(L$20:L129)+L$15&lt;0.000001,0,IF($C130&gt;='H-32A-WP06 - Debt Service'!K$24,'H-32A-WP06 - Debt Service'!K$27/12,0)),"-")</f>
        <v>0</v>
      </c>
      <c r="M130" s="366">
        <f>IFERROR(IF(-SUM(M$20:M129)+M$15&lt;0.000001,0,IF($C130&gt;='H-32A-WP06 - Debt Service'!L$24,'H-32A-WP06 - Debt Service'!L$27/12,0)),"-")</f>
        <v>0</v>
      </c>
      <c r="N130" s="459"/>
      <c r="O130" s="354">
        <f t="shared" si="5"/>
        <v>2028</v>
      </c>
      <c r="P130" s="378">
        <f t="shared" si="7"/>
        <v>46813</v>
      </c>
      <c r="Q130" s="366" t="str">
        <f>IFERROR(IF(-SUM(Q$20:Q129)+Q$15&lt;0.000001,0,IF($C130&gt;='H-32A-WP06 - Debt Service'!P$24,'H-32A-WP06 - Debt Service'!P$27/12,0)),"-")</f>
        <v>-</v>
      </c>
      <c r="R130" s="366">
        <f>IFERROR(IF(-SUM(R$20:R129)+R$15&lt;0.000001,0,IF($C130&gt;='H-32A-WP06 - Debt Service'!Q$24,'H-32A-WP06 - Debt Service'!Q$27/12,0)),"-")</f>
        <v>0</v>
      </c>
      <c r="S130" s="366">
        <f>IFERROR(IF(-SUM(S$20:S129)+S$15&lt;0.000001,0,IF($C130&gt;='H-32A-WP06 - Debt Service'!R$24,'H-32A-WP06 - Debt Service'!R$27/12,0)),"-")</f>
        <v>0</v>
      </c>
      <c r="T130" s="366">
        <f>IFERROR(IF(-SUM(T$20:T129)+T$15&lt;0.000001,0,IF($C130&gt;='H-32A-WP06 - Debt Service'!S$24,'H-32A-WP06 - Debt Service'!S$27/12,0)),"-")</f>
        <v>0</v>
      </c>
      <c r="U130" s="366">
        <f>IFERROR(IF(-SUM(U$20:U129)+U$15&lt;0.000001,0,IF($C130&gt;='H-32A-WP06 - Debt Service'!T$24,'H-32A-WP06 - Debt Service'!T$27/12,0)),"-")</f>
        <v>0</v>
      </c>
      <c r="V130" s="366">
        <f>IFERROR(IF(-SUM(V$20:V129)+V$15&lt;0.000001,0,IF($C130&gt;='H-32A-WP06 - Debt Service'!U$24,'H-32A-WP06 - Debt Service'!U$27/12,0)),"-")</f>
        <v>0</v>
      </c>
      <c r="W130" s="366">
        <f>IFERROR(IF(-SUM(W$20:W129)+W$15&lt;0.000001,0,IF($C130&gt;='H-32A-WP06 - Debt Service'!V$24,'H-32A-WP06 - Debt Service'!V$27/12,0)),"-")</f>
        <v>0</v>
      </c>
      <c r="X130" s="366">
        <f>IFERROR(IF(-SUM(X$20:X129)+X$15&lt;0.000001,0,IF($C130&gt;='H-32A-WP06 - Debt Service'!W$24,'H-32A-WP06 - Debt Service'!W$27/12,0)),"-")</f>
        <v>0</v>
      </c>
      <c r="Y130" s="366">
        <f>IFERROR(IF(-SUM(Y$20:Y129)+Y$15&lt;0.000001,0,IF($C130&gt;='H-32A-WP06 - Debt Service'!X$24,'H-32A-WP06 - Debt Service'!X$27/12,0)),"-")</f>
        <v>0</v>
      </c>
      <c r="Z130" s="366">
        <f>IFERROR(IF(-SUM(Z$20:Z129)+Z$15&lt;0.000001,0,IF($C130&gt;='H-32A-WP06 - Debt Service'!Y$24,'H-32A-WP06 - Debt Service'!Y$27/12,0)),"-")</f>
        <v>0</v>
      </c>
    </row>
    <row r="131" spans="2:26">
      <c r="B131" s="354">
        <f t="shared" si="4"/>
        <v>2028</v>
      </c>
      <c r="C131" s="378">
        <f t="shared" si="6"/>
        <v>46844</v>
      </c>
      <c r="D131" s="366" t="str">
        <f>IFERROR(IF(-SUM(D$20:D130)+D$15&lt;0.000001,0,IF($C131&gt;='H-32A-WP06 - Debt Service'!C$24,'H-32A-WP06 - Debt Service'!C$27/12,0)),"-")</f>
        <v>-</v>
      </c>
      <c r="E131" s="366" t="str">
        <f>IFERROR(IF(-SUM(E$20:E130)+E$15&lt;0.000001,0,IF($C131&gt;='H-32A-WP06 - Debt Service'!D$24,'H-32A-WP06 - Debt Service'!D$27/12,0)),"-")</f>
        <v>-</v>
      </c>
      <c r="F131" s="366" t="str">
        <f>IFERROR(IF(-SUM(F$20:F130)+F$15&lt;0.000001,0,IF($C131&gt;='H-32A-WP06 - Debt Service'!E$24,'H-32A-WP06 - Debt Service'!E$27/12,0)),"-")</f>
        <v>-</v>
      </c>
      <c r="G131" s="366">
        <f>IFERROR(IF(-SUM(G$20:G130)+G$15&lt;0.000001,0,IF($C131&gt;='H-32A-WP06 - Debt Service'!F$24,'H-32A-WP06 - Debt Service'!F$27/12,0)),"-")</f>
        <v>0</v>
      </c>
      <c r="H131" s="366">
        <f>IFERROR(IF(-SUM(H$20:H130)+H$15&lt;0.000001,0,IF($C131&gt;='H-32A-WP06 - Debt Service'!G$24,'H-32A-WP06 - Debt Service'!G$27/12,0)),"-")</f>
        <v>0</v>
      </c>
      <c r="I131" s="366">
        <f>IFERROR(IF(-SUM(I$20:I130)+I$15&lt;0.000001,0,IF($C131&gt;='H-32A-WP06 - Debt Service'!H$24,'H-32A-WP06 - Debt Service'!H$27/12,0)),"-")</f>
        <v>0</v>
      </c>
      <c r="J131" s="366">
        <f>IFERROR(IF(-SUM(J$20:J130)+J$15&lt;0.000001,0,IF($C131&gt;='H-32A-WP06 - Debt Service'!I$24,'H-32A-WP06 - Debt Service'!I$27/12,0)),"-")</f>
        <v>0</v>
      </c>
      <c r="K131" s="366">
        <f>IFERROR(IF(-SUM(K$20:K130)+K$15&lt;0.000001,0,IF($C131&gt;='H-32A-WP06 - Debt Service'!J$24,'H-32A-WP06 - Debt Service'!J$27/12,0)),"-")</f>
        <v>0</v>
      </c>
      <c r="L131" s="366">
        <f>IFERROR(IF(-SUM(L$20:L130)+L$15&lt;0.000001,0,IF($C131&gt;='H-32A-WP06 - Debt Service'!K$24,'H-32A-WP06 - Debt Service'!K$27/12,0)),"-")</f>
        <v>0</v>
      </c>
      <c r="M131" s="366">
        <f>IFERROR(IF(-SUM(M$20:M130)+M$15&lt;0.000001,0,IF($C131&gt;='H-32A-WP06 - Debt Service'!L$24,'H-32A-WP06 - Debt Service'!L$27/12,0)),"-")</f>
        <v>0</v>
      </c>
      <c r="N131" s="459"/>
      <c r="O131" s="354">
        <f t="shared" si="5"/>
        <v>2028</v>
      </c>
      <c r="P131" s="378">
        <f t="shared" si="7"/>
        <v>46844</v>
      </c>
      <c r="Q131" s="366" t="str">
        <f>IFERROR(IF(-SUM(Q$20:Q130)+Q$15&lt;0.000001,0,IF($C131&gt;='H-32A-WP06 - Debt Service'!P$24,'H-32A-WP06 - Debt Service'!P$27/12,0)),"-")</f>
        <v>-</v>
      </c>
      <c r="R131" s="366">
        <f>IFERROR(IF(-SUM(R$20:R130)+R$15&lt;0.000001,0,IF($C131&gt;='H-32A-WP06 - Debt Service'!Q$24,'H-32A-WP06 - Debt Service'!Q$27/12,0)),"-")</f>
        <v>0</v>
      </c>
      <c r="S131" s="366">
        <f>IFERROR(IF(-SUM(S$20:S130)+S$15&lt;0.000001,0,IF($C131&gt;='H-32A-WP06 - Debt Service'!R$24,'H-32A-WP06 - Debt Service'!R$27/12,0)),"-")</f>
        <v>0</v>
      </c>
      <c r="T131" s="366">
        <f>IFERROR(IF(-SUM(T$20:T130)+T$15&lt;0.000001,0,IF($C131&gt;='H-32A-WP06 - Debt Service'!S$24,'H-32A-WP06 - Debt Service'!S$27/12,0)),"-")</f>
        <v>0</v>
      </c>
      <c r="U131" s="366">
        <f>IFERROR(IF(-SUM(U$20:U130)+U$15&lt;0.000001,0,IF($C131&gt;='H-32A-WP06 - Debt Service'!T$24,'H-32A-WP06 - Debt Service'!T$27/12,0)),"-")</f>
        <v>0</v>
      </c>
      <c r="V131" s="366">
        <f>IFERROR(IF(-SUM(V$20:V130)+V$15&lt;0.000001,0,IF($C131&gt;='H-32A-WP06 - Debt Service'!U$24,'H-32A-WP06 - Debt Service'!U$27/12,0)),"-")</f>
        <v>0</v>
      </c>
      <c r="W131" s="366">
        <f>IFERROR(IF(-SUM(W$20:W130)+W$15&lt;0.000001,0,IF($C131&gt;='H-32A-WP06 - Debt Service'!V$24,'H-32A-WP06 - Debt Service'!V$27/12,0)),"-")</f>
        <v>0</v>
      </c>
      <c r="X131" s="366">
        <f>IFERROR(IF(-SUM(X$20:X130)+X$15&lt;0.000001,0,IF($C131&gt;='H-32A-WP06 - Debt Service'!W$24,'H-32A-WP06 - Debt Service'!W$27/12,0)),"-")</f>
        <v>0</v>
      </c>
      <c r="Y131" s="366">
        <f>IFERROR(IF(-SUM(Y$20:Y130)+Y$15&lt;0.000001,0,IF($C131&gt;='H-32A-WP06 - Debt Service'!X$24,'H-32A-WP06 - Debt Service'!X$27/12,0)),"-")</f>
        <v>0</v>
      </c>
      <c r="Z131" s="366">
        <f>IFERROR(IF(-SUM(Z$20:Z130)+Z$15&lt;0.000001,0,IF($C131&gt;='H-32A-WP06 - Debt Service'!Y$24,'H-32A-WP06 - Debt Service'!Y$27/12,0)),"-")</f>
        <v>0</v>
      </c>
    </row>
    <row r="132" spans="2:26">
      <c r="B132" s="354">
        <f t="shared" si="4"/>
        <v>2028</v>
      </c>
      <c r="C132" s="378">
        <f t="shared" si="6"/>
        <v>46874</v>
      </c>
      <c r="D132" s="366" t="str">
        <f>IFERROR(IF(-SUM(D$20:D131)+D$15&lt;0.000001,0,IF($C132&gt;='H-32A-WP06 - Debt Service'!C$24,'H-32A-WP06 - Debt Service'!C$27/12,0)),"-")</f>
        <v>-</v>
      </c>
      <c r="E132" s="366" t="str">
        <f>IFERROR(IF(-SUM(E$20:E131)+E$15&lt;0.000001,0,IF($C132&gt;='H-32A-WP06 - Debt Service'!D$24,'H-32A-WP06 - Debt Service'!D$27/12,0)),"-")</f>
        <v>-</v>
      </c>
      <c r="F132" s="366" t="str">
        <f>IFERROR(IF(-SUM(F$20:F131)+F$15&lt;0.000001,0,IF($C132&gt;='H-32A-WP06 - Debt Service'!E$24,'H-32A-WP06 - Debt Service'!E$27/12,0)),"-")</f>
        <v>-</v>
      </c>
      <c r="G132" s="366">
        <f>IFERROR(IF(-SUM(G$20:G131)+G$15&lt;0.000001,0,IF($C132&gt;='H-32A-WP06 - Debt Service'!F$24,'H-32A-WP06 - Debt Service'!F$27/12,0)),"-")</f>
        <v>0</v>
      </c>
      <c r="H132" s="366">
        <f>IFERROR(IF(-SUM(H$20:H131)+H$15&lt;0.000001,0,IF($C132&gt;='H-32A-WP06 - Debt Service'!G$24,'H-32A-WP06 - Debt Service'!G$27/12,0)),"-")</f>
        <v>0</v>
      </c>
      <c r="I132" s="366">
        <f>IFERROR(IF(-SUM(I$20:I131)+I$15&lt;0.000001,0,IF($C132&gt;='H-32A-WP06 - Debt Service'!H$24,'H-32A-WP06 - Debt Service'!H$27/12,0)),"-")</f>
        <v>0</v>
      </c>
      <c r="J132" s="366">
        <f>IFERROR(IF(-SUM(J$20:J131)+J$15&lt;0.000001,0,IF($C132&gt;='H-32A-WP06 - Debt Service'!I$24,'H-32A-WP06 - Debt Service'!I$27/12,0)),"-")</f>
        <v>0</v>
      </c>
      <c r="K132" s="366">
        <f>IFERROR(IF(-SUM(K$20:K131)+K$15&lt;0.000001,0,IF($C132&gt;='H-32A-WP06 - Debt Service'!J$24,'H-32A-WP06 - Debt Service'!J$27/12,0)),"-")</f>
        <v>0</v>
      </c>
      <c r="L132" s="366">
        <f>IFERROR(IF(-SUM(L$20:L131)+L$15&lt;0.000001,0,IF($C132&gt;='H-32A-WP06 - Debt Service'!K$24,'H-32A-WP06 - Debt Service'!K$27/12,0)),"-")</f>
        <v>0</v>
      </c>
      <c r="M132" s="366">
        <f>IFERROR(IF(-SUM(M$20:M131)+M$15&lt;0.000001,0,IF($C132&gt;='H-32A-WP06 - Debt Service'!L$24,'H-32A-WP06 - Debt Service'!L$27/12,0)),"-")</f>
        <v>0</v>
      </c>
      <c r="N132" s="459"/>
      <c r="O132" s="354">
        <f t="shared" si="5"/>
        <v>2028</v>
      </c>
      <c r="P132" s="378">
        <f t="shared" si="7"/>
        <v>46874</v>
      </c>
      <c r="Q132" s="366" t="str">
        <f>IFERROR(IF(-SUM(Q$20:Q131)+Q$15&lt;0.000001,0,IF($C132&gt;='H-32A-WP06 - Debt Service'!P$24,'H-32A-WP06 - Debt Service'!P$27/12,0)),"-")</f>
        <v>-</v>
      </c>
      <c r="R132" s="366">
        <f>IFERROR(IF(-SUM(R$20:R131)+R$15&lt;0.000001,0,IF($C132&gt;='H-32A-WP06 - Debt Service'!Q$24,'H-32A-WP06 - Debt Service'!Q$27/12,0)),"-")</f>
        <v>0</v>
      </c>
      <c r="S132" s="366">
        <f>IFERROR(IF(-SUM(S$20:S131)+S$15&lt;0.000001,0,IF($C132&gt;='H-32A-WP06 - Debt Service'!R$24,'H-32A-WP06 - Debt Service'!R$27/12,0)),"-")</f>
        <v>0</v>
      </c>
      <c r="T132" s="366">
        <f>IFERROR(IF(-SUM(T$20:T131)+T$15&lt;0.000001,0,IF($C132&gt;='H-32A-WP06 - Debt Service'!S$24,'H-32A-WP06 - Debt Service'!S$27/12,0)),"-")</f>
        <v>0</v>
      </c>
      <c r="U132" s="366">
        <f>IFERROR(IF(-SUM(U$20:U131)+U$15&lt;0.000001,0,IF($C132&gt;='H-32A-WP06 - Debt Service'!T$24,'H-32A-WP06 - Debt Service'!T$27/12,0)),"-")</f>
        <v>0</v>
      </c>
      <c r="V132" s="366">
        <f>IFERROR(IF(-SUM(V$20:V131)+V$15&lt;0.000001,0,IF($C132&gt;='H-32A-WP06 - Debt Service'!U$24,'H-32A-WP06 - Debt Service'!U$27/12,0)),"-")</f>
        <v>0</v>
      </c>
      <c r="W132" s="366">
        <f>IFERROR(IF(-SUM(W$20:W131)+W$15&lt;0.000001,0,IF($C132&gt;='H-32A-WP06 - Debt Service'!V$24,'H-32A-WP06 - Debt Service'!V$27/12,0)),"-")</f>
        <v>0</v>
      </c>
      <c r="X132" s="366">
        <f>IFERROR(IF(-SUM(X$20:X131)+X$15&lt;0.000001,0,IF($C132&gt;='H-32A-WP06 - Debt Service'!W$24,'H-32A-WP06 - Debt Service'!W$27/12,0)),"-")</f>
        <v>0</v>
      </c>
      <c r="Y132" s="366">
        <f>IFERROR(IF(-SUM(Y$20:Y131)+Y$15&lt;0.000001,0,IF($C132&gt;='H-32A-WP06 - Debt Service'!X$24,'H-32A-WP06 - Debt Service'!X$27/12,0)),"-")</f>
        <v>0</v>
      </c>
      <c r="Z132" s="366">
        <f>IFERROR(IF(-SUM(Z$20:Z131)+Z$15&lt;0.000001,0,IF($C132&gt;='H-32A-WP06 - Debt Service'!Y$24,'H-32A-WP06 - Debt Service'!Y$27/12,0)),"-")</f>
        <v>0</v>
      </c>
    </row>
    <row r="133" spans="2:26">
      <c r="B133" s="354">
        <f t="shared" si="4"/>
        <v>2028</v>
      </c>
      <c r="C133" s="378">
        <f t="shared" si="6"/>
        <v>46905</v>
      </c>
      <c r="D133" s="366" t="str">
        <f>IFERROR(IF(-SUM(D$20:D132)+D$15&lt;0.000001,0,IF($C133&gt;='H-32A-WP06 - Debt Service'!C$24,'H-32A-WP06 - Debt Service'!C$27/12,0)),"-")</f>
        <v>-</v>
      </c>
      <c r="E133" s="366" t="str">
        <f>IFERROR(IF(-SUM(E$20:E132)+E$15&lt;0.000001,0,IF($C133&gt;='H-32A-WP06 - Debt Service'!D$24,'H-32A-WP06 - Debt Service'!D$27/12,0)),"-")</f>
        <v>-</v>
      </c>
      <c r="F133" s="366" t="str">
        <f>IFERROR(IF(-SUM(F$20:F132)+F$15&lt;0.000001,0,IF($C133&gt;='H-32A-WP06 - Debt Service'!E$24,'H-32A-WP06 - Debt Service'!E$27/12,0)),"-")</f>
        <v>-</v>
      </c>
      <c r="G133" s="366">
        <f>IFERROR(IF(-SUM(G$20:G132)+G$15&lt;0.000001,0,IF($C133&gt;='H-32A-WP06 - Debt Service'!F$24,'H-32A-WP06 - Debt Service'!F$27/12,0)),"-")</f>
        <v>0</v>
      </c>
      <c r="H133" s="366">
        <f>IFERROR(IF(-SUM(H$20:H132)+H$15&lt;0.000001,0,IF($C133&gt;='H-32A-WP06 - Debt Service'!G$24,'H-32A-WP06 - Debt Service'!G$27/12,0)),"-")</f>
        <v>0</v>
      </c>
      <c r="I133" s="366">
        <f>IFERROR(IF(-SUM(I$20:I132)+I$15&lt;0.000001,0,IF($C133&gt;='H-32A-WP06 - Debt Service'!H$24,'H-32A-WP06 - Debt Service'!H$27/12,0)),"-")</f>
        <v>0</v>
      </c>
      <c r="J133" s="366">
        <f>IFERROR(IF(-SUM(J$20:J132)+J$15&lt;0.000001,0,IF($C133&gt;='H-32A-WP06 - Debt Service'!I$24,'H-32A-WP06 - Debt Service'!I$27/12,0)),"-")</f>
        <v>0</v>
      </c>
      <c r="K133" s="366">
        <f>IFERROR(IF(-SUM(K$20:K132)+K$15&lt;0.000001,0,IF($C133&gt;='H-32A-WP06 - Debt Service'!J$24,'H-32A-WP06 - Debt Service'!J$27/12,0)),"-")</f>
        <v>0</v>
      </c>
      <c r="L133" s="366">
        <f>IFERROR(IF(-SUM(L$20:L132)+L$15&lt;0.000001,0,IF($C133&gt;='H-32A-WP06 - Debt Service'!K$24,'H-32A-WP06 - Debt Service'!K$27/12,0)),"-")</f>
        <v>0</v>
      </c>
      <c r="M133" s="366">
        <f>IFERROR(IF(-SUM(M$20:M132)+M$15&lt;0.000001,0,IF($C133&gt;='H-32A-WP06 - Debt Service'!L$24,'H-32A-WP06 - Debt Service'!L$27/12,0)),"-")</f>
        <v>0</v>
      </c>
      <c r="N133" s="459"/>
      <c r="O133" s="354">
        <f t="shared" si="5"/>
        <v>2028</v>
      </c>
      <c r="P133" s="378">
        <f t="shared" si="7"/>
        <v>46905</v>
      </c>
      <c r="Q133" s="366" t="str">
        <f>IFERROR(IF(-SUM(Q$20:Q132)+Q$15&lt;0.000001,0,IF($C133&gt;='H-32A-WP06 - Debt Service'!P$24,'H-32A-WP06 - Debt Service'!P$27/12,0)),"-")</f>
        <v>-</v>
      </c>
      <c r="R133" s="366">
        <f>IFERROR(IF(-SUM(R$20:R132)+R$15&lt;0.000001,0,IF($C133&gt;='H-32A-WP06 - Debt Service'!Q$24,'H-32A-WP06 - Debt Service'!Q$27/12,0)),"-")</f>
        <v>0</v>
      </c>
      <c r="S133" s="366">
        <f>IFERROR(IF(-SUM(S$20:S132)+S$15&lt;0.000001,0,IF($C133&gt;='H-32A-WP06 - Debt Service'!R$24,'H-32A-WP06 - Debt Service'!R$27/12,0)),"-")</f>
        <v>0</v>
      </c>
      <c r="T133" s="366">
        <f>IFERROR(IF(-SUM(T$20:T132)+T$15&lt;0.000001,0,IF($C133&gt;='H-32A-WP06 - Debt Service'!S$24,'H-32A-WP06 - Debt Service'!S$27/12,0)),"-")</f>
        <v>0</v>
      </c>
      <c r="U133" s="366">
        <f>IFERROR(IF(-SUM(U$20:U132)+U$15&lt;0.000001,0,IF($C133&gt;='H-32A-WP06 - Debt Service'!T$24,'H-32A-WP06 - Debt Service'!T$27/12,0)),"-")</f>
        <v>0</v>
      </c>
      <c r="V133" s="366">
        <f>IFERROR(IF(-SUM(V$20:V132)+V$15&lt;0.000001,0,IF($C133&gt;='H-32A-WP06 - Debt Service'!U$24,'H-32A-WP06 - Debt Service'!U$27/12,0)),"-")</f>
        <v>0</v>
      </c>
      <c r="W133" s="366">
        <f>IFERROR(IF(-SUM(W$20:W132)+W$15&lt;0.000001,0,IF($C133&gt;='H-32A-WP06 - Debt Service'!V$24,'H-32A-WP06 - Debt Service'!V$27/12,0)),"-")</f>
        <v>0</v>
      </c>
      <c r="X133" s="366">
        <f>IFERROR(IF(-SUM(X$20:X132)+X$15&lt;0.000001,0,IF($C133&gt;='H-32A-WP06 - Debt Service'!W$24,'H-32A-WP06 - Debt Service'!W$27/12,0)),"-")</f>
        <v>0</v>
      </c>
      <c r="Y133" s="366">
        <f>IFERROR(IF(-SUM(Y$20:Y132)+Y$15&lt;0.000001,0,IF($C133&gt;='H-32A-WP06 - Debt Service'!X$24,'H-32A-WP06 - Debt Service'!X$27/12,0)),"-")</f>
        <v>0</v>
      </c>
      <c r="Z133" s="366">
        <f>IFERROR(IF(-SUM(Z$20:Z132)+Z$15&lt;0.000001,0,IF($C133&gt;='H-32A-WP06 - Debt Service'!Y$24,'H-32A-WP06 - Debt Service'!Y$27/12,0)),"-")</f>
        <v>0</v>
      </c>
    </row>
    <row r="134" spans="2:26">
      <c r="B134" s="354">
        <f t="shared" si="4"/>
        <v>2028</v>
      </c>
      <c r="C134" s="378">
        <f t="shared" si="6"/>
        <v>46935</v>
      </c>
      <c r="D134" s="366" t="str">
        <f>IFERROR(IF(-SUM(D$20:D133)+D$15&lt;0.000001,0,IF($C134&gt;='H-32A-WP06 - Debt Service'!C$24,'H-32A-WP06 - Debt Service'!C$27/12,0)),"-")</f>
        <v>-</v>
      </c>
      <c r="E134" s="366" t="str">
        <f>IFERROR(IF(-SUM(E$20:E133)+E$15&lt;0.000001,0,IF($C134&gt;='H-32A-WP06 - Debt Service'!D$24,'H-32A-WP06 - Debt Service'!D$27/12,0)),"-")</f>
        <v>-</v>
      </c>
      <c r="F134" s="366" t="str">
        <f>IFERROR(IF(-SUM(F$20:F133)+F$15&lt;0.000001,0,IF($C134&gt;='H-32A-WP06 - Debt Service'!E$24,'H-32A-WP06 - Debt Service'!E$27/12,0)),"-")</f>
        <v>-</v>
      </c>
      <c r="G134" s="366">
        <f>IFERROR(IF(-SUM(G$20:G133)+G$15&lt;0.000001,0,IF($C134&gt;='H-32A-WP06 - Debt Service'!F$24,'H-32A-WP06 - Debt Service'!F$27/12,0)),"-")</f>
        <v>0</v>
      </c>
      <c r="H134" s="366">
        <f>IFERROR(IF(-SUM(H$20:H133)+H$15&lt;0.000001,0,IF($C134&gt;='H-32A-WP06 - Debt Service'!G$24,'H-32A-WP06 - Debt Service'!G$27/12,0)),"-")</f>
        <v>0</v>
      </c>
      <c r="I134" s="366">
        <f>IFERROR(IF(-SUM(I$20:I133)+I$15&lt;0.000001,0,IF($C134&gt;='H-32A-WP06 - Debt Service'!H$24,'H-32A-WP06 - Debt Service'!H$27/12,0)),"-")</f>
        <v>0</v>
      </c>
      <c r="J134" s="366">
        <f>IFERROR(IF(-SUM(J$20:J133)+J$15&lt;0.000001,0,IF($C134&gt;='H-32A-WP06 - Debt Service'!I$24,'H-32A-WP06 - Debt Service'!I$27/12,0)),"-")</f>
        <v>0</v>
      </c>
      <c r="K134" s="366">
        <f>IFERROR(IF(-SUM(K$20:K133)+K$15&lt;0.000001,0,IF($C134&gt;='H-32A-WP06 - Debt Service'!J$24,'H-32A-WP06 - Debt Service'!J$27/12,0)),"-")</f>
        <v>0</v>
      </c>
      <c r="L134" s="366">
        <f>IFERROR(IF(-SUM(L$20:L133)+L$15&lt;0.000001,0,IF($C134&gt;='H-32A-WP06 - Debt Service'!K$24,'H-32A-WP06 - Debt Service'!K$27/12,0)),"-")</f>
        <v>0</v>
      </c>
      <c r="M134" s="366">
        <f>IFERROR(IF(-SUM(M$20:M133)+M$15&lt;0.000001,0,IF($C134&gt;='H-32A-WP06 - Debt Service'!L$24,'H-32A-WP06 - Debt Service'!L$27/12,0)),"-")</f>
        <v>0</v>
      </c>
      <c r="N134" s="459"/>
      <c r="O134" s="354">
        <f t="shared" si="5"/>
        <v>2028</v>
      </c>
      <c r="P134" s="378">
        <f t="shared" si="7"/>
        <v>46935</v>
      </c>
      <c r="Q134" s="366" t="str">
        <f>IFERROR(IF(-SUM(Q$20:Q133)+Q$15&lt;0.000001,0,IF($C134&gt;='H-32A-WP06 - Debt Service'!P$24,'H-32A-WP06 - Debt Service'!P$27/12,0)),"-")</f>
        <v>-</v>
      </c>
      <c r="R134" s="366">
        <f>IFERROR(IF(-SUM(R$20:R133)+R$15&lt;0.000001,0,IF($C134&gt;='H-32A-WP06 - Debt Service'!Q$24,'H-32A-WP06 - Debt Service'!Q$27/12,0)),"-")</f>
        <v>0</v>
      </c>
      <c r="S134" s="366">
        <f>IFERROR(IF(-SUM(S$20:S133)+S$15&lt;0.000001,0,IF($C134&gt;='H-32A-WP06 - Debt Service'!R$24,'H-32A-WP06 - Debt Service'!R$27/12,0)),"-")</f>
        <v>0</v>
      </c>
      <c r="T134" s="366">
        <f>IFERROR(IF(-SUM(T$20:T133)+T$15&lt;0.000001,0,IF($C134&gt;='H-32A-WP06 - Debt Service'!S$24,'H-32A-WP06 - Debt Service'!S$27/12,0)),"-")</f>
        <v>0</v>
      </c>
      <c r="U134" s="366">
        <f>IFERROR(IF(-SUM(U$20:U133)+U$15&lt;0.000001,0,IF($C134&gt;='H-32A-WP06 - Debt Service'!T$24,'H-32A-WP06 - Debt Service'!T$27/12,0)),"-")</f>
        <v>0</v>
      </c>
      <c r="V134" s="366">
        <f>IFERROR(IF(-SUM(V$20:V133)+V$15&lt;0.000001,0,IF($C134&gt;='H-32A-WP06 - Debt Service'!U$24,'H-32A-WP06 - Debt Service'!U$27/12,0)),"-")</f>
        <v>0</v>
      </c>
      <c r="W134" s="366">
        <f>IFERROR(IF(-SUM(W$20:W133)+W$15&lt;0.000001,0,IF($C134&gt;='H-32A-WP06 - Debt Service'!V$24,'H-32A-WP06 - Debt Service'!V$27/12,0)),"-")</f>
        <v>0</v>
      </c>
      <c r="X134" s="366">
        <f>IFERROR(IF(-SUM(X$20:X133)+X$15&lt;0.000001,0,IF($C134&gt;='H-32A-WP06 - Debt Service'!W$24,'H-32A-WP06 - Debt Service'!W$27/12,0)),"-")</f>
        <v>0</v>
      </c>
      <c r="Y134" s="366">
        <f>IFERROR(IF(-SUM(Y$20:Y133)+Y$15&lt;0.000001,0,IF($C134&gt;='H-32A-WP06 - Debt Service'!X$24,'H-32A-WP06 - Debt Service'!X$27/12,0)),"-")</f>
        <v>0</v>
      </c>
      <c r="Z134" s="366">
        <f>IFERROR(IF(-SUM(Z$20:Z133)+Z$15&lt;0.000001,0,IF($C134&gt;='H-32A-WP06 - Debt Service'!Y$24,'H-32A-WP06 - Debt Service'!Y$27/12,0)),"-")</f>
        <v>0</v>
      </c>
    </row>
    <row r="135" spans="2:26">
      <c r="B135" s="354">
        <f t="shared" si="4"/>
        <v>2028</v>
      </c>
      <c r="C135" s="378">
        <f t="shared" si="6"/>
        <v>46966</v>
      </c>
      <c r="D135" s="366" t="str">
        <f>IFERROR(IF(-SUM(D$20:D134)+D$15&lt;0.000001,0,IF($C135&gt;='H-32A-WP06 - Debt Service'!C$24,'H-32A-WP06 - Debt Service'!C$27/12,0)),"-")</f>
        <v>-</v>
      </c>
      <c r="E135" s="366" t="str">
        <f>IFERROR(IF(-SUM(E$20:E134)+E$15&lt;0.000001,0,IF($C135&gt;='H-32A-WP06 - Debt Service'!D$24,'H-32A-WP06 - Debt Service'!D$27/12,0)),"-")</f>
        <v>-</v>
      </c>
      <c r="F135" s="366" t="str">
        <f>IFERROR(IF(-SUM(F$20:F134)+F$15&lt;0.000001,0,IF($C135&gt;='H-32A-WP06 - Debt Service'!E$24,'H-32A-WP06 - Debt Service'!E$27/12,0)),"-")</f>
        <v>-</v>
      </c>
      <c r="G135" s="366">
        <f>IFERROR(IF(-SUM(G$20:G134)+G$15&lt;0.000001,0,IF($C135&gt;='H-32A-WP06 - Debt Service'!F$24,'H-32A-WP06 - Debt Service'!F$27/12,0)),"-")</f>
        <v>0</v>
      </c>
      <c r="H135" s="366">
        <f>IFERROR(IF(-SUM(H$20:H134)+H$15&lt;0.000001,0,IF($C135&gt;='H-32A-WP06 - Debt Service'!G$24,'H-32A-WP06 - Debt Service'!G$27/12,0)),"-")</f>
        <v>0</v>
      </c>
      <c r="I135" s="366">
        <f>IFERROR(IF(-SUM(I$20:I134)+I$15&lt;0.000001,0,IF($C135&gt;='H-32A-WP06 - Debt Service'!H$24,'H-32A-WP06 - Debt Service'!H$27/12,0)),"-")</f>
        <v>0</v>
      </c>
      <c r="J135" s="366">
        <f>IFERROR(IF(-SUM(J$20:J134)+J$15&lt;0.000001,0,IF($C135&gt;='H-32A-WP06 - Debt Service'!I$24,'H-32A-WP06 - Debt Service'!I$27/12,0)),"-")</f>
        <v>0</v>
      </c>
      <c r="K135" s="366">
        <f>IFERROR(IF(-SUM(K$20:K134)+K$15&lt;0.000001,0,IF($C135&gt;='H-32A-WP06 - Debt Service'!J$24,'H-32A-WP06 - Debt Service'!J$27/12,0)),"-")</f>
        <v>0</v>
      </c>
      <c r="L135" s="366">
        <f>IFERROR(IF(-SUM(L$20:L134)+L$15&lt;0.000001,0,IF($C135&gt;='H-32A-WP06 - Debt Service'!K$24,'H-32A-WP06 - Debt Service'!K$27/12,0)),"-")</f>
        <v>0</v>
      </c>
      <c r="M135" s="366">
        <f>IFERROR(IF(-SUM(M$20:M134)+M$15&lt;0.000001,0,IF($C135&gt;='H-32A-WP06 - Debt Service'!L$24,'H-32A-WP06 - Debt Service'!L$27/12,0)),"-")</f>
        <v>0</v>
      </c>
      <c r="N135" s="459"/>
      <c r="O135" s="354">
        <f t="shared" si="5"/>
        <v>2028</v>
      </c>
      <c r="P135" s="378">
        <f t="shared" si="7"/>
        <v>46966</v>
      </c>
      <c r="Q135" s="366" t="str">
        <f>IFERROR(IF(-SUM(Q$20:Q134)+Q$15&lt;0.000001,0,IF($C135&gt;='H-32A-WP06 - Debt Service'!P$24,'H-32A-WP06 - Debt Service'!P$27/12,0)),"-")</f>
        <v>-</v>
      </c>
      <c r="R135" s="366">
        <f>IFERROR(IF(-SUM(R$20:R134)+R$15&lt;0.000001,0,IF($C135&gt;='H-32A-WP06 - Debt Service'!Q$24,'H-32A-WP06 - Debt Service'!Q$27/12,0)),"-")</f>
        <v>0</v>
      </c>
      <c r="S135" s="366">
        <f>IFERROR(IF(-SUM(S$20:S134)+S$15&lt;0.000001,0,IF($C135&gt;='H-32A-WP06 - Debt Service'!R$24,'H-32A-WP06 - Debt Service'!R$27/12,0)),"-")</f>
        <v>0</v>
      </c>
      <c r="T135" s="366">
        <f>IFERROR(IF(-SUM(T$20:T134)+T$15&lt;0.000001,0,IF($C135&gt;='H-32A-WP06 - Debt Service'!S$24,'H-32A-WP06 - Debt Service'!S$27/12,0)),"-")</f>
        <v>0</v>
      </c>
      <c r="U135" s="366">
        <f>IFERROR(IF(-SUM(U$20:U134)+U$15&lt;0.000001,0,IF($C135&gt;='H-32A-WP06 - Debt Service'!T$24,'H-32A-WP06 - Debt Service'!T$27/12,0)),"-")</f>
        <v>0</v>
      </c>
      <c r="V135" s="366">
        <f>IFERROR(IF(-SUM(V$20:V134)+V$15&lt;0.000001,0,IF($C135&gt;='H-32A-WP06 - Debt Service'!U$24,'H-32A-WP06 - Debt Service'!U$27/12,0)),"-")</f>
        <v>0</v>
      </c>
      <c r="W135" s="366">
        <f>IFERROR(IF(-SUM(W$20:W134)+W$15&lt;0.000001,0,IF($C135&gt;='H-32A-WP06 - Debt Service'!V$24,'H-32A-WP06 - Debt Service'!V$27/12,0)),"-")</f>
        <v>0</v>
      </c>
      <c r="X135" s="366">
        <f>IFERROR(IF(-SUM(X$20:X134)+X$15&lt;0.000001,0,IF($C135&gt;='H-32A-WP06 - Debt Service'!W$24,'H-32A-WP06 - Debt Service'!W$27/12,0)),"-")</f>
        <v>0</v>
      </c>
      <c r="Y135" s="366">
        <f>IFERROR(IF(-SUM(Y$20:Y134)+Y$15&lt;0.000001,0,IF($C135&gt;='H-32A-WP06 - Debt Service'!X$24,'H-32A-WP06 - Debt Service'!X$27/12,0)),"-")</f>
        <v>0</v>
      </c>
      <c r="Z135" s="366">
        <f>IFERROR(IF(-SUM(Z$20:Z134)+Z$15&lt;0.000001,0,IF($C135&gt;='H-32A-WP06 - Debt Service'!Y$24,'H-32A-WP06 - Debt Service'!Y$27/12,0)),"-")</f>
        <v>0</v>
      </c>
    </row>
    <row r="136" spans="2:26">
      <c r="B136" s="354">
        <f t="shared" si="4"/>
        <v>2028</v>
      </c>
      <c r="C136" s="378">
        <f t="shared" si="6"/>
        <v>46997</v>
      </c>
      <c r="D136" s="366" t="str">
        <f>IFERROR(IF(-SUM(D$20:D135)+D$15&lt;0.000001,0,IF($C136&gt;='H-32A-WP06 - Debt Service'!C$24,'H-32A-WP06 - Debt Service'!C$27/12,0)),"-")</f>
        <v>-</v>
      </c>
      <c r="E136" s="366" t="str">
        <f>IFERROR(IF(-SUM(E$20:E135)+E$15&lt;0.000001,0,IF($C136&gt;='H-32A-WP06 - Debt Service'!D$24,'H-32A-WP06 - Debt Service'!D$27/12,0)),"-")</f>
        <v>-</v>
      </c>
      <c r="F136" s="366" t="str">
        <f>IFERROR(IF(-SUM(F$20:F135)+F$15&lt;0.000001,0,IF($C136&gt;='H-32A-WP06 - Debt Service'!E$24,'H-32A-WP06 - Debt Service'!E$27/12,0)),"-")</f>
        <v>-</v>
      </c>
      <c r="G136" s="366">
        <f>IFERROR(IF(-SUM(G$20:G135)+G$15&lt;0.000001,0,IF($C136&gt;='H-32A-WP06 - Debt Service'!F$24,'H-32A-WP06 - Debt Service'!F$27/12,0)),"-")</f>
        <v>0</v>
      </c>
      <c r="H136" s="366">
        <f>IFERROR(IF(-SUM(H$20:H135)+H$15&lt;0.000001,0,IF($C136&gt;='H-32A-WP06 - Debt Service'!G$24,'H-32A-WP06 - Debt Service'!G$27/12,0)),"-")</f>
        <v>0</v>
      </c>
      <c r="I136" s="366">
        <f>IFERROR(IF(-SUM(I$20:I135)+I$15&lt;0.000001,0,IF($C136&gt;='H-32A-WP06 - Debt Service'!H$24,'H-32A-WP06 - Debt Service'!H$27/12,0)),"-")</f>
        <v>0</v>
      </c>
      <c r="J136" s="366">
        <f>IFERROR(IF(-SUM(J$20:J135)+J$15&lt;0.000001,0,IF($C136&gt;='H-32A-WP06 - Debt Service'!I$24,'H-32A-WP06 - Debt Service'!I$27/12,0)),"-")</f>
        <v>0</v>
      </c>
      <c r="K136" s="366">
        <f>IFERROR(IF(-SUM(K$20:K135)+K$15&lt;0.000001,0,IF($C136&gt;='H-32A-WP06 - Debt Service'!J$24,'H-32A-WP06 - Debt Service'!J$27/12,0)),"-")</f>
        <v>0</v>
      </c>
      <c r="L136" s="366">
        <f>IFERROR(IF(-SUM(L$20:L135)+L$15&lt;0.000001,0,IF($C136&gt;='H-32A-WP06 - Debt Service'!K$24,'H-32A-WP06 - Debt Service'!K$27/12,0)),"-")</f>
        <v>0</v>
      </c>
      <c r="M136" s="366">
        <f>IFERROR(IF(-SUM(M$20:M135)+M$15&lt;0.000001,0,IF($C136&gt;='H-32A-WP06 - Debt Service'!L$24,'H-32A-WP06 - Debt Service'!L$27/12,0)),"-")</f>
        <v>0</v>
      </c>
      <c r="N136" s="459"/>
      <c r="O136" s="354">
        <f t="shared" si="5"/>
        <v>2028</v>
      </c>
      <c r="P136" s="378">
        <f t="shared" si="7"/>
        <v>46997</v>
      </c>
      <c r="Q136" s="366" t="str">
        <f>IFERROR(IF(-SUM(Q$20:Q135)+Q$15&lt;0.000001,0,IF($C136&gt;='H-32A-WP06 - Debt Service'!P$24,'H-32A-WP06 - Debt Service'!P$27/12,0)),"-")</f>
        <v>-</v>
      </c>
      <c r="R136" s="366">
        <f>IFERROR(IF(-SUM(R$20:R135)+R$15&lt;0.000001,0,IF($C136&gt;='H-32A-WP06 - Debt Service'!Q$24,'H-32A-WP06 - Debt Service'!Q$27/12,0)),"-")</f>
        <v>0</v>
      </c>
      <c r="S136" s="366">
        <f>IFERROR(IF(-SUM(S$20:S135)+S$15&lt;0.000001,0,IF($C136&gt;='H-32A-WP06 - Debt Service'!R$24,'H-32A-WP06 - Debt Service'!R$27/12,0)),"-")</f>
        <v>0</v>
      </c>
      <c r="T136" s="366">
        <f>IFERROR(IF(-SUM(T$20:T135)+T$15&lt;0.000001,0,IF($C136&gt;='H-32A-WP06 - Debt Service'!S$24,'H-32A-WP06 - Debt Service'!S$27/12,0)),"-")</f>
        <v>0</v>
      </c>
      <c r="U136" s="366">
        <f>IFERROR(IF(-SUM(U$20:U135)+U$15&lt;0.000001,0,IF($C136&gt;='H-32A-WP06 - Debt Service'!T$24,'H-32A-WP06 - Debt Service'!T$27/12,0)),"-")</f>
        <v>0</v>
      </c>
      <c r="V136" s="366">
        <f>IFERROR(IF(-SUM(V$20:V135)+V$15&lt;0.000001,0,IF($C136&gt;='H-32A-WP06 - Debt Service'!U$24,'H-32A-WP06 - Debt Service'!U$27/12,0)),"-")</f>
        <v>0</v>
      </c>
      <c r="W136" s="366">
        <f>IFERROR(IF(-SUM(W$20:W135)+W$15&lt;0.000001,0,IF($C136&gt;='H-32A-WP06 - Debt Service'!V$24,'H-32A-WP06 - Debt Service'!V$27/12,0)),"-")</f>
        <v>0</v>
      </c>
      <c r="X136" s="366">
        <f>IFERROR(IF(-SUM(X$20:X135)+X$15&lt;0.000001,0,IF($C136&gt;='H-32A-WP06 - Debt Service'!W$24,'H-32A-WP06 - Debt Service'!W$27/12,0)),"-")</f>
        <v>0</v>
      </c>
      <c r="Y136" s="366">
        <f>IFERROR(IF(-SUM(Y$20:Y135)+Y$15&lt;0.000001,0,IF($C136&gt;='H-32A-WP06 - Debt Service'!X$24,'H-32A-WP06 - Debt Service'!X$27/12,0)),"-")</f>
        <v>0</v>
      </c>
      <c r="Z136" s="366">
        <f>IFERROR(IF(-SUM(Z$20:Z135)+Z$15&lt;0.000001,0,IF($C136&gt;='H-32A-WP06 - Debt Service'!Y$24,'H-32A-WP06 - Debt Service'!Y$27/12,0)),"-")</f>
        <v>0</v>
      </c>
    </row>
    <row r="137" spans="2:26">
      <c r="B137" s="354">
        <f t="shared" si="4"/>
        <v>2028</v>
      </c>
      <c r="C137" s="378">
        <f t="shared" si="6"/>
        <v>47027</v>
      </c>
      <c r="D137" s="366" t="str">
        <f>IFERROR(IF(-SUM(D$20:D136)+D$15&lt;0.000001,0,IF($C137&gt;='H-32A-WP06 - Debt Service'!C$24,'H-32A-WP06 - Debt Service'!C$27/12,0)),"-")</f>
        <v>-</v>
      </c>
      <c r="E137" s="366" t="str">
        <f>IFERROR(IF(-SUM(E$20:E136)+E$15&lt;0.000001,0,IF($C137&gt;='H-32A-WP06 - Debt Service'!D$24,'H-32A-WP06 - Debt Service'!D$27/12,0)),"-")</f>
        <v>-</v>
      </c>
      <c r="F137" s="366" t="str">
        <f>IFERROR(IF(-SUM(F$20:F136)+F$15&lt;0.000001,0,IF($C137&gt;='H-32A-WP06 - Debt Service'!E$24,'H-32A-WP06 - Debt Service'!E$27/12,0)),"-")</f>
        <v>-</v>
      </c>
      <c r="G137" s="366">
        <f>IFERROR(IF(-SUM(G$20:G136)+G$15&lt;0.000001,0,IF($C137&gt;='H-32A-WP06 - Debt Service'!F$24,'H-32A-WP06 - Debt Service'!F$27/12,0)),"-")</f>
        <v>0</v>
      </c>
      <c r="H137" s="366">
        <f>IFERROR(IF(-SUM(H$20:H136)+H$15&lt;0.000001,0,IF($C137&gt;='H-32A-WP06 - Debt Service'!G$24,'H-32A-WP06 - Debt Service'!G$27/12,0)),"-")</f>
        <v>0</v>
      </c>
      <c r="I137" s="366">
        <f>IFERROR(IF(-SUM(I$20:I136)+I$15&lt;0.000001,0,IF($C137&gt;='H-32A-WP06 - Debt Service'!H$24,'H-32A-WP06 - Debt Service'!H$27/12,0)),"-")</f>
        <v>0</v>
      </c>
      <c r="J137" s="366">
        <f>IFERROR(IF(-SUM(J$20:J136)+J$15&lt;0.000001,0,IF($C137&gt;='H-32A-WP06 - Debt Service'!I$24,'H-32A-WP06 - Debt Service'!I$27/12,0)),"-")</f>
        <v>0</v>
      </c>
      <c r="K137" s="366">
        <f>IFERROR(IF(-SUM(K$20:K136)+K$15&lt;0.000001,0,IF($C137&gt;='H-32A-WP06 - Debt Service'!J$24,'H-32A-WP06 - Debt Service'!J$27/12,0)),"-")</f>
        <v>0</v>
      </c>
      <c r="L137" s="366">
        <f>IFERROR(IF(-SUM(L$20:L136)+L$15&lt;0.000001,0,IF($C137&gt;='H-32A-WP06 - Debt Service'!K$24,'H-32A-WP06 - Debt Service'!K$27/12,0)),"-")</f>
        <v>0</v>
      </c>
      <c r="M137" s="366">
        <f>IFERROR(IF(-SUM(M$20:M136)+M$15&lt;0.000001,0,IF($C137&gt;='H-32A-WP06 - Debt Service'!L$24,'H-32A-WP06 - Debt Service'!L$27/12,0)),"-")</f>
        <v>0</v>
      </c>
      <c r="N137" s="459"/>
      <c r="O137" s="354">
        <f t="shared" si="5"/>
        <v>2028</v>
      </c>
      <c r="P137" s="378">
        <f t="shared" si="7"/>
        <v>47027</v>
      </c>
      <c r="Q137" s="366" t="str">
        <f>IFERROR(IF(-SUM(Q$20:Q136)+Q$15&lt;0.000001,0,IF($C137&gt;='H-32A-WP06 - Debt Service'!P$24,'H-32A-WP06 - Debt Service'!P$27/12,0)),"-")</f>
        <v>-</v>
      </c>
      <c r="R137" s="366">
        <f>IFERROR(IF(-SUM(R$20:R136)+R$15&lt;0.000001,0,IF($C137&gt;='H-32A-WP06 - Debt Service'!Q$24,'H-32A-WP06 - Debt Service'!Q$27/12,0)),"-")</f>
        <v>0</v>
      </c>
      <c r="S137" s="366">
        <f>IFERROR(IF(-SUM(S$20:S136)+S$15&lt;0.000001,0,IF($C137&gt;='H-32A-WP06 - Debt Service'!R$24,'H-32A-WP06 - Debt Service'!R$27/12,0)),"-")</f>
        <v>0</v>
      </c>
      <c r="T137" s="366">
        <f>IFERROR(IF(-SUM(T$20:T136)+T$15&lt;0.000001,0,IF($C137&gt;='H-32A-WP06 - Debt Service'!S$24,'H-32A-WP06 - Debt Service'!S$27/12,0)),"-")</f>
        <v>0</v>
      </c>
      <c r="U137" s="366">
        <f>IFERROR(IF(-SUM(U$20:U136)+U$15&lt;0.000001,0,IF($C137&gt;='H-32A-WP06 - Debt Service'!T$24,'H-32A-WP06 - Debt Service'!T$27/12,0)),"-")</f>
        <v>0</v>
      </c>
      <c r="V137" s="366">
        <f>IFERROR(IF(-SUM(V$20:V136)+V$15&lt;0.000001,0,IF($C137&gt;='H-32A-WP06 - Debt Service'!U$24,'H-32A-WP06 - Debt Service'!U$27/12,0)),"-")</f>
        <v>0</v>
      </c>
      <c r="W137" s="366">
        <f>IFERROR(IF(-SUM(W$20:W136)+W$15&lt;0.000001,0,IF($C137&gt;='H-32A-WP06 - Debt Service'!V$24,'H-32A-WP06 - Debt Service'!V$27/12,0)),"-")</f>
        <v>0</v>
      </c>
      <c r="X137" s="366">
        <f>IFERROR(IF(-SUM(X$20:X136)+X$15&lt;0.000001,0,IF($C137&gt;='H-32A-WP06 - Debt Service'!W$24,'H-32A-WP06 - Debt Service'!W$27/12,0)),"-")</f>
        <v>0</v>
      </c>
      <c r="Y137" s="366">
        <f>IFERROR(IF(-SUM(Y$20:Y136)+Y$15&lt;0.000001,0,IF($C137&gt;='H-32A-WP06 - Debt Service'!X$24,'H-32A-WP06 - Debt Service'!X$27/12,0)),"-")</f>
        <v>0</v>
      </c>
      <c r="Z137" s="366">
        <f>IFERROR(IF(-SUM(Z$20:Z136)+Z$15&lt;0.000001,0,IF($C137&gt;='H-32A-WP06 - Debt Service'!Y$24,'H-32A-WP06 - Debt Service'!Y$27/12,0)),"-")</f>
        <v>0</v>
      </c>
    </row>
    <row r="138" spans="2:26">
      <c r="B138" s="354">
        <f t="shared" si="4"/>
        <v>2028</v>
      </c>
      <c r="C138" s="378">
        <f t="shared" si="6"/>
        <v>47058</v>
      </c>
      <c r="D138" s="366" t="str">
        <f>IFERROR(IF(-SUM(D$20:D137)+D$15&lt;0.000001,0,IF($C138&gt;='H-32A-WP06 - Debt Service'!C$24,'H-32A-WP06 - Debt Service'!C$27/12,0)),"-")</f>
        <v>-</v>
      </c>
      <c r="E138" s="366" t="str">
        <f>IFERROR(IF(-SUM(E$20:E137)+E$15&lt;0.000001,0,IF($C138&gt;='H-32A-WP06 - Debt Service'!D$24,'H-32A-WP06 - Debt Service'!D$27/12,0)),"-")</f>
        <v>-</v>
      </c>
      <c r="F138" s="366" t="str">
        <f>IFERROR(IF(-SUM(F$20:F137)+F$15&lt;0.000001,0,IF($C138&gt;='H-32A-WP06 - Debt Service'!E$24,'H-32A-WP06 - Debt Service'!E$27/12,0)),"-")</f>
        <v>-</v>
      </c>
      <c r="G138" s="366">
        <f>IFERROR(IF(-SUM(G$20:G137)+G$15&lt;0.000001,0,IF($C138&gt;='H-32A-WP06 - Debt Service'!F$24,'H-32A-WP06 - Debt Service'!F$27/12,0)),"-")</f>
        <v>0</v>
      </c>
      <c r="H138" s="366">
        <f>IFERROR(IF(-SUM(H$20:H137)+H$15&lt;0.000001,0,IF($C138&gt;='H-32A-WP06 - Debt Service'!G$24,'H-32A-WP06 - Debt Service'!G$27/12,0)),"-")</f>
        <v>0</v>
      </c>
      <c r="I138" s="366">
        <f>IFERROR(IF(-SUM(I$20:I137)+I$15&lt;0.000001,0,IF($C138&gt;='H-32A-WP06 - Debt Service'!H$24,'H-32A-WP06 - Debt Service'!H$27/12,0)),"-")</f>
        <v>0</v>
      </c>
      <c r="J138" s="366">
        <f>IFERROR(IF(-SUM(J$20:J137)+J$15&lt;0.000001,0,IF($C138&gt;='H-32A-WP06 - Debt Service'!I$24,'H-32A-WP06 - Debt Service'!I$27/12,0)),"-")</f>
        <v>0</v>
      </c>
      <c r="K138" s="366">
        <f>IFERROR(IF(-SUM(K$20:K137)+K$15&lt;0.000001,0,IF($C138&gt;='H-32A-WP06 - Debt Service'!J$24,'H-32A-WP06 - Debt Service'!J$27/12,0)),"-")</f>
        <v>0</v>
      </c>
      <c r="L138" s="366">
        <f>IFERROR(IF(-SUM(L$20:L137)+L$15&lt;0.000001,0,IF($C138&gt;='H-32A-WP06 - Debt Service'!K$24,'H-32A-WP06 - Debt Service'!K$27/12,0)),"-")</f>
        <v>0</v>
      </c>
      <c r="M138" s="366">
        <f>IFERROR(IF(-SUM(M$20:M137)+M$15&lt;0.000001,0,IF($C138&gt;='H-32A-WP06 - Debt Service'!L$24,'H-32A-WP06 - Debt Service'!L$27/12,0)),"-")</f>
        <v>0</v>
      </c>
      <c r="N138" s="459"/>
      <c r="O138" s="354">
        <f t="shared" si="5"/>
        <v>2028</v>
      </c>
      <c r="P138" s="378">
        <f t="shared" si="7"/>
        <v>47058</v>
      </c>
      <c r="Q138" s="366" t="str">
        <f>IFERROR(IF(-SUM(Q$20:Q137)+Q$15&lt;0.000001,0,IF($C138&gt;='H-32A-WP06 - Debt Service'!P$24,'H-32A-WP06 - Debt Service'!P$27/12,0)),"-")</f>
        <v>-</v>
      </c>
      <c r="R138" s="366">
        <f>IFERROR(IF(-SUM(R$20:R137)+R$15&lt;0.000001,0,IF($C138&gt;='H-32A-WP06 - Debt Service'!Q$24,'H-32A-WP06 - Debt Service'!Q$27/12,0)),"-")</f>
        <v>0</v>
      </c>
      <c r="S138" s="366">
        <f>IFERROR(IF(-SUM(S$20:S137)+S$15&lt;0.000001,0,IF($C138&gt;='H-32A-WP06 - Debt Service'!R$24,'H-32A-WP06 - Debt Service'!R$27/12,0)),"-")</f>
        <v>0</v>
      </c>
      <c r="T138" s="366">
        <f>IFERROR(IF(-SUM(T$20:T137)+T$15&lt;0.000001,0,IF($C138&gt;='H-32A-WP06 - Debt Service'!S$24,'H-32A-WP06 - Debt Service'!S$27/12,0)),"-")</f>
        <v>0</v>
      </c>
      <c r="U138" s="366">
        <f>IFERROR(IF(-SUM(U$20:U137)+U$15&lt;0.000001,0,IF($C138&gt;='H-32A-WP06 - Debt Service'!T$24,'H-32A-WP06 - Debt Service'!T$27/12,0)),"-")</f>
        <v>0</v>
      </c>
      <c r="V138" s="366">
        <f>IFERROR(IF(-SUM(V$20:V137)+V$15&lt;0.000001,0,IF($C138&gt;='H-32A-WP06 - Debt Service'!U$24,'H-32A-WP06 - Debt Service'!U$27/12,0)),"-")</f>
        <v>0</v>
      </c>
      <c r="W138" s="366">
        <f>IFERROR(IF(-SUM(W$20:W137)+W$15&lt;0.000001,0,IF($C138&gt;='H-32A-WP06 - Debt Service'!V$24,'H-32A-WP06 - Debt Service'!V$27/12,0)),"-")</f>
        <v>0</v>
      </c>
      <c r="X138" s="366">
        <f>IFERROR(IF(-SUM(X$20:X137)+X$15&lt;0.000001,0,IF($C138&gt;='H-32A-WP06 - Debt Service'!W$24,'H-32A-WP06 - Debt Service'!W$27/12,0)),"-")</f>
        <v>0</v>
      </c>
      <c r="Y138" s="366">
        <f>IFERROR(IF(-SUM(Y$20:Y137)+Y$15&lt;0.000001,0,IF($C138&gt;='H-32A-WP06 - Debt Service'!X$24,'H-32A-WP06 - Debt Service'!X$27/12,0)),"-")</f>
        <v>0</v>
      </c>
      <c r="Z138" s="366">
        <f>IFERROR(IF(-SUM(Z$20:Z137)+Z$15&lt;0.000001,0,IF($C138&gt;='H-32A-WP06 - Debt Service'!Y$24,'H-32A-WP06 - Debt Service'!Y$27/12,0)),"-")</f>
        <v>0</v>
      </c>
    </row>
    <row r="139" spans="2:26">
      <c r="B139" s="354">
        <f t="shared" si="4"/>
        <v>2028</v>
      </c>
      <c r="C139" s="378">
        <f t="shared" si="6"/>
        <v>47088</v>
      </c>
      <c r="D139" s="366" t="str">
        <f>IFERROR(IF(-SUM(D$20:D138)+D$15&lt;0.000001,0,IF($C139&gt;='H-32A-WP06 - Debt Service'!C$24,'H-32A-WP06 - Debt Service'!C$27/12,0)),"-")</f>
        <v>-</v>
      </c>
      <c r="E139" s="366" t="str">
        <f>IFERROR(IF(-SUM(E$20:E138)+E$15&lt;0.000001,0,IF($C139&gt;='H-32A-WP06 - Debt Service'!D$24,'H-32A-WP06 - Debt Service'!D$27/12,0)),"-")</f>
        <v>-</v>
      </c>
      <c r="F139" s="366" t="str">
        <f>IFERROR(IF(-SUM(F$20:F138)+F$15&lt;0.000001,0,IF($C139&gt;='H-32A-WP06 - Debt Service'!E$24,'H-32A-WP06 - Debt Service'!E$27/12,0)),"-")</f>
        <v>-</v>
      </c>
      <c r="G139" s="366">
        <f>IFERROR(IF(-SUM(G$20:G138)+G$15&lt;0.000001,0,IF($C139&gt;='H-32A-WP06 - Debt Service'!F$24,'H-32A-WP06 - Debt Service'!F$27/12,0)),"-")</f>
        <v>0</v>
      </c>
      <c r="H139" s="366">
        <f>IFERROR(IF(-SUM(H$20:H138)+H$15&lt;0.000001,0,IF($C139&gt;='H-32A-WP06 - Debt Service'!G$24,'H-32A-WP06 - Debt Service'!G$27/12,0)),"-")</f>
        <v>0</v>
      </c>
      <c r="I139" s="366">
        <f>IFERROR(IF(-SUM(I$20:I138)+I$15&lt;0.000001,0,IF($C139&gt;='H-32A-WP06 - Debt Service'!H$24,'H-32A-WP06 - Debt Service'!H$27/12,0)),"-")</f>
        <v>0</v>
      </c>
      <c r="J139" s="366">
        <f>IFERROR(IF(-SUM(J$20:J138)+J$15&lt;0.000001,0,IF($C139&gt;='H-32A-WP06 - Debt Service'!I$24,'H-32A-WP06 - Debt Service'!I$27/12,0)),"-")</f>
        <v>0</v>
      </c>
      <c r="K139" s="366">
        <f>IFERROR(IF(-SUM(K$20:K138)+K$15&lt;0.000001,0,IF($C139&gt;='H-32A-WP06 - Debt Service'!J$24,'H-32A-WP06 - Debt Service'!J$27/12,0)),"-")</f>
        <v>0</v>
      </c>
      <c r="L139" s="366">
        <f>IFERROR(IF(-SUM(L$20:L138)+L$15&lt;0.000001,0,IF($C139&gt;='H-32A-WP06 - Debt Service'!K$24,'H-32A-WP06 - Debt Service'!K$27/12,0)),"-")</f>
        <v>0</v>
      </c>
      <c r="M139" s="366">
        <f>IFERROR(IF(-SUM(M$20:M138)+M$15&lt;0.000001,0,IF($C139&gt;='H-32A-WP06 - Debt Service'!L$24,'H-32A-WP06 - Debt Service'!L$27/12,0)),"-")</f>
        <v>0</v>
      </c>
      <c r="N139" s="459"/>
      <c r="O139" s="354">
        <f t="shared" si="5"/>
        <v>2028</v>
      </c>
      <c r="P139" s="378">
        <f t="shared" si="7"/>
        <v>47088</v>
      </c>
      <c r="Q139" s="366" t="str">
        <f>IFERROR(IF(-SUM(Q$20:Q138)+Q$15&lt;0.000001,0,IF($C139&gt;='H-32A-WP06 - Debt Service'!P$24,'H-32A-WP06 - Debt Service'!P$27/12,0)),"-")</f>
        <v>-</v>
      </c>
      <c r="R139" s="366">
        <f>IFERROR(IF(-SUM(R$20:R138)+R$15&lt;0.000001,0,IF($C139&gt;='H-32A-WP06 - Debt Service'!Q$24,'H-32A-WP06 - Debt Service'!Q$27/12,0)),"-")</f>
        <v>0</v>
      </c>
      <c r="S139" s="366">
        <f>IFERROR(IF(-SUM(S$20:S138)+S$15&lt;0.000001,0,IF($C139&gt;='H-32A-WP06 - Debt Service'!R$24,'H-32A-WP06 - Debt Service'!R$27/12,0)),"-")</f>
        <v>0</v>
      </c>
      <c r="T139" s="366">
        <f>IFERROR(IF(-SUM(T$20:T138)+T$15&lt;0.000001,0,IF($C139&gt;='H-32A-WP06 - Debt Service'!S$24,'H-32A-WP06 - Debt Service'!S$27/12,0)),"-")</f>
        <v>0</v>
      </c>
      <c r="U139" s="366">
        <f>IFERROR(IF(-SUM(U$20:U138)+U$15&lt;0.000001,0,IF($C139&gt;='H-32A-WP06 - Debt Service'!T$24,'H-32A-WP06 - Debt Service'!T$27/12,0)),"-")</f>
        <v>0</v>
      </c>
      <c r="V139" s="366">
        <f>IFERROR(IF(-SUM(V$20:V138)+V$15&lt;0.000001,0,IF($C139&gt;='H-32A-WP06 - Debt Service'!U$24,'H-32A-WP06 - Debt Service'!U$27/12,0)),"-")</f>
        <v>0</v>
      </c>
      <c r="W139" s="366">
        <f>IFERROR(IF(-SUM(W$20:W138)+W$15&lt;0.000001,0,IF($C139&gt;='H-32A-WP06 - Debt Service'!V$24,'H-32A-WP06 - Debt Service'!V$27/12,0)),"-")</f>
        <v>0</v>
      </c>
      <c r="X139" s="366">
        <f>IFERROR(IF(-SUM(X$20:X138)+X$15&lt;0.000001,0,IF($C139&gt;='H-32A-WP06 - Debt Service'!W$24,'H-32A-WP06 - Debt Service'!W$27/12,0)),"-")</f>
        <v>0</v>
      </c>
      <c r="Y139" s="366">
        <f>IFERROR(IF(-SUM(Y$20:Y138)+Y$15&lt;0.000001,0,IF($C139&gt;='H-32A-WP06 - Debt Service'!X$24,'H-32A-WP06 - Debt Service'!X$27/12,0)),"-")</f>
        <v>0</v>
      </c>
      <c r="Z139" s="366">
        <f>IFERROR(IF(-SUM(Z$20:Z138)+Z$15&lt;0.000001,0,IF($C139&gt;='H-32A-WP06 - Debt Service'!Y$24,'H-32A-WP06 - Debt Service'!Y$27/12,0)),"-")</f>
        <v>0</v>
      </c>
    </row>
    <row r="140" spans="2:26">
      <c r="B140" s="354">
        <f t="shared" si="4"/>
        <v>2029</v>
      </c>
      <c r="C140" s="378">
        <f t="shared" si="6"/>
        <v>47119</v>
      </c>
      <c r="D140" s="366" t="str">
        <f>IFERROR(IF(-SUM(D$20:D139)+D$15&lt;0.000001,0,IF($C140&gt;='H-32A-WP06 - Debt Service'!C$24,'H-32A-WP06 - Debt Service'!C$27/12,0)),"-")</f>
        <v>-</v>
      </c>
      <c r="E140" s="366" t="str">
        <f>IFERROR(IF(-SUM(E$20:E139)+E$15&lt;0.000001,0,IF($C140&gt;='H-32A-WP06 - Debt Service'!D$24,'H-32A-WP06 - Debt Service'!D$27/12,0)),"-")</f>
        <v>-</v>
      </c>
      <c r="F140" s="366" t="str">
        <f>IFERROR(IF(-SUM(F$20:F139)+F$15&lt;0.000001,0,IF($C140&gt;='H-32A-WP06 - Debt Service'!E$24,'H-32A-WP06 - Debt Service'!E$27/12,0)),"-")</f>
        <v>-</v>
      </c>
      <c r="G140" s="366">
        <f>IFERROR(IF(-SUM(G$20:G139)+G$15&lt;0.000001,0,IF($C140&gt;='H-32A-WP06 - Debt Service'!F$24,'H-32A-WP06 - Debt Service'!F$27/12,0)),"-")</f>
        <v>0</v>
      </c>
      <c r="H140" s="366">
        <f>IFERROR(IF(-SUM(H$20:H139)+H$15&lt;0.000001,0,IF($C140&gt;='H-32A-WP06 - Debt Service'!G$24,'H-32A-WP06 - Debt Service'!G$27/12,0)),"-")</f>
        <v>0</v>
      </c>
      <c r="I140" s="366">
        <f>IFERROR(IF(-SUM(I$20:I139)+I$15&lt;0.000001,0,IF($C140&gt;='H-32A-WP06 - Debt Service'!H$24,'H-32A-WP06 - Debt Service'!H$27/12,0)),"-")</f>
        <v>0</v>
      </c>
      <c r="J140" s="366">
        <f>IFERROR(IF(-SUM(J$20:J139)+J$15&lt;0.000001,0,IF($C140&gt;='H-32A-WP06 - Debt Service'!I$24,'H-32A-WP06 - Debt Service'!I$27/12,0)),"-")</f>
        <v>0</v>
      </c>
      <c r="K140" s="366">
        <f>IFERROR(IF(-SUM(K$20:K139)+K$15&lt;0.000001,0,IF($C140&gt;='H-32A-WP06 - Debt Service'!J$24,'H-32A-WP06 - Debt Service'!J$27/12,0)),"-")</f>
        <v>0</v>
      </c>
      <c r="L140" s="366">
        <f>IFERROR(IF(-SUM(L$20:L139)+L$15&lt;0.000001,0,IF($C140&gt;='H-32A-WP06 - Debt Service'!K$24,'H-32A-WP06 - Debt Service'!K$27/12,0)),"-")</f>
        <v>0</v>
      </c>
      <c r="M140" s="366">
        <f>IFERROR(IF(-SUM(M$20:M139)+M$15&lt;0.000001,0,IF($C140&gt;='H-32A-WP06 - Debt Service'!L$24,'H-32A-WP06 - Debt Service'!L$27/12,0)),"-")</f>
        <v>0</v>
      </c>
      <c r="N140" s="459"/>
      <c r="O140" s="354">
        <f t="shared" si="5"/>
        <v>2029</v>
      </c>
      <c r="P140" s="378">
        <f t="shared" si="7"/>
        <v>47119</v>
      </c>
      <c r="Q140" s="366" t="str">
        <f>IFERROR(IF(-SUM(Q$20:Q139)+Q$15&lt;0.000001,0,IF($C140&gt;='H-32A-WP06 - Debt Service'!P$24,'H-32A-WP06 - Debt Service'!P$27/12,0)),"-")</f>
        <v>-</v>
      </c>
      <c r="R140" s="366">
        <f>IFERROR(IF(-SUM(R$20:R139)+R$15&lt;0.000001,0,IF($C140&gt;='H-32A-WP06 - Debt Service'!Q$24,'H-32A-WP06 - Debt Service'!Q$27/12,0)),"-")</f>
        <v>0</v>
      </c>
      <c r="S140" s="366">
        <f>IFERROR(IF(-SUM(S$20:S139)+S$15&lt;0.000001,0,IF($C140&gt;='H-32A-WP06 - Debt Service'!R$24,'H-32A-WP06 - Debt Service'!R$27/12,0)),"-")</f>
        <v>0</v>
      </c>
      <c r="T140" s="366">
        <f>IFERROR(IF(-SUM(T$20:T139)+T$15&lt;0.000001,0,IF($C140&gt;='H-32A-WP06 - Debt Service'!S$24,'H-32A-WP06 - Debt Service'!S$27/12,0)),"-")</f>
        <v>0</v>
      </c>
      <c r="U140" s="366">
        <f>IFERROR(IF(-SUM(U$20:U139)+U$15&lt;0.000001,0,IF($C140&gt;='H-32A-WP06 - Debt Service'!T$24,'H-32A-WP06 - Debt Service'!T$27/12,0)),"-")</f>
        <v>0</v>
      </c>
      <c r="V140" s="366">
        <f>IFERROR(IF(-SUM(V$20:V139)+V$15&lt;0.000001,0,IF($C140&gt;='H-32A-WP06 - Debt Service'!U$24,'H-32A-WP06 - Debt Service'!U$27/12,0)),"-")</f>
        <v>0</v>
      </c>
      <c r="W140" s="366">
        <f>IFERROR(IF(-SUM(W$20:W139)+W$15&lt;0.000001,0,IF($C140&gt;='H-32A-WP06 - Debt Service'!V$24,'H-32A-WP06 - Debt Service'!V$27/12,0)),"-")</f>
        <v>0</v>
      </c>
      <c r="X140" s="366">
        <f>IFERROR(IF(-SUM(X$20:X139)+X$15&lt;0.000001,0,IF($C140&gt;='H-32A-WP06 - Debt Service'!W$24,'H-32A-WP06 - Debt Service'!W$27/12,0)),"-")</f>
        <v>0</v>
      </c>
      <c r="Y140" s="366">
        <f>IFERROR(IF(-SUM(Y$20:Y139)+Y$15&lt;0.000001,0,IF($C140&gt;='H-32A-WP06 - Debt Service'!X$24,'H-32A-WP06 - Debt Service'!X$27/12,0)),"-")</f>
        <v>0</v>
      </c>
      <c r="Z140" s="366">
        <f>IFERROR(IF(-SUM(Z$20:Z139)+Z$15&lt;0.000001,0,IF($C140&gt;='H-32A-WP06 - Debt Service'!Y$24,'H-32A-WP06 - Debt Service'!Y$27/12,0)),"-")</f>
        <v>0</v>
      </c>
    </row>
    <row r="141" spans="2:26">
      <c r="B141" s="354">
        <f t="shared" si="4"/>
        <v>2029</v>
      </c>
      <c r="C141" s="378">
        <f t="shared" si="6"/>
        <v>47150</v>
      </c>
      <c r="D141" s="366" t="str">
        <f>IFERROR(IF(-SUM(D$20:D140)+D$15&lt;0.000001,0,IF($C141&gt;='H-32A-WP06 - Debt Service'!C$24,'H-32A-WP06 - Debt Service'!C$27/12,0)),"-")</f>
        <v>-</v>
      </c>
      <c r="E141" s="366" t="str">
        <f>IFERROR(IF(-SUM(E$20:E140)+E$15&lt;0.000001,0,IF($C141&gt;='H-32A-WP06 - Debt Service'!D$24,'H-32A-WP06 - Debt Service'!D$27/12,0)),"-")</f>
        <v>-</v>
      </c>
      <c r="F141" s="366" t="str">
        <f>IFERROR(IF(-SUM(F$20:F140)+F$15&lt;0.000001,0,IF($C141&gt;='H-32A-WP06 - Debt Service'!E$24,'H-32A-WP06 - Debt Service'!E$27/12,0)),"-")</f>
        <v>-</v>
      </c>
      <c r="G141" s="366">
        <f>IFERROR(IF(-SUM(G$20:G140)+G$15&lt;0.000001,0,IF($C141&gt;='H-32A-WP06 - Debt Service'!F$24,'H-32A-WP06 - Debt Service'!F$27/12,0)),"-")</f>
        <v>0</v>
      </c>
      <c r="H141" s="366">
        <f>IFERROR(IF(-SUM(H$20:H140)+H$15&lt;0.000001,0,IF($C141&gt;='H-32A-WP06 - Debt Service'!G$24,'H-32A-WP06 - Debt Service'!G$27/12,0)),"-")</f>
        <v>0</v>
      </c>
      <c r="I141" s="366">
        <f>IFERROR(IF(-SUM(I$20:I140)+I$15&lt;0.000001,0,IF($C141&gt;='H-32A-WP06 - Debt Service'!H$24,'H-32A-WP06 - Debt Service'!H$27/12,0)),"-")</f>
        <v>0</v>
      </c>
      <c r="J141" s="366">
        <f>IFERROR(IF(-SUM(J$20:J140)+J$15&lt;0.000001,0,IF($C141&gt;='H-32A-WP06 - Debt Service'!I$24,'H-32A-WP06 - Debt Service'!I$27/12,0)),"-")</f>
        <v>0</v>
      </c>
      <c r="K141" s="366">
        <f>IFERROR(IF(-SUM(K$20:K140)+K$15&lt;0.000001,0,IF($C141&gt;='H-32A-WP06 - Debt Service'!J$24,'H-32A-WP06 - Debt Service'!J$27/12,0)),"-")</f>
        <v>0</v>
      </c>
      <c r="L141" s="366">
        <f>IFERROR(IF(-SUM(L$20:L140)+L$15&lt;0.000001,0,IF($C141&gt;='H-32A-WP06 - Debt Service'!K$24,'H-32A-WP06 - Debt Service'!K$27/12,0)),"-")</f>
        <v>0</v>
      </c>
      <c r="M141" s="366">
        <f>IFERROR(IF(-SUM(M$20:M140)+M$15&lt;0.000001,0,IF($C141&gt;='H-32A-WP06 - Debt Service'!L$24,'H-32A-WP06 - Debt Service'!L$27/12,0)),"-")</f>
        <v>0</v>
      </c>
      <c r="N141" s="459"/>
      <c r="O141" s="354">
        <f t="shared" si="5"/>
        <v>2029</v>
      </c>
      <c r="P141" s="378">
        <f t="shared" si="7"/>
        <v>47150</v>
      </c>
      <c r="Q141" s="366" t="str">
        <f>IFERROR(IF(-SUM(Q$20:Q140)+Q$15&lt;0.000001,0,IF($C141&gt;='H-32A-WP06 - Debt Service'!P$24,'H-32A-WP06 - Debt Service'!P$27/12,0)),"-")</f>
        <v>-</v>
      </c>
      <c r="R141" s="366">
        <f>IFERROR(IF(-SUM(R$20:R140)+R$15&lt;0.000001,0,IF($C141&gt;='H-32A-WP06 - Debt Service'!Q$24,'H-32A-WP06 - Debt Service'!Q$27/12,0)),"-")</f>
        <v>0</v>
      </c>
      <c r="S141" s="366">
        <f>IFERROR(IF(-SUM(S$20:S140)+S$15&lt;0.000001,0,IF($C141&gt;='H-32A-WP06 - Debt Service'!R$24,'H-32A-WP06 - Debt Service'!R$27/12,0)),"-")</f>
        <v>0</v>
      </c>
      <c r="T141" s="366">
        <f>IFERROR(IF(-SUM(T$20:T140)+T$15&lt;0.000001,0,IF($C141&gt;='H-32A-WP06 - Debt Service'!S$24,'H-32A-WP06 - Debt Service'!S$27/12,0)),"-")</f>
        <v>0</v>
      </c>
      <c r="U141" s="366">
        <f>IFERROR(IF(-SUM(U$20:U140)+U$15&lt;0.000001,0,IF($C141&gt;='H-32A-WP06 - Debt Service'!T$24,'H-32A-WP06 - Debt Service'!T$27/12,0)),"-")</f>
        <v>0</v>
      </c>
      <c r="V141" s="366">
        <f>IFERROR(IF(-SUM(V$20:V140)+V$15&lt;0.000001,0,IF($C141&gt;='H-32A-WP06 - Debt Service'!U$24,'H-32A-WP06 - Debt Service'!U$27/12,0)),"-")</f>
        <v>0</v>
      </c>
      <c r="W141" s="366">
        <f>IFERROR(IF(-SUM(W$20:W140)+W$15&lt;0.000001,0,IF($C141&gt;='H-32A-WP06 - Debt Service'!V$24,'H-32A-WP06 - Debt Service'!V$27/12,0)),"-")</f>
        <v>0</v>
      </c>
      <c r="X141" s="366">
        <f>IFERROR(IF(-SUM(X$20:X140)+X$15&lt;0.000001,0,IF($C141&gt;='H-32A-WP06 - Debt Service'!W$24,'H-32A-WP06 - Debt Service'!W$27/12,0)),"-")</f>
        <v>0</v>
      </c>
      <c r="Y141" s="366">
        <f>IFERROR(IF(-SUM(Y$20:Y140)+Y$15&lt;0.000001,0,IF($C141&gt;='H-32A-WP06 - Debt Service'!X$24,'H-32A-WP06 - Debt Service'!X$27/12,0)),"-")</f>
        <v>0</v>
      </c>
      <c r="Z141" s="366">
        <f>IFERROR(IF(-SUM(Z$20:Z140)+Z$15&lt;0.000001,0,IF($C141&gt;='H-32A-WP06 - Debt Service'!Y$24,'H-32A-WP06 - Debt Service'!Y$27/12,0)),"-")</f>
        <v>0</v>
      </c>
    </row>
    <row r="142" spans="2:26">
      <c r="B142" s="354">
        <f t="shared" si="4"/>
        <v>2029</v>
      </c>
      <c r="C142" s="378">
        <f t="shared" si="6"/>
        <v>47178</v>
      </c>
      <c r="D142" s="366" t="str">
        <f>IFERROR(IF(-SUM(D$20:D141)+D$15&lt;0.000001,0,IF($C142&gt;='H-32A-WP06 - Debt Service'!C$24,'H-32A-WP06 - Debt Service'!C$27/12,0)),"-")</f>
        <v>-</v>
      </c>
      <c r="E142" s="366" t="str">
        <f>IFERROR(IF(-SUM(E$20:E141)+E$15&lt;0.000001,0,IF($C142&gt;='H-32A-WP06 - Debt Service'!D$24,'H-32A-WP06 - Debt Service'!D$27/12,0)),"-")</f>
        <v>-</v>
      </c>
      <c r="F142" s="366" t="str">
        <f>IFERROR(IF(-SUM(F$20:F141)+F$15&lt;0.000001,0,IF($C142&gt;='H-32A-WP06 - Debt Service'!E$24,'H-32A-WP06 - Debt Service'!E$27/12,0)),"-")</f>
        <v>-</v>
      </c>
      <c r="G142" s="366">
        <f>IFERROR(IF(-SUM(G$20:G141)+G$15&lt;0.000001,0,IF($C142&gt;='H-32A-WP06 - Debt Service'!F$24,'H-32A-WP06 - Debt Service'!F$27/12,0)),"-")</f>
        <v>0</v>
      </c>
      <c r="H142" s="366">
        <f>IFERROR(IF(-SUM(H$20:H141)+H$15&lt;0.000001,0,IF($C142&gt;='H-32A-WP06 - Debt Service'!G$24,'H-32A-WP06 - Debt Service'!G$27/12,0)),"-")</f>
        <v>0</v>
      </c>
      <c r="I142" s="366">
        <f>IFERROR(IF(-SUM(I$20:I141)+I$15&lt;0.000001,0,IF($C142&gt;='H-32A-WP06 - Debt Service'!H$24,'H-32A-WP06 - Debt Service'!H$27/12,0)),"-")</f>
        <v>0</v>
      </c>
      <c r="J142" s="366">
        <f>IFERROR(IF(-SUM(J$20:J141)+J$15&lt;0.000001,0,IF($C142&gt;='H-32A-WP06 - Debt Service'!I$24,'H-32A-WP06 - Debt Service'!I$27/12,0)),"-")</f>
        <v>0</v>
      </c>
      <c r="K142" s="366">
        <f>IFERROR(IF(-SUM(K$20:K141)+K$15&lt;0.000001,0,IF($C142&gt;='H-32A-WP06 - Debt Service'!J$24,'H-32A-WP06 - Debt Service'!J$27/12,0)),"-")</f>
        <v>0</v>
      </c>
      <c r="L142" s="366">
        <f>IFERROR(IF(-SUM(L$20:L141)+L$15&lt;0.000001,0,IF($C142&gt;='H-32A-WP06 - Debt Service'!K$24,'H-32A-WP06 - Debt Service'!K$27/12,0)),"-")</f>
        <v>0</v>
      </c>
      <c r="M142" s="366">
        <f>IFERROR(IF(-SUM(M$20:M141)+M$15&lt;0.000001,0,IF($C142&gt;='H-32A-WP06 - Debt Service'!L$24,'H-32A-WP06 - Debt Service'!L$27/12,0)),"-")</f>
        <v>0</v>
      </c>
      <c r="N142" s="459"/>
      <c r="O142" s="354">
        <f t="shared" si="5"/>
        <v>2029</v>
      </c>
      <c r="P142" s="378">
        <f t="shared" si="7"/>
        <v>47178</v>
      </c>
      <c r="Q142" s="366" t="str">
        <f>IFERROR(IF(-SUM(Q$20:Q141)+Q$15&lt;0.000001,0,IF($C142&gt;='H-32A-WP06 - Debt Service'!P$24,'H-32A-WP06 - Debt Service'!P$27/12,0)),"-")</f>
        <v>-</v>
      </c>
      <c r="R142" s="366">
        <f>IFERROR(IF(-SUM(R$20:R141)+R$15&lt;0.000001,0,IF($C142&gt;='H-32A-WP06 - Debt Service'!Q$24,'H-32A-WP06 - Debt Service'!Q$27/12,0)),"-")</f>
        <v>0</v>
      </c>
      <c r="S142" s="366">
        <f>IFERROR(IF(-SUM(S$20:S141)+S$15&lt;0.000001,0,IF($C142&gt;='H-32A-WP06 - Debt Service'!R$24,'H-32A-WP06 - Debt Service'!R$27/12,0)),"-")</f>
        <v>0</v>
      </c>
      <c r="T142" s="366">
        <f>IFERROR(IF(-SUM(T$20:T141)+T$15&lt;0.000001,0,IF($C142&gt;='H-32A-WP06 - Debt Service'!S$24,'H-32A-WP06 - Debt Service'!S$27/12,0)),"-")</f>
        <v>0</v>
      </c>
      <c r="U142" s="366">
        <f>IFERROR(IF(-SUM(U$20:U141)+U$15&lt;0.000001,0,IF($C142&gt;='H-32A-WP06 - Debt Service'!T$24,'H-32A-WP06 - Debt Service'!T$27/12,0)),"-")</f>
        <v>0</v>
      </c>
      <c r="V142" s="366">
        <f>IFERROR(IF(-SUM(V$20:V141)+V$15&lt;0.000001,0,IF($C142&gt;='H-32A-WP06 - Debt Service'!U$24,'H-32A-WP06 - Debt Service'!U$27/12,0)),"-")</f>
        <v>0</v>
      </c>
      <c r="W142" s="366">
        <f>IFERROR(IF(-SUM(W$20:W141)+W$15&lt;0.000001,0,IF($C142&gt;='H-32A-WP06 - Debt Service'!V$24,'H-32A-WP06 - Debt Service'!V$27/12,0)),"-")</f>
        <v>0</v>
      </c>
      <c r="X142" s="366">
        <f>IFERROR(IF(-SUM(X$20:X141)+X$15&lt;0.000001,0,IF($C142&gt;='H-32A-WP06 - Debt Service'!W$24,'H-32A-WP06 - Debt Service'!W$27/12,0)),"-")</f>
        <v>0</v>
      </c>
      <c r="Y142" s="366">
        <f>IFERROR(IF(-SUM(Y$20:Y141)+Y$15&lt;0.000001,0,IF($C142&gt;='H-32A-WP06 - Debt Service'!X$24,'H-32A-WP06 - Debt Service'!X$27/12,0)),"-")</f>
        <v>0</v>
      </c>
      <c r="Z142" s="366">
        <f>IFERROR(IF(-SUM(Z$20:Z141)+Z$15&lt;0.000001,0,IF($C142&gt;='H-32A-WP06 - Debt Service'!Y$24,'H-32A-WP06 - Debt Service'!Y$27/12,0)),"-")</f>
        <v>0</v>
      </c>
    </row>
    <row r="143" spans="2:26">
      <c r="B143" s="354">
        <f t="shared" si="4"/>
        <v>2029</v>
      </c>
      <c r="C143" s="378">
        <f t="shared" si="6"/>
        <v>47209</v>
      </c>
      <c r="D143" s="366" t="str">
        <f>IFERROR(IF(-SUM(D$20:D142)+D$15&lt;0.000001,0,IF($C143&gt;='H-32A-WP06 - Debt Service'!C$24,'H-32A-WP06 - Debt Service'!C$27/12,0)),"-")</f>
        <v>-</v>
      </c>
      <c r="E143" s="366" t="str">
        <f>IFERROR(IF(-SUM(E$20:E142)+E$15&lt;0.000001,0,IF($C143&gt;='H-32A-WP06 - Debt Service'!D$24,'H-32A-WP06 - Debt Service'!D$27/12,0)),"-")</f>
        <v>-</v>
      </c>
      <c r="F143" s="366" t="str">
        <f>IFERROR(IF(-SUM(F$20:F142)+F$15&lt;0.000001,0,IF($C143&gt;='H-32A-WP06 - Debt Service'!E$24,'H-32A-WP06 - Debt Service'!E$27/12,0)),"-")</f>
        <v>-</v>
      </c>
      <c r="G143" s="366">
        <f>IFERROR(IF(-SUM(G$20:G142)+G$15&lt;0.000001,0,IF($C143&gt;='H-32A-WP06 - Debt Service'!F$24,'H-32A-WP06 - Debt Service'!F$27/12,0)),"-")</f>
        <v>0</v>
      </c>
      <c r="H143" s="366">
        <f>IFERROR(IF(-SUM(H$20:H142)+H$15&lt;0.000001,0,IF($C143&gt;='H-32A-WP06 - Debt Service'!G$24,'H-32A-WP06 - Debt Service'!G$27/12,0)),"-")</f>
        <v>0</v>
      </c>
      <c r="I143" s="366">
        <f>IFERROR(IF(-SUM(I$20:I142)+I$15&lt;0.000001,0,IF($C143&gt;='H-32A-WP06 - Debt Service'!H$24,'H-32A-WP06 - Debt Service'!H$27/12,0)),"-")</f>
        <v>0</v>
      </c>
      <c r="J143" s="366">
        <f>IFERROR(IF(-SUM(J$20:J142)+J$15&lt;0.000001,0,IF($C143&gt;='H-32A-WP06 - Debt Service'!I$24,'H-32A-WP06 - Debt Service'!I$27/12,0)),"-")</f>
        <v>0</v>
      </c>
      <c r="K143" s="366">
        <f>IFERROR(IF(-SUM(K$20:K142)+K$15&lt;0.000001,0,IF($C143&gt;='H-32A-WP06 - Debt Service'!J$24,'H-32A-WP06 - Debt Service'!J$27/12,0)),"-")</f>
        <v>0</v>
      </c>
      <c r="L143" s="366">
        <f>IFERROR(IF(-SUM(L$20:L142)+L$15&lt;0.000001,0,IF($C143&gt;='H-32A-WP06 - Debt Service'!K$24,'H-32A-WP06 - Debt Service'!K$27/12,0)),"-")</f>
        <v>0</v>
      </c>
      <c r="M143" s="366">
        <f>IFERROR(IF(-SUM(M$20:M142)+M$15&lt;0.000001,0,IF($C143&gt;='H-32A-WP06 - Debt Service'!L$24,'H-32A-WP06 - Debt Service'!L$27/12,0)),"-")</f>
        <v>0</v>
      </c>
      <c r="N143" s="459"/>
      <c r="O143" s="354">
        <f t="shared" si="5"/>
        <v>2029</v>
      </c>
      <c r="P143" s="378">
        <f t="shared" si="7"/>
        <v>47209</v>
      </c>
      <c r="Q143" s="366" t="str">
        <f>IFERROR(IF(-SUM(Q$20:Q142)+Q$15&lt;0.000001,0,IF($C143&gt;='H-32A-WP06 - Debt Service'!P$24,'H-32A-WP06 - Debt Service'!P$27/12,0)),"-")</f>
        <v>-</v>
      </c>
      <c r="R143" s="366">
        <f>IFERROR(IF(-SUM(R$20:R142)+R$15&lt;0.000001,0,IF($C143&gt;='H-32A-WP06 - Debt Service'!Q$24,'H-32A-WP06 - Debt Service'!Q$27/12,0)),"-")</f>
        <v>0</v>
      </c>
      <c r="S143" s="366">
        <f>IFERROR(IF(-SUM(S$20:S142)+S$15&lt;0.000001,0,IF($C143&gt;='H-32A-WP06 - Debt Service'!R$24,'H-32A-WP06 - Debt Service'!R$27/12,0)),"-")</f>
        <v>0</v>
      </c>
      <c r="T143" s="366">
        <f>IFERROR(IF(-SUM(T$20:T142)+T$15&lt;0.000001,0,IF($C143&gt;='H-32A-WP06 - Debt Service'!S$24,'H-32A-WP06 - Debt Service'!S$27/12,0)),"-")</f>
        <v>0</v>
      </c>
      <c r="U143" s="366">
        <f>IFERROR(IF(-SUM(U$20:U142)+U$15&lt;0.000001,0,IF($C143&gt;='H-32A-WP06 - Debt Service'!T$24,'H-32A-WP06 - Debt Service'!T$27/12,0)),"-")</f>
        <v>0</v>
      </c>
      <c r="V143" s="366">
        <f>IFERROR(IF(-SUM(V$20:V142)+V$15&lt;0.000001,0,IF($C143&gt;='H-32A-WP06 - Debt Service'!U$24,'H-32A-WP06 - Debt Service'!U$27/12,0)),"-")</f>
        <v>0</v>
      </c>
      <c r="W143" s="366">
        <f>IFERROR(IF(-SUM(W$20:W142)+W$15&lt;0.000001,0,IF($C143&gt;='H-32A-WP06 - Debt Service'!V$24,'H-32A-WP06 - Debt Service'!V$27/12,0)),"-")</f>
        <v>0</v>
      </c>
      <c r="X143" s="366">
        <f>IFERROR(IF(-SUM(X$20:X142)+X$15&lt;0.000001,0,IF($C143&gt;='H-32A-WP06 - Debt Service'!W$24,'H-32A-WP06 - Debt Service'!W$27/12,0)),"-")</f>
        <v>0</v>
      </c>
      <c r="Y143" s="366">
        <f>IFERROR(IF(-SUM(Y$20:Y142)+Y$15&lt;0.000001,0,IF($C143&gt;='H-32A-WP06 - Debt Service'!X$24,'H-32A-WP06 - Debt Service'!X$27/12,0)),"-")</f>
        <v>0</v>
      </c>
      <c r="Z143" s="366">
        <f>IFERROR(IF(-SUM(Z$20:Z142)+Z$15&lt;0.000001,0,IF($C143&gt;='H-32A-WP06 - Debt Service'!Y$24,'H-32A-WP06 - Debt Service'!Y$27/12,0)),"-")</f>
        <v>0</v>
      </c>
    </row>
    <row r="144" spans="2:26">
      <c r="B144" s="354">
        <f t="shared" si="4"/>
        <v>2029</v>
      </c>
      <c r="C144" s="378">
        <f t="shared" si="6"/>
        <v>47239</v>
      </c>
      <c r="D144" s="366" t="str">
        <f>IFERROR(IF(-SUM(D$20:D143)+D$15&lt;0.000001,0,IF($C144&gt;='H-32A-WP06 - Debt Service'!C$24,'H-32A-WP06 - Debt Service'!C$27/12,0)),"-")</f>
        <v>-</v>
      </c>
      <c r="E144" s="366" t="str">
        <f>IFERROR(IF(-SUM(E$20:E143)+E$15&lt;0.000001,0,IF($C144&gt;='H-32A-WP06 - Debt Service'!D$24,'H-32A-WP06 - Debt Service'!D$27/12,0)),"-")</f>
        <v>-</v>
      </c>
      <c r="F144" s="366" t="str">
        <f>IFERROR(IF(-SUM(F$20:F143)+F$15&lt;0.000001,0,IF($C144&gt;='H-32A-WP06 - Debt Service'!E$24,'H-32A-WP06 - Debt Service'!E$27/12,0)),"-")</f>
        <v>-</v>
      </c>
      <c r="G144" s="366">
        <f>IFERROR(IF(-SUM(G$20:G143)+G$15&lt;0.000001,0,IF($C144&gt;='H-32A-WP06 - Debt Service'!F$24,'H-32A-WP06 - Debt Service'!F$27/12,0)),"-")</f>
        <v>0</v>
      </c>
      <c r="H144" s="366">
        <f>IFERROR(IF(-SUM(H$20:H143)+H$15&lt;0.000001,0,IF($C144&gt;='H-32A-WP06 - Debt Service'!G$24,'H-32A-WP06 - Debt Service'!G$27/12,0)),"-")</f>
        <v>0</v>
      </c>
      <c r="I144" s="366">
        <f>IFERROR(IF(-SUM(I$20:I143)+I$15&lt;0.000001,0,IF($C144&gt;='H-32A-WP06 - Debt Service'!H$24,'H-32A-WP06 - Debt Service'!H$27/12,0)),"-")</f>
        <v>0</v>
      </c>
      <c r="J144" s="366">
        <f>IFERROR(IF(-SUM(J$20:J143)+J$15&lt;0.000001,0,IF($C144&gt;='H-32A-WP06 - Debt Service'!I$24,'H-32A-WP06 - Debt Service'!I$27/12,0)),"-")</f>
        <v>0</v>
      </c>
      <c r="K144" s="366">
        <f>IFERROR(IF(-SUM(K$20:K143)+K$15&lt;0.000001,0,IF($C144&gt;='H-32A-WP06 - Debt Service'!J$24,'H-32A-WP06 - Debt Service'!J$27/12,0)),"-")</f>
        <v>0</v>
      </c>
      <c r="L144" s="366">
        <f>IFERROR(IF(-SUM(L$20:L143)+L$15&lt;0.000001,0,IF($C144&gt;='H-32A-WP06 - Debt Service'!K$24,'H-32A-WP06 - Debt Service'!K$27/12,0)),"-")</f>
        <v>0</v>
      </c>
      <c r="M144" s="366">
        <f>IFERROR(IF(-SUM(M$20:M143)+M$15&lt;0.000001,0,IF($C144&gt;='H-32A-WP06 - Debt Service'!L$24,'H-32A-WP06 - Debt Service'!L$27/12,0)),"-")</f>
        <v>0</v>
      </c>
      <c r="N144" s="459"/>
      <c r="O144" s="354">
        <f t="shared" si="5"/>
        <v>2029</v>
      </c>
      <c r="P144" s="378">
        <f t="shared" si="7"/>
        <v>47239</v>
      </c>
      <c r="Q144" s="366" t="str">
        <f>IFERROR(IF(-SUM(Q$20:Q143)+Q$15&lt;0.000001,0,IF($C144&gt;='H-32A-WP06 - Debt Service'!P$24,'H-32A-WP06 - Debt Service'!P$27/12,0)),"-")</f>
        <v>-</v>
      </c>
      <c r="R144" s="366">
        <f>IFERROR(IF(-SUM(R$20:R143)+R$15&lt;0.000001,0,IF($C144&gt;='H-32A-WP06 - Debt Service'!Q$24,'H-32A-WP06 - Debt Service'!Q$27/12,0)),"-")</f>
        <v>0</v>
      </c>
      <c r="S144" s="366">
        <f>IFERROR(IF(-SUM(S$20:S143)+S$15&lt;0.000001,0,IF($C144&gt;='H-32A-WP06 - Debt Service'!R$24,'H-32A-WP06 - Debt Service'!R$27/12,0)),"-")</f>
        <v>0</v>
      </c>
      <c r="T144" s="366">
        <f>IFERROR(IF(-SUM(T$20:T143)+T$15&lt;0.000001,0,IF($C144&gt;='H-32A-WP06 - Debt Service'!S$24,'H-32A-WP06 - Debt Service'!S$27/12,0)),"-")</f>
        <v>0</v>
      </c>
      <c r="U144" s="366">
        <f>IFERROR(IF(-SUM(U$20:U143)+U$15&lt;0.000001,0,IF($C144&gt;='H-32A-WP06 - Debt Service'!T$24,'H-32A-WP06 - Debt Service'!T$27/12,0)),"-")</f>
        <v>0</v>
      </c>
      <c r="V144" s="366">
        <f>IFERROR(IF(-SUM(V$20:V143)+V$15&lt;0.000001,0,IF($C144&gt;='H-32A-WP06 - Debt Service'!U$24,'H-32A-WP06 - Debt Service'!U$27/12,0)),"-")</f>
        <v>0</v>
      </c>
      <c r="W144" s="366">
        <f>IFERROR(IF(-SUM(W$20:W143)+W$15&lt;0.000001,0,IF($C144&gt;='H-32A-WP06 - Debt Service'!V$24,'H-32A-WP06 - Debt Service'!V$27/12,0)),"-")</f>
        <v>0</v>
      </c>
      <c r="X144" s="366">
        <f>IFERROR(IF(-SUM(X$20:X143)+X$15&lt;0.000001,0,IF($C144&gt;='H-32A-WP06 - Debt Service'!W$24,'H-32A-WP06 - Debt Service'!W$27/12,0)),"-")</f>
        <v>0</v>
      </c>
      <c r="Y144" s="366">
        <f>IFERROR(IF(-SUM(Y$20:Y143)+Y$15&lt;0.000001,0,IF($C144&gt;='H-32A-WP06 - Debt Service'!X$24,'H-32A-WP06 - Debt Service'!X$27/12,0)),"-")</f>
        <v>0</v>
      </c>
      <c r="Z144" s="366">
        <f>IFERROR(IF(-SUM(Z$20:Z143)+Z$15&lt;0.000001,0,IF($C144&gt;='H-32A-WP06 - Debt Service'!Y$24,'H-32A-WP06 - Debt Service'!Y$27/12,0)),"-")</f>
        <v>0</v>
      </c>
    </row>
    <row r="145" spans="2:26">
      <c r="B145" s="354">
        <f t="shared" si="4"/>
        <v>2029</v>
      </c>
      <c r="C145" s="378">
        <f t="shared" si="6"/>
        <v>47270</v>
      </c>
      <c r="D145" s="366" t="str">
        <f>IFERROR(IF(-SUM(D$20:D144)+D$15&lt;0.000001,0,IF($C145&gt;='H-32A-WP06 - Debt Service'!C$24,'H-32A-WP06 - Debt Service'!C$27/12,0)),"-")</f>
        <v>-</v>
      </c>
      <c r="E145" s="366" t="str">
        <f>IFERROR(IF(-SUM(E$20:E144)+E$15&lt;0.000001,0,IF($C145&gt;='H-32A-WP06 - Debt Service'!D$24,'H-32A-WP06 - Debt Service'!D$27/12,0)),"-")</f>
        <v>-</v>
      </c>
      <c r="F145" s="366" t="str">
        <f>IFERROR(IF(-SUM(F$20:F144)+F$15&lt;0.000001,0,IF($C145&gt;='H-32A-WP06 - Debt Service'!E$24,'H-32A-WP06 - Debt Service'!E$27/12,0)),"-")</f>
        <v>-</v>
      </c>
      <c r="G145" s="366">
        <f>IFERROR(IF(-SUM(G$20:G144)+G$15&lt;0.000001,0,IF($C145&gt;='H-32A-WP06 - Debt Service'!F$24,'H-32A-WP06 - Debt Service'!F$27/12,0)),"-")</f>
        <v>0</v>
      </c>
      <c r="H145" s="366">
        <f>IFERROR(IF(-SUM(H$20:H144)+H$15&lt;0.000001,0,IF($C145&gt;='H-32A-WP06 - Debt Service'!G$24,'H-32A-WP06 - Debt Service'!G$27/12,0)),"-")</f>
        <v>0</v>
      </c>
      <c r="I145" s="366">
        <f>IFERROR(IF(-SUM(I$20:I144)+I$15&lt;0.000001,0,IF($C145&gt;='H-32A-WP06 - Debt Service'!H$24,'H-32A-WP06 - Debt Service'!H$27/12,0)),"-")</f>
        <v>0</v>
      </c>
      <c r="J145" s="366">
        <f>IFERROR(IF(-SUM(J$20:J144)+J$15&lt;0.000001,0,IF($C145&gt;='H-32A-WP06 - Debt Service'!I$24,'H-32A-WP06 - Debt Service'!I$27/12,0)),"-")</f>
        <v>0</v>
      </c>
      <c r="K145" s="366">
        <f>IFERROR(IF(-SUM(K$20:K144)+K$15&lt;0.000001,0,IF($C145&gt;='H-32A-WP06 - Debt Service'!J$24,'H-32A-WP06 - Debt Service'!J$27/12,0)),"-")</f>
        <v>0</v>
      </c>
      <c r="L145" s="366">
        <f>IFERROR(IF(-SUM(L$20:L144)+L$15&lt;0.000001,0,IF($C145&gt;='H-32A-WP06 - Debt Service'!K$24,'H-32A-WP06 - Debt Service'!K$27/12,0)),"-")</f>
        <v>0</v>
      </c>
      <c r="M145" s="366">
        <f>IFERROR(IF(-SUM(M$20:M144)+M$15&lt;0.000001,0,IF($C145&gt;='H-32A-WP06 - Debt Service'!L$24,'H-32A-WP06 - Debt Service'!L$27/12,0)),"-")</f>
        <v>0</v>
      </c>
      <c r="N145" s="459"/>
      <c r="O145" s="354">
        <f t="shared" si="5"/>
        <v>2029</v>
      </c>
      <c r="P145" s="378">
        <f t="shared" si="7"/>
        <v>47270</v>
      </c>
      <c r="Q145" s="366" t="str">
        <f>IFERROR(IF(-SUM(Q$20:Q144)+Q$15&lt;0.000001,0,IF($C145&gt;='H-32A-WP06 - Debt Service'!P$24,'H-32A-WP06 - Debt Service'!P$27/12,0)),"-")</f>
        <v>-</v>
      </c>
      <c r="R145" s="366">
        <f>IFERROR(IF(-SUM(R$20:R144)+R$15&lt;0.000001,0,IF($C145&gt;='H-32A-WP06 - Debt Service'!Q$24,'H-32A-WP06 - Debt Service'!Q$27/12,0)),"-")</f>
        <v>0</v>
      </c>
      <c r="S145" s="366">
        <f>IFERROR(IF(-SUM(S$20:S144)+S$15&lt;0.000001,0,IF($C145&gt;='H-32A-WP06 - Debt Service'!R$24,'H-32A-WP06 - Debt Service'!R$27/12,0)),"-")</f>
        <v>0</v>
      </c>
      <c r="T145" s="366">
        <f>IFERROR(IF(-SUM(T$20:T144)+T$15&lt;0.000001,0,IF($C145&gt;='H-32A-WP06 - Debt Service'!S$24,'H-32A-WP06 - Debt Service'!S$27/12,0)),"-")</f>
        <v>0</v>
      </c>
      <c r="U145" s="366">
        <f>IFERROR(IF(-SUM(U$20:U144)+U$15&lt;0.000001,0,IF($C145&gt;='H-32A-WP06 - Debt Service'!T$24,'H-32A-WP06 - Debt Service'!T$27/12,0)),"-")</f>
        <v>0</v>
      </c>
      <c r="V145" s="366">
        <f>IFERROR(IF(-SUM(V$20:V144)+V$15&lt;0.000001,0,IF($C145&gt;='H-32A-WP06 - Debt Service'!U$24,'H-32A-WP06 - Debt Service'!U$27/12,0)),"-")</f>
        <v>0</v>
      </c>
      <c r="W145" s="366">
        <f>IFERROR(IF(-SUM(W$20:W144)+W$15&lt;0.000001,0,IF($C145&gt;='H-32A-WP06 - Debt Service'!V$24,'H-32A-WP06 - Debt Service'!V$27/12,0)),"-")</f>
        <v>0</v>
      </c>
      <c r="X145" s="366">
        <f>IFERROR(IF(-SUM(X$20:X144)+X$15&lt;0.000001,0,IF($C145&gt;='H-32A-WP06 - Debt Service'!W$24,'H-32A-WP06 - Debt Service'!W$27/12,0)),"-")</f>
        <v>0</v>
      </c>
      <c r="Y145" s="366">
        <f>IFERROR(IF(-SUM(Y$20:Y144)+Y$15&lt;0.000001,0,IF($C145&gt;='H-32A-WP06 - Debt Service'!X$24,'H-32A-WP06 - Debt Service'!X$27/12,0)),"-")</f>
        <v>0</v>
      </c>
      <c r="Z145" s="366">
        <f>IFERROR(IF(-SUM(Z$20:Z144)+Z$15&lt;0.000001,0,IF($C145&gt;='H-32A-WP06 - Debt Service'!Y$24,'H-32A-WP06 - Debt Service'!Y$27/12,0)),"-")</f>
        <v>0</v>
      </c>
    </row>
    <row r="146" spans="2:26">
      <c r="B146" s="354">
        <f t="shared" si="4"/>
        <v>2029</v>
      </c>
      <c r="C146" s="378">
        <f t="shared" si="6"/>
        <v>47300</v>
      </c>
      <c r="D146" s="366" t="str">
        <f>IFERROR(IF(-SUM(D$20:D145)+D$15&lt;0.000001,0,IF($C146&gt;='H-32A-WP06 - Debt Service'!C$24,'H-32A-WP06 - Debt Service'!C$27/12,0)),"-")</f>
        <v>-</v>
      </c>
      <c r="E146" s="366" t="str">
        <f>IFERROR(IF(-SUM(E$20:E145)+E$15&lt;0.000001,0,IF($C146&gt;='H-32A-WP06 - Debt Service'!D$24,'H-32A-WP06 - Debt Service'!D$27/12,0)),"-")</f>
        <v>-</v>
      </c>
      <c r="F146" s="366" t="str">
        <f>IFERROR(IF(-SUM(F$20:F145)+F$15&lt;0.000001,0,IF($C146&gt;='H-32A-WP06 - Debt Service'!E$24,'H-32A-WP06 - Debt Service'!E$27/12,0)),"-")</f>
        <v>-</v>
      </c>
      <c r="G146" s="366">
        <f>IFERROR(IF(-SUM(G$20:G145)+G$15&lt;0.000001,0,IF($C146&gt;='H-32A-WP06 - Debt Service'!F$24,'H-32A-WP06 - Debt Service'!F$27/12,0)),"-")</f>
        <v>0</v>
      </c>
      <c r="H146" s="366">
        <f>IFERROR(IF(-SUM(H$20:H145)+H$15&lt;0.000001,0,IF($C146&gt;='H-32A-WP06 - Debt Service'!G$24,'H-32A-WP06 - Debt Service'!G$27/12,0)),"-")</f>
        <v>0</v>
      </c>
      <c r="I146" s="366">
        <f>IFERROR(IF(-SUM(I$20:I145)+I$15&lt;0.000001,0,IF($C146&gt;='H-32A-WP06 - Debt Service'!H$24,'H-32A-WP06 - Debt Service'!H$27/12,0)),"-")</f>
        <v>0</v>
      </c>
      <c r="J146" s="366">
        <f>IFERROR(IF(-SUM(J$20:J145)+J$15&lt;0.000001,0,IF($C146&gt;='H-32A-WP06 - Debt Service'!I$24,'H-32A-WP06 - Debt Service'!I$27/12,0)),"-")</f>
        <v>0</v>
      </c>
      <c r="K146" s="366">
        <f>IFERROR(IF(-SUM(K$20:K145)+K$15&lt;0.000001,0,IF($C146&gt;='H-32A-WP06 - Debt Service'!J$24,'H-32A-WP06 - Debt Service'!J$27/12,0)),"-")</f>
        <v>0</v>
      </c>
      <c r="L146" s="366">
        <f>IFERROR(IF(-SUM(L$20:L145)+L$15&lt;0.000001,0,IF($C146&gt;='H-32A-WP06 - Debt Service'!K$24,'H-32A-WP06 - Debt Service'!K$27/12,0)),"-")</f>
        <v>0</v>
      </c>
      <c r="M146" s="366">
        <f>IFERROR(IF(-SUM(M$20:M145)+M$15&lt;0.000001,0,IF($C146&gt;='H-32A-WP06 - Debt Service'!L$24,'H-32A-WP06 - Debt Service'!L$27/12,0)),"-")</f>
        <v>0</v>
      </c>
      <c r="N146" s="459"/>
      <c r="O146" s="354">
        <f t="shared" si="5"/>
        <v>2029</v>
      </c>
      <c r="P146" s="378">
        <f t="shared" si="7"/>
        <v>47300</v>
      </c>
      <c r="Q146" s="366" t="str">
        <f>IFERROR(IF(-SUM(Q$20:Q145)+Q$15&lt;0.000001,0,IF($C146&gt;='H-32A-WP06 - Debt Service'!P$24,'H-32A-WP06 - Debt Service'!P$27/12,0)),"-")</f>
        <v>-</v>
      </c>
      <c r="R146" s="366">
        <f>IFERROR(IF(-SUM(R$20:R145)+R$15&lt;0.000001,0,IF($C146&gt;='H-32A-WP06 - Debt Service'!Q$24,'H-32A-WP06 - Debt Service'!Q$27/12,0)),"-")</f>
        <v>0</v>
      </c>
      <c r="S146" s="366">
        <f>IFERROR(IF(-SUM(S$20:S145)+S$15&lt;0.000001,0,IF($C146&gt;='H-32A-WP06 - Debt Service'!R$24,'H-32A-WP06 - Debt Service'!R$27/12,0)),"-")</f>
        <v>0</v>
      </c>
      <c r="T146" s="366">
        <f>IFERROR(IF(-SUM(T$20:T145)+T$15&lt;0.000001,0,IF($C146&gt;='H-32A-WP06 - Debt Service'!S$24,'H-32A-WP06 - Debt Service'!S$27/12,0)),"-")</f>
        <v>0</v>
      </c>
      <c r="U146" s="366">
        <f>IFERROR(IF(-SUM(U$20:U145)+U$15&lt;0.000001,0,IF($C146&gt;='H-32A-WP06 - Debt Service'!T$24,'H-32A-WP06 - Debt Service'!T$27/12,0)),"-")</f>
        <v>0</v>
      </c>
      <c r="V146" s="366">
        <f>IFERROR(IF(-SUM(V$20:V145)+V$15&lt;0.000001,0,IF($C146&gt;='H-32A-WP06 - Debt Service'!U$24,'H-32A-WP06 - Debt Service'!U$27/12,0)),"-")</f>
        <v>0</v>
      </c>
      <c r="W146" s="366">
        <f>IFERROR(IF(-SUM(W$20:W145)+W$15&lt;0.000001,0,IF($C146&gt;='H-32A-WP06 - Debt Service'!V$24,'H-32A-WP06 - Debt Service'!V$27/12,0)),"-")</f>
        <v>0</v>
      </c>
      <c r="X146" s="366">
        <f>IFERROR(IF(-SUM(X$20:X145)+X$15&lt;0.000001,0,IF($C146&gt;='H-32A-WP06 - Debt Service'!W$24,'H-32A-WP06 - Debt Service'!W$27/12,0)),"-")</f>
        <v>0</v>
      </c>
      <c r="Y146" s="366">
        <f>IFERROR(IF(-SUM(Y$20:Y145)+Y$15&lt;0.000001,0,IF($C146&gt;='H-32A-WP06 - Debt Service'!X$24,'H-32A-WP06 - Debt Service'!X$27/12,0)),"-")</f>
        <v>0</v>
      </c>
      <c r="Z146" s="366">
        <f>IFERROR(IF(-SUM(Z$20:Z145)+Z$15&lt;0.000001,0,IF($C146&gt;='H-32A-WP06 - Debt Service'!Y$24,'H-32A-WP06 - Debt Service'!Y$27/12,0)),"-")</f>
        <v>0</v>
      </c>
    </row>
    <row r="147" spans="2:26">
      <c r="B147" s="354">
        <f t="shared" si="4"/>
        <v>2029</v>
      </c>
      <c r="C147" s="378">
        <f t="shared" si="6"/>
        <v>47331</v>
      </c>
      <c r="D147" s="366" t="str">
        <f>IFERROR(IF(-SUM(D$20:D146)+D$15&lt;0.000001,0,IF($C147&gt;='H-32A-WP06 - Debt Service'!C$24,'H-32A-WP06 - Debt Service'!C$27/12,0)),"-")</f>
        <v>-</v>
      </c>
      <c r="E147" s="366" t="str">
        <f>IFERROR(IF(-SUM(E$20:E146)+E$15&lt;0.000001,0,IF($C147&gt;='H-32A-WP06 - Debt Service'!D$24,'H-32A-WP06 - Debt Service'!D$27/12,0)),"-")</f>
        <v>-</v>
      </c>
      <c r="F147" s="366" t="str">
        <f>IFERROR(IF(-SUM(F$20:F146)+F$15&lt;0.000001,0,IF($C147&gt;='H-32A-WP06 - Debt Service'!E$24,'H-32A-WP06 - Debt Service'!E$27/12,0)),"-")</f>
        <v>-</v>
      </c>
      <c r="G147" s="366">
        <f>IFERROR(IF(-SUM(G$20:G146)+G$15&lt;0.000001,0,IF($C147&gt;='H-32A-WP06 - Debt Service'!F$24,'H-32A-WP06 - Debt Service'!F$27/12,0)),"-")</f>
        <v>0</v>
      </c>
      <c r="H147" s="366">
        <f>IFERROR(IF(-SUM(H$20:H146)+H$15&lt;0.000001,0,IF($C147&gt;='H-32A-WP06 - Debt Service'!G$24,'H-32A-WP06 - Debt Service'!G$27/12,0)),"-")</f>
        <v>0</v>
      </c>
      <c r="I147" s="366">
        <f>IFERROR(IF(-SUM(I$20:I146)+I$15&lt;0.000001,0,IF($C147&gt;='H-32A-WP06 - Debt Service'!H$24,'H-32A-WP06 - Debt Service'!H$27/12,0)),"-")</f>
        <v>0</v>
      </c>
      <c r="J147" s="366">
        <f>IFERROR(IF(-SUM(J$20:J146)+J$15&lt;0.000001,0,IF($C147&gt;='H-32A-WP06 - Debt Service'!I$24,'H-32A-WP06 - Debt Service'!I$27/12,0)),"-")</f>
        <v>0</v>
      </c>
      <c r="K147" s="366">
        <f>IFERROR(IF(-SUM(K$20:K146)+K$15&lt;0.000001,0,IF($C147&gt;='H-32A-WP06 - Debt Service'!J$24,'H-32A-WP06 - Debt Service'!J$27/12,0)),"-")</f>
        <v>0</v>
      </c>
      <c r="L147" s="366">
        <f>IFERROR(IF(-SUM(L$20:L146)+L$15&lt;0.000001,0,IF($C147&gt;='H-32A-WP06 - Debt Service'!K$24,'H-32A-WP06 - Debt Service'!K$27/12,0)),"-")</f>
        <v>0</v>
      </c>
      <c r="M147" s="366">
        <f>IFERROR(IF(-SUM(M$20:M146)+M$15&lt;0.000001,0,IF($C147&gt;='H-32A-WP06 - Debt Service'!L$24,'H-32A-WP06 - Debt Service'!L$27/12,0)),"-")</f>
        <v>0</v>
      </c>
      <c r="N147" s="459"/>
      <c r="O147" s="354">
        <f t="shared" si="5"/>
        <v>2029</v>
      </c>
      <c r="P147" s="378">
        <f t="shared" si="7"/>
        <v>47331</v>
      </c>
      <c r="Q147" s="366" t="str">
        <f>IFERROR(IF(-SUM(Q$20:Q146)+Q$15&lt;0.000001,0,IF($C147&gt;='H-32A-WP06 - Debt Service'!P$24,'H-32A-WP06 - Debt Service'!P$27/12,0)),"-")</f>
        <v>-</v>
      </c>
      <c r="R147" s="366">
        <f>IFERROR(IF(-SUM(R$20:R146)+R$15&lt;0.000001,0,IF($C147&gt;='H-32A-WP06 - Debt Service'!Q$24,'H-32A-WP06 - Debt Service'!Q$27/12,0)),"-")</f>
        <v>0</v>
      </c>
      <c r="S147" s="366">
        <f>IFERROR(IF(-SUM(S$20:S146)+S$15&lt;0.000001,0,IF($C147&gt;='H-32A-WP06 - Debt Service'!R$24,'H-32A-WP06 - Debt Service'!R$27/12,0)),"-")</f>
        <v>0</v>
      </c>
      <c r="T147" s="366">
        <f>IFERROR(IF(-SUM(T$20:T146)+T$15&lt;0.000001,0,IF($C147&gt;='H-32A-WP06 - Debt Service'!S$24,'H-32A-WP06 - Debt Service'!S$27/12,0)),"-")</f>
        <v>0</v>
      </c>
      <c r="U147" s="366">
        <f>IFERROR(IF(-SUM(U$20:U146)+U$15&lt;0.000001,0,IF($C147&gt;='H-32A-WP06 - Debt Service'!T$24,'H-32A-WP06 - Debt Service'!T$27/12,0)),"-")</f>
        <v>0</v>
      </c>
      <c r="V147" s="366">
        <f>IFERROR(IF(-SUM(V$20:V146)+V$15&lt;0.000001,0,IF($C147&gt;='H-32A-WP06 - Debt Service'!U$24,'H-32A-WP06 - Debt Service'!U$27/12,0)),"-")</f>
        <v>0</v>
      </c>
      <c r="W147" s="366">
        <f>IFERROR(IF(-SUM(W$20:W146)+W$15&lt;0.000001,0,IF($C147&gt;='H-32A-WP06 - Debt Service'!V$24,'H-32A-WP06 - Debt Service'!V$27/12,0)),"-")</f>
        <v>0</v>
      </c>
      <c r="X147" s="366">
        <f>IFERROR(IF(-SUM(X$20:X146)+X$15&lt;0.000001,0,IF($C147&gt;='H-32A-WP06 - Debt Service'!W$24,'H-32A-WP06 - Debt Service'!W$27/12,0)),"-")</f>
        <v>0</v>
      </c>
      <c r="Y147" s="366">
        <f>IFERROR(IF(-SUM(Y$20:Y146)+Y$15&lt;0.000001,0,IF($C147&gt;='H-32A-WP06 - Debt Service'!X$24,'H-32A-WP06 - Debt Service'!X$27/12,0)),"-")</f>
        <v>0</v>
      </c>
      <c r="Z147" s="366">
        <f>IFERROR(IF(-SUM(Z$20:Z146)+Z$15&lt;0.000001,0,IF($C147&gt;='H-32A-WP06 - Debt Service'!Y$24,'H-32A-WP06 - Debt Service'!Y$27/12,0)),"-")</f>
        <v>0</v>
      </c>
    </row>
    <row r="148" spans="2:26">
      <c r="B148" s="354">
        <f t="shared" si="4"/>
        <v>2029</v>
      </c>
      <c r="C148" s="378">
        <f t="shared" si="6"/>
        <v>47362</v>
      </c>
      <c r="D148" s="366" t="str">
        <f>IFERROR(IF(-SUM(D$20:D147)+D$15&lt;0.000001,0,IF($C148&gt;='H-32A-WP06 - Debt Service'!C$24,'H-32A-WP06 - Debt Service'!C$27/12,0)),"-")</f>
        <v>-</v>
      </c>
      <c r="E148" s="366" t="str">
        <f>IFERROR(IF(-SUM(E$20:E147)+E$15&lt;0.000001,0,IF($C148&gt;='H-32A-WP06 - Debt Service'!D$24,'H-32A-WP06 - Debt Service'!D$27/12,0)),"-")</f>
        <v>-</v>
      </c>
      <c r="F148" s="366" t="str">
        <f>IFERROR(IF(-SUM(F$20:F147)+F$15&lt;0.000001,0,IF($C148&gt;='H-32A-WP06 - Debt Service'!E$24,'H-32A-WP06 - Debt Service'!E$27/12,0)),"-")</f>
        <v>-</v>
      </c>
      <c r="G148" s="366">
        <f>IFERROR(IF(-SUM(G$20:G147)+G$15&lt;0.000001,0,IF($C148&gt;='H-32A-WP06 - Debt Service'!F$24,'H-32A-WP06 - Debt Service'!F$27/12,0)),"-")</f>
        <v>0</v>
      </c>
      <c r="H148" s="366">
        <f>IFERROR(IF(-SUM(H$20:H147)+H$15&lt;0.000001,0,IF($C148&gt;='H-32A-WP06 - Debt Service'!G$24,'H-32A-WP06 - Debt Service'!G$27/12,0)),"-")</f>
        <v>0</v>
      </c>
      <c r="I148" s="366">
        <f>IFERROR(IF(-SUM(I$20:I147)+I$15&lt;0.000001,0,IF($C148&gt;='H-32A-WP06 - Debt Service'!H$24,'H-32A-WP06 - Debt Service'!H$27/12,0)),"-")</f>
        <v>0</v>
      </c>
      <c r="J148" s="366">
        <f>IFERROR(IF(-SUM(J$20:J147)+J$15&lt;0.000001,0,IF($C148&gt;='H-32A-WP06 - Debt Service'!I$24,'H-32A-WP06 - Debt Service'!I$27/12,0)),"-")</f>
        <v>0</v>
      </c>
      <c r="K148" s="366">
        <f>IFERROR(IF(-SUM(K$20:K147)+K$15&lt;0.000001,0,IF($C148&gt;='H-32A-WP06 - Debt Service'!J$24,'H-32A-WP06 - Debt Service'!J$27/12,0)),"-")</f>
        <v>0</v>
      </c>
      <c r="L148" s="366">
        <f>IFERROR(IF(-SUM(L$20:L147)+L$15&lt;0.000001,0,IF($C148&gt;='H-32A-WP06 - Debt Service'!K$24,'H-32A-WP06 - Debt Service'!K$27/12,0)),"-")</f>
        <v>0</v>
      </c>
      <c r="M148" s="366">
        <f>IFERROR(IF(-SUM(M$20:M147)+M$15&lt;0.000001,0,IF($C148&gt;='H-32A-WP06 - Debt Service'!L$24,'H-32A-WP06 - Debt Service'!L$27/12,0)),"-")</f>
        <v>0</v>
      </c>
      <c r="N148" s="459"/>
      <c r="O148" s="354">
        <f t="shared" si="5"/>
        <v>2029</v>
      </c>
      <c r="P148" s="378">
        <f t="shared" si="7"/>
        <v>47362</v>
      </c>
      <c r="Q148" s="366" t="str">
        <f>IFERROR(IF(-SUM(Q$20:Q147)+Q$15&lt;0.000001,0,IF($C148&gt;='H-32A-WP06 - Debt Service'!P$24,'H-32A-WP06 - Debt Service'!P$27/12,0)),"-")</f>
        <v>-</v>
      </c>
      <c r="R148" s="366">
        <f>IFERROR(IF(-SUM(R$20:R147)+R$15&lt;0.000001,0,IF($C148&gt;='H-32A-WP06 - Debt Service'!Q$24,'H-32A-WP06 - Debt Service'!Q$27/12,0)),"-")</f>
        <v>0</v>
      </c>
      <c r="S148" s="366">
        <f>IFERROR(IF(-SUM(S$20:S147)+S$15&lt;0.000001,0,IF($C148&gt;='H-32A-WP06 - Debt Service'!R$24,'H-32A-WP06 - Debt Service'!R$27/12,0)),"-")</f>
        <v>0</v>
      </c>
      <c r="T148" s="366">
        <f>IFERROR(IF(-SUM(T$20:T147)+T$15&lt;0.000001,0,IF($C148&gt;='H-32A-WP06 - Debt Service'!S$24,'H-32A-WP06 - Debt Service'!S$27/12,0)),"-")</f>
        <v>0</v>
      </c>
      <c r="U148" s="366">
        <f>IFERROR(IF(-SUM(U$20:U147)+U$15&lt;0.000001,0,IF($C148&gt;='H-32A-WP06 - Debt Service'!T$24,'H-32A-WP06 - Debt Service'!T$27/12,0)),"-")</f>
        <v>0</v>
      </c>
      <c r="V148" s="366">
        <f>IFERROR(IF(-SUM(V$20:V147)+V$15&lt;0.000001,0,IF($C148&gt;='H-32A-WP06 - Debt Service'!U$24,'H-32A-WP06 - Debt Service'!U$27/12,0)),"-")</f>
        <v>0</v>
      </c>
      <c r="W148" s="366">
        <f>IFERROR(IF(-SUM(W$20:W147)+W$15&lt;0.000001,0,IF($C148&gt;='H-32A-WP06 - Debt Service'!V$24,'H-32A-WP06 - Debt Service'!V$27/12,0)),"-")</f>
        <v>0</v>
      </c>
      <c r="X148" s="366">
        <f>IFERROR(IF(-SUM(X$20:X147)+X$15&lt;0.000001,0,IF($C148&gt;='H-32A-WP06 - Debt Service'!W$24,'H-32A-WP06 - Debt Service'!W$27/12,0)),"-")</f>
        <v>0</v>
      </c>
      <c r="Y148" s="366">
        <f>IFERROR(IF(-SUM(Y$20:Y147)+Y$15&lt;0.000001,0,IF($C148&gt;='H-32A-WP06 - Debt Service'!X$24,'H-32A-WP06 - Debt Service'!X$27/12,0)),"-")</f>
        <v>0</v>
      </c>
      <c r="Z148" s="366">
        <f>IFERROR(IF(-SUM(Z$20:Z147)+Z$15&lt;0.000001,0,IF($C148&gt;='H-32A-WP06 - Debt Service'!Y$24,'H-32A-WP06 - Debt Service'!Y$27/12,0)),"-")</f>
        <v>0</v>
      </c>
    </row>
    <row r="149" spans="2:26">
      <c r="B149" s="354">
        <f t="shared" ref="B149:B212" si="8">YEAR(C149)</f>
        <v>2029</v>
      </c>
      <c r="C149" s="378">
        <f t="shared" si="6"/>
        <v>47392</v>
      </c>
      <c r="D149" s="366" t="str">
        <f>IFERROR(IF(-SUM(D$20:D148)+D$15&lt;0.000001,0,IF($C149&gt;='H-32A-WP06 - Debt Service'!C$24,'H-32A-WP06 - Debt Service'!C$27/12,0)),"-")</f>
        <v>-</v>
      </c>
      <c r="E149" s="366" t="str">
        <f>IFERROR(IF(-SUM(E$20:E148)+E$15&lt;0.000001,0,IF($C149&gt;='H-32A-WP06 - Debt Service'!D$24,'H-32A-WP06 - Debt Service'!D$27/12,0)),"-")</f>
        <v>-</v>
      </c>
      <c r="F149" s="366" t="str">
        <f>IFERROR(IF(-SUM(F$20:F148)+F$15&lt;0.000001,0,IF($C149&gt;='H-32A-WP06 - Debt Service'!E$24,'H-32A-WP06 - Debt Service'!E$27/12,0)),"-")</f>
        <v>-</v>
      </c>
      <c r="G149" s="366">
        <f>IFERROR(IF(-SUM(G$20:G148)+G$15&lt;0.000001,0,IF($C149&gt;='H-32A-WP06 - Debt Service'!F$24,'H-32A-WP06 - Debt Service'!F$27/12,0)),"-")</f>
        <v>0</v>
      </c>
      <c r="H149" s="366">
        <f>IFERROR(IF(-SUM(H$20:H148)+H$15&lt;0.000001,0,IF($C149&gt;='H-32A-WP06 - Debt Service'!G$24,'H-32A-WP06 - Debt Service'!G$27/12,0)),"-")</f>
        <v>0</v>
      </c>
      <c r="I149" s="366">
        <f>IFERROR(IF(-SUM(I$20:I148)+I$15&lt;0.000001,0,IF($C149&gt;='H-32A-WP06 - Debt Service'!H$24,'H-32A-WP06 - Debt Service'!H$27/12,0)),"-")</f>
        <v>0</v>
      </c>
      <c r="J149" s="366">
        <f>IFERROR(IF(-SUM(J$20:J148)+J$15&lt;0.000001,0,IF($C149&gt;='H-32A-WP06 - Debt Service'!I$24,'H-32A-WP06 - Debt Service'!I$27/12,0)),"-")</f>
        <v>0</v>
      </c>
      <c r="K149" s="366">
        <f>IFERROR(IF(-SUM(K$20:K148)+K$15&lt;0.000001,0,IF($C149&gt;='H-32A-WP06 - Debt Service'!J$24,'H-32A-WP06 - Debt Service'!J$27/12,0)),"-")</f>
        <v>0</v>
      </c>
      <c r="L149" s="366">
        <f>IFERROR(IF(-SUM(L$20:L148)+L$15&lt;0.000001,0,IF($C149&gt;='H-32A-WP06 - Debt Service'!K$24,'H-32A-WP06 - Debt Service'!K$27/12,0)),"-")</f>
        <v>0</v>
      </c>
      <c r="M149" s="366">
        <f>IFERROR(IF(-SUM(M$20:M148)+M$15&lt;0.000001,0,IF($C149&gt;='H-32A-WP06 - Debt Service'!L$24,'H-32A-WP06 - Debt Service'!L$27/12,0)),"-")</f>
        <v>0</v>
      </c>
      <c r="N149" s="459"/>
      <c r="O149" s="354">
        <f t="shared" ref="O149:O212" si="9">YEAR(P149)</f>
        <v>2029</v>
      </c>
      <c r="P149" s="378">
        <f t="shared" si="7"/>
        <v>47392</v>
      </c>
      <c r="Q149" s="366" t="str">
        <f>IFERROR(IF(-SUM(Q$20:Q148)+Q$15&lt;0.000001,0,IF($C149&gt;='H-32A-WP06 - Debt Service'!P$24,'H-32A-WP06 - Debt Service'!P$27/12,0)),"-")</f>
        <v>-</v>
      </c>
      <c r="R149" s="366">
        <f>IFERROR(IF(-SUM(R$20:R148)+R$15&lt;0.000001,0,IF($C149&gt;='H-32A-WP06 - Debt Service'!Q$24,'H-32A-WP06 - Debt Service'!Q$27/12,0)),"-")</f>
        <v>0</v>
      </c>
      <c r="S149" s="366">
        <f>IFERROR(IF(-SUM(S$20:S148)+S$15&lt;0.000001,0,IF($C149&gt;='H-32A-WP06 - Debt Service'!R$24,'H-32A-WP06 - Debt Service'!R$27/12,0)),"-")</f>
        <v>0</v>
      </c>
      <c r="T149" s="366">
        <f>IFERROR(IF(-SUM(T$20:T148)+T$15&lt;0.000001,0,IF($C149&gt;='H-32A-WP06 - Debt Service'!S$24,'H-32A-WP06 - Debt Service'!S$27/12,0)),"-")</f>
        <v>0</v>
      </c>
      <c r="U149" s="366">
        <f>IFERROR(IF(-SUM(U$20:U148)+U$15&lt;0.000001,0,IF($C149&gt;='H-32A-WP06 - Debt Service'!T$24,'H-32A-WP06 - Debt Service'!T$27/12,0)),"-")</f>
        <v>0</v>
      </c>
      <c r="V149" s="366">
        <f>IFERROR(IF(-SUM(V$20:V148)+V$15&lt;0.000001,0,IF($C149&gt;='H-32A-WP06 - Debt Service'!U$24,'H-32A-WP06 - Debt Service'!U$27/12,0)),"-")</f>
        <v>0</v>
      </c>
      <c r="W149" s="366">
        <f>IFERROR(IF(-SUM(W$20:W148)+W$15&lt;0.000001,0,IF($C149&gt;='H-32A-WP06 - Debt Service'!V$24,'H-32A-WP06 - Debt Service'!V$27/12,0)),"-")</f>
        <v>0</v>
      </c>
      <c r="X149" s="366">
        <f>IFERROR(IF(-SUM(X$20:X148)+X$15&lt;0.000001,0,IF($C149&gt;='H-32A-WP06 - Debt Service'!W$24,'H-32A-WP06 - Debt Service'!W$27/12,0)),"-")</f>
        <v>0</v>
      </c>
      <c r="Y149" s="366">
        <f>IFERROR(IF(-SUM(Y$20:Y148)+Y$15&lt;0.000001,0,IF($C149&gt;='H-32A-WP06 - Debt Service'!X$24,'H-32A-WP06 - Debt Service'!X$27/12,0)),"-")</f>
        <v>0</v>
      </c>
      <c r="Z149" s="366">
        <f>IFERROR(IF(-SUM(Z$20:Z148)+Z$15&lt;0.000001,0,IF($C149&gt;='H-32A-WP06 - Debt Service'!Y$24,'H-32A-WP06 - Debt Service'!Y$27/12,0)),"-")</f>
        <v>0</v>
      </c>
    </row>
    <row r="150" spans="2:26">
      <c r="B150" s="354">
        <f t="shared" si="8"/>
        <v>2029</v>
      </c>
      <c r="C150" s="378">
        <f t="shared" ref="C150:C213" si="10">EOMONTH(C149,0)+1</f>
        <v>47423</v>
      </c>
      <c r="D150" s="366" t="str">
        <f>IFERROR(IF(-SUM(D$20:D149)+D$15&lt;0.000001,0,IF($C150&gt;='H-32A-WP06 - Debt Service'!C$24,'H-32A-WP06 - Debt Service'!C$27/12,0)),"-")</f>
        <v>-</v>
      </c>
      <c r="E150" s="366" t="str">
        <f>IFERROR(IF(-SUM(E$20:E149)+E$15&lt;0.000001,0,IF($C150&gt;='H-32A-WP06 - Debt Service'!D$24,'H-32A-WP06 - Debt Service'!D$27/12,0)),"-")</f>
        <v>-</v>
      </c>
      <c r="F150" s="366" t="str">
        <f>IFERROR(IF(-SUM(F$20:F149)+F$15&lt;0.000001,0,IF($C150&gt;='H-32A-WP06 - Debt Service'!E$24,'H-32A-WP06 - Debt Service'!E$27/12,0)),"-")</f>
        <v>-</v>
      </c>
      <c r="G150" s="366">
        <f>IFERROR(IF(-SUM(G$20:G149)+G$15&lt;0.000001,0,IF($C150&gt;='H-32A-WP06 - Debt Service'!F$24,'H-32A-WP06 - Debt Service'!F$27/12,0)),"-")</f>
        <v>0</v>
      </c>
      <c r="H150" s="366">
        <f>IFERROR(IF(-SUM(H$20:H149)+H$15&lt;0.000001,0,IF($C150&gt;='H-32A-WP06 - Debt Service'!G$24,'H-32A-WP06 - Debt Service'!G$27/12,0)),"-")</f>
        <v>0</v>
      </c>
      <c r="I150" s="366">
        <f>IFERROR(IF(-SUM(I$20:I149)+I$15&lt;0.000001,0,IF($C150&gt;='H-32A-WP06 - Debt Service'!H$24,'H-32A-WP06 - Debt Service'!H$27/12,0)),"-")</f>
        <v>0</v>
      </c>
      <c r="J150" s="366">
        <f>IFERROR(IF(-SUM(J$20:J149)+J$15&lt;0.000001,0,IF($C150&gt;='H-32A-WP06 - Debt Service'!I$24,'H-32A-WP06 - Debt Service'!I$27/12,0)),"-")</f>
        <v>0</v>
      </c>
      <c r="K150" s="366">
        <f>IFERROR(IF(-SUM(K$20:K149)+K$15&lt;0.000001,0,IF($C150&gt;='H-32A-WP06 - Debt Service'!J$24,'H-32A-WP06 - Debt Service'!J$27/12,0)),"-")</f>
        <v>0</v>
      </c>
      <c r="L150" s="366">
        <f>IFERROR(IF(-SUM(L$20:L149)+L$15&lt;0.000001,0,IF($C150&gt;='H-32A-WP06 - Debt Service'!K$24,'H-32A-WP06 - Debt Service'!K$27/12,0)),"-")</f>
        <v>0</v>
      </c>
      <c r="M150" s="366">
        <f>IFERROR(IF(-SUM(M$20:M149)+M$15&lt;0.000001,0,IF($C150&gt;='H-32A-WP06 - Debt Service'!L$24,'H-32A-WP06 - Debt Service'!L$27/12,0)),"-")</f>
        <v>0</v>
      </c>
      <c r="N150" s="459"/>
      <c r="O150" s="354">
        <f t="shared" si="9"/>
        <v>2029</v>
      </c>
      <c r="P150" s="378">
        <f t="shared" ref="P150:P213" si="11">EOMONTH(P149,0)+1</f>
        <v>47423</v>
      </c>
      <c r="Q150" s="366" t="str">
        <f>IFERROR(IF(-SUM(Q$20:Q149)+Q$15&lt;0.000001,0,IF($C150&gt;='H-32A-WP06 - Debt Service'!P$24,'H-32A-WP06 - Debt Service'!P$27/12,0)),"-")</f>
        <v>-</v>
      </c>
      <c r="R150" s="366">
        <f>IFERROR(IF(-SUM(R$20:R149)+R$15&lt;0.000001,0,IF($C150&gt;='H-32A-WP06 - Debt Service'!Q$24,'H-32A-WP06 - Debt Service'!Q$27/12,0)),"-")</f>
        <v>0</v>
      </c>
      <c r="S150" s="366">
        <f>IFERROR(IF(-SUM(S$20:S149)+S$15&lt;0.000001,0,IF($C150&gt;='H-32A-WP06 - Debt Service'!R$24,'H-32A-WP06 - Debt Service'!R$27/12,0)),"-")</f>
        <v>0</v>
      </c>
      <c r="T150" s="366">
        <f>IFERROR(IF(-SUM(T$20:T149)+T$15&lt;0.000001,0,IF($C150&gt;='H-32A-WP06 - Debt Service'!S$24,'H-32A-WP06 - Debt Service'!S$27/12,0)),"-")</f>
        <v>0</v>
      </c>
      <c r="U150" s="366">
        <f>IFERROR(IF(-SUM(U$20:U149)+U$15&lt;0.000001,0,IF($C150&gt;='H-32A-WP06 - Debt Service'!T$24,'H-32A-WP06 - Debt Service'!T$27/12,0)),"-")</f>
        <v>0</v>
      </c>
      <c r="V150" s="366">
        <f>IFERROR(IF(-SUM(V$20:V149)+V$15&lt;0.000001,0,IF($C150&gt;='H-32A-WP06 - Debt Service'!U$24,'H-32A-WP06 - Debt Service'!U$27/12,0)),"-")</f>
        <v>0</v>
      </c>
      <c r="W150" s="366">
        <f>IFERROR(IF(-SUM(W$20:W149)+W$15&lt;0.000001,0,IF($C150&gt;='H-32A-WP06 - Debt Service'!V$24,'H-32A-WP06 - Debt Service'!V$27/12,0)),"-")</f>
        <v>0</v>
      </c>
      <c r="X150" s="366">
        <f>IFERROR(IF(-SUM(X$20:X149)+X$15&lt;0.000001,0,IF($C150&gt;='H-32A-WP06 - Debt Service'!W$24,'H-32A-WP06 - Debt Service'!W$27/12,0)),"-")</f>
        <v>0</v>
      </c>
      <c r="Y150" s="366">
        <f>IFERROR(IF(-SUM(Y$20:Y149)+Y$15&lt;0.000001,0,IF($C150&gt;='H-32A-WP06 - Debt Service'!X$24,'H-32A-WP06 - Debt Service'!X$27/12,0)),"-")</f>
        <v>0</v>
      </c>
      <c r="Z150" s="366">
        <f>IFERROR(IF(-SUM(Z$20:Z149)+Z$15&lt;0.000001,0,IF($C150&gt;='H-32A-WP06 - Debt Service'!Y$24,'H-32A-WP06 - Debt Service'!Y$27/12,0)),"-")</f>
        <v>0</v>
      </c>
    </row>
    <row r="151" spans="2:26">
      <c r="B151" s="354">
        <f t="shared" si="8"/>
        <v>2029</v>
      </c>
      <c r="C151" s="378">
        <f t="shared" si="10"/>
        <v>47453</v>
      </c>
      <c r="D151" s="366" t="str">
        <f>IFERROR(IF(-SUM(D$20:D150)+D$15&lt;0.000001,0,IF($C151&gt;='H-32A-WP06 - Debt Service'!C$24,'H-32A-WP06 - Debt Service'!C$27/12,0)),"-")</f>
        <v>-</v>
      </c>
      <c r="E151" s="366" t="str">
        <f>IFERROR(IF(-SUM(E$20:E150)+E$15&lt;0.000001,0,IF($C151&gt;='H-32A-WP06 - Debt Service'!D$24,'H-32A-WP06 - Debt Service'!D$27/12,0)),"-")</f>
        <v>-</v>
      </c>
      <c r="F151" s="366" t="str">
        <f>IFERROR(IF(-SUM(F$20:F150)+F$15&lt;0.000001,0,IF($C151&gt;='H-32A-WP06 - Debt Service'!E$24,'H-32A-WP06 - Debt Service'!E$27/12,0)),"-")</f>
        <v>-</v>
      </c>
      <c r="G151" s="366">
        <f>IFERROR(IF(-SUM(G$20:G150)+G$15&lt;0.000001,0,IF($C151&gt;='H-32A-WP06 - Debt Service'!F$24,'H-32A-WP06 - Debt Service'!F$27/12,0)),"-")</f>
        <v>0</v>
      </c>
      <c r="H151" s="366">
        <f>IFERROR(IF(-SUM(H$20:H150)+H$15&lt;0.000001,0,IF($C151&gt;='H-32A-WP06 - Debt Service'!G$24,'H-32A-WP06 - Debt Service'!G$27/12,0)),"-")</f>
        <v>0</v>
      </c>
      <c r="I151" s="366">
        <f>IFERROR(IF(-SUM(I$20:I150)+I$15&lt;0.000001,0,IF($C151&gt;='H-32A-WP06 - Debt Service'!H$24,'H-32A-WP06 - Debt Service'!H$27/12,0)),"-")</f>
        <v>0</v>
      </c>
      <c r="J151" s="366">
        <f>IFERROR(IF(-SUM(J$20:J150)+J$15&lt;0.000001,0,IF($C151&gt;='H-32A-WP06 - Debt Service'!I$24,'H-32A-WP06 - Debt Service'!I$27/12,0)),"-")</f>
        <v>0</v>
      </c>
      <c r="K151" s="366">
        <f>IFERROR(IF(-SUM(K$20:K150)+K$15&lt;0.000001,0,IF($C151&gt;='H-32A-WP06 - Debt Service'!J$24,'H-32A-WP06 - Debt Service'!J$27/12,0)),"-")</f>
        <v>0</v>
      </c>
      <c r="L151" s="366">
        <f>IFERROR(IF(-SUM(L$20:L150)+L$15&lt;0.000001,0,IF($C151&gt;='H-32A-WP06 - Debt Service'!K$24,'H-32A-WP06 - Debt Service'!K$27/12,0)),"-")</f>
        <v>0</v>
      </c>
      <c r="M151" s="366">
        <f>IFERROR(IF(-SUM(M$20:M150)+M$15&lt;0.000001,0,IF($C151&gt;='H-32A-WP06 - Debt Service'!L$24,'H-32A-WP06 - Debt Service'!L$27/12,0)),"-")</f>
        <v>0</v>
      </c>
      <c r="N151" s="459"/>
      <c r="O151" s="354">
        <f t="shared" si="9"/>
        <v>2029</v>
      </c>
      <c r="P151" s="378">
        <f t="shared" si="11"/>
        <v>47453</v>
      </c>
      <c r="Q151" s="366" t="str">
        <f>IFERROR(IF(-SUM(Q$20:Q150)+Q$15&lt;0.000001,0,IF($C151&gt;='H-32A-WP06 - Debt Service'!P$24,'H-32A-WP06 - Debt Service'!P$27/12,0)),"-")</f>
        <v>-</v>
      </c>
      <c r="R151" s="366">
        <f>IFERROR(IF(-SUM(R$20:R150)+R$15&lt;0.000001,0,IF($C151&gt;='H-32A-WP06 - Debt Service'!Q$24,'H-32A-WP06 - Debt Service'!Q$27/12,0)),"-")</f>
        <v>0</v>
      </c>
      <c r="S151" s="366">
        <f>IFERROR(IF(-SUM(S$20:S150)+S$15&lt;0.000001,0,IF($C151&gt;='H-32A-WP06 - Debt Service'!R$24,'H-32A-WP06 - Debt Service'!R$27/12,0)),"-")</f>
        <v>0</v>
      </c>
      <c r="T151" s="366">
        <f>IFERROR(IF(-SUM(T$20:T150)+T$15&lt;0.000001,0,IF($C151&gt;='H-32A-WP06 - Debt Service'!S$24,'H-32A-WP06 - Debt Service'!S$27/12,0)),"-")</f>
        <v>0</v>
      </c>
      <c r="U151" s="366">
        <f>IFERROR(IF(-SUM(U$20:U150)+U$15&lt;0.000001,0,IF($C151&gt;='H-32A-WP06 - Debt Service'!T$24,'H-32A-WP06 - Debt Service'!T$27/12,0)),"-")</f>
        <v>0</v>
      </c>
      <c r="V151" s="366">
        <f>IFERROR(IF(-SUM(V$20:V150)+V$15&lt;0.000001,0,IF($C151&gt;='H-32A-WP06 - Debt Service'!U$24,'H-32A-WP06 - Debt Service'!U$27/12,0)),"-")</f>
        <v>0</v>
      </c>
      <c r="W151" s="366">
        <f>IFERROR(IF(-SUM(W$20:W150)+W$15&lt;0.000001,0,IF($C151&gt;='H-32A-WP06 - Debt Service'!V$24,'H-32A-WP06 - Debt Service'!V$27/12,0)),"-")</f>
        <v>0</v>
      </c>
      <c r="X151" s="366">
        <f>IFERROR(IF(-SUM(X$20:X150)+X$15&lt;0.000001,0,IF($C151&gt;='H-32A-WP06 - Debt Service'!W$24,'H-32A-WP06 - Debt Service'!W$27/12,0)),"-")</f>
        <v>0</v>
      </c>
      <c r="Y151" s="366">
        <f>IFERROR(IF(-SUM(Y$20:Y150)+Y$15&lt;0.000001,0,IF($C151&gt;='H-32A-WP06 - Debt Service'!X$24,'H-32A-WP06 - Debt Service'!X$27/12,0)),"-")</f>
        <v>0</v>
      </c>
      <c r="Z151" s="366">
        <f>IFERROR(IF(-SUM(Z$20:Z150)+Z$15&lt;0.000001,0,IF($C151&gt;='H-32A-WP06 - Debt Service'!Y$24,'H-32A-WP06 - Debt Service'!Y$27/12,0)),"-")</f>
        <v>0</v>
      </c>
    </row>
    <row r="152" spans="2:26">
      <c r="B152" s="354">
        <f t="shared" si="8"/>
        <v>2030</v>
      </c>
      <c r="C152" s="378">
        <f t="shared" si="10"/>
        <v>47484</v>
      </c>
      <c r="D152" s="366" t="str">
        <f>IFERROR(IF(-SUM(D$20:D151)+D$15&lt;0.000001,0,IF($C152&gt;='H-32A-WP06 - Debt Service'!C$24,'H-32A-WP06 - Debt Service'!C$27/12,0)),"-")</f>
        <v>-</v>
      </c>
      <c r="E152" s="366" t="str">
        <f>IFERROR(IF(-SUM(E$20:E151)+E$15&lt;0.000001,0,IF($C152&gt;='H-32A-WP06 - Debt Service'!D$24,'H-32A-WP06 - Debt Service'!D$27/12,0)),"-")</f>
        <v>-</v>
      </c>
      <c r="F152" s="366" t="str">
        <f>IFERROR(IF(-SUM(F$20:F151)+F$15&lt;0.000001,0,IF($C152&gt;='H-32A-WP06 - Debt Service'!E$24,'H-32A-WP06 - Debt Service'!E$27/12,0)),"-")</f>
        <v>-</v>
      </c>
      <c r="G152" s="366">
        <f>IFERROR(IF(-SUM(G$20:G151)+G$15&lt;0.000001,0,IF($C152&gt;='H-32A-WP06 - Debt Service'!F$24,'H-32A-WP06 - Debt Service'!F$27/12,0)),"-")</f>
        <v>0</v>
      </c>
      <c r="H152" s="366">
        <f>IFERROR(IF(-SUM(H$20:H151)+H$15&lt;0.000001,0,IF($C152&gt;='H-32A-WP06 - Debt Service'!G$24,'H-32A-WP06 - Debt Service'!G$27/12,0)),"-")</f>
        <v>0</v>
      </c>
      <c r="I152" s="366">
        <f>IFERROR(IF(-SUM(I$20:I151)+I$15&lt;0.000001,0,IF($C152&gt;='H-32A-WP06 - Debt Service'!H$24,'H-32A-WP06 - Debt Service'!H$27/12,0)),"-")</f>
        <v>0</v>
      </c>
      <c r="J152" s="366">
        <f>IFERROR(IF(-SUM(J$20:J151)+J$15&lt;0.000001,0,IF($C152&gt;='H-32A-WP06 - Debt Service'!I$24,'H-32A-WP06 - Debt Service'!I$27/12,0)),"-")</f>
        <v>0</v>
      </c>
      <c r="K152" s="366">
        <f>IFERROR(IF(-SUM(K$20:K151)+K$15&lt;0.000001,0,IF($C152&gt;='H-32A-WP06 - Debt Service'!J$24,'H-32A-WP06 - Debt Service'!J$27/12,0)),"-")</f>
        <v>0</v>
      </c>
      <c r="L152" s="366">
        <f>IFERROR(IF(-SUM(L$20:L151)+L$15&lt;0.000001,0,IF($C152&gt;='H-32A-WP06 - Debt Service'!K$24,'H-32A-WP06 - Debt Service'!K$27/12,0)),"-")</f>
        <v>0</v>
      </c>
      <c r="M152" s="366">
        <f>IFERROR(IF(-SUM(M$20:M151)+M$15&lt;0.000001,0,IF($C152&gt;='H-32A-WP06 - Debt Service'!L$24,'H-32A-WP06 - Debt Service'!L$27/12,0)),"-")</f>
        <v>0</v>
      </c>
      <c r="N152" s="459"/>
      <c r="O152" s="354">
        <f t="shared" si="9"/>
        <v>2030</v>
      </c>
      <c r="P152" s="378">
        <f t="shared" si="11"/>
        <v>47484</v>
      </c>
      <c r="Q152" s="366" t="str">
        <f>IFERROR(IF(-SUM(Q$20:Q151)+Q$15&lt;0.000001,0,IF($C152&gt;='H-32A-WP06 - Debt Service'!P$24,'H-32A-WP06 - Debt Service'!P$27/12,0)),"-")</f>
        <v>-</v>
      </c>
      <c r="R152" s="366">
        <f>IFERROR(IF(-SUM(R$20:R151)+R$15&lt;0.000001,0,IF($C152&gt;='H-32A-WP06 - Debt Service'!Q$24,'H-32A-WP06 - Debt Service'!Q$27/12,0)),"-")</f>
        <v>0</v>
      </c>
      <c r="S152" s="366">
        <f>IFERROR(IF(-SUM(S$20:S151)+S$15&lt;0.000001,0,IF($C152&gt;='H-32A-WP06 - Debt Service'!R$24,'H-32A-WP06 - Debt Service'!R$27/12,0)),"-")</f>
        <v>0</v>
      </c>
      <c r="T152" s="366">
        <f>IFERROR(IF(-SUM(T$20:T151)+T$15&lt;0.000001,0,IF($C152&gt;='H-32A-WP06 - Debt Service'!S$24,'H-32A-WP06 - Debt Service'!S$27/12,0)),"-")</f>
        <v>0</v>
      </c>
      <c r="U152" s="366">
        <f>IFERROR(IF(-SUM(U$20:U151)+U$15&lt;0.000001,0,IF($C152&gt;='H-32A-WP06 - Debt Service'!T$24,'H-32A-WP06 - Debt Service'!T$27/12,0)),"-")</f>
        <v>0</v>
      </c>
      <c r="V152" s="366">
        <f>IFERROR(IF(-SUM(V$20:V151)+V$15&lt;0.000001,0,IF($C152&gt;='H-32A-WP06 - Debt Service'!U$24,'H-32A-WP06 - Debt Service'!U$27/12,0)),"-")</f>
        <v>0</v>
      </c>
      <c r="W152" s="366">
        <f>IFERROR(IF(-SUM(W$20:W151)+W$15&lt;0.000001,0,IF($C152&gt;='H-32A-WP06 - Debt Service'!V$24,'H-32A-WP06 - Debt Service'!V$27/12,0)),"-")</f>
        <v>0</v>
      </c>
      <c r="X152" s="366">
        <f>IFERROR(IF(-SUM(X$20:X151)+X$15&lt;0.000001,0,IF($C152&gt;='H-32A-WP06 - Debt Service'!W$24,'H-32A-WP06 - Debt Service'!W$27/12,0)),"-")</f>
        <v>0</v>
      </c>
      <c r="Y152" s="366">
        <f>IFERROR(IF(-SUM(Y$20:Y151)+Y$15&lt;0.000001,0,IF($C152&gt;='H-32A-WP06 - Debt Service'!X$24,'H-32A-WP06 - Debt Service'!X$27/12,0)),"-")</f>
        <v>0</v>
      </c>
      <c r="Z152" s="366">
        <f>IFERROR(IF(-SUM(Z$20:Z151)+Z$15&lt;0.000001,0,IF($C152&gt;='H-32A-WP06 - Debt Service'!Y$24,'H-32A-WP06 - Debt Service'!Y$27/12,0)),"-")</f>
        <v>0</v>
      </c>
    </row>
    <row r="153" spans="2:26">
      <c r="B153" s="354">
        <f t="shared" si="8"/>
        <v>2030</v>
      </c>
      <c r="C153" s="378">
        <f t="shared" si="10"/>
        <v>47515</v>
      </c>
      <c r="D153" s="366" t="str">
        <f>IFERROR(IF(-SUM(D$20:D152)+D$15&lt;0.000001,0,IF($C153&gt;='H-32A-WP06 - Debt Service'!C$24,'H-32A-WP06 - Debt Service'!C$27/12,0)),"-")</f>
        <v>-</v>
      </c>
      <c r="E153" s="366" t="str">
        <f>IFERROR(IF(-SUM(E$20:E152)+E$15&lt;0.000001,0,IF($C153&gt;='H-32A-WP06 - Debt Service'!D$24,'H-32A-WP06 - Debt Service'!D$27/12,0)),"-")</f>
        <v>-</v>
      </c>
      <c r="F153" s="366" t="str">
        <f>IFERROR(IF(-SUM(F$20:F152)+F$15&lt;0.000001,0,IF($C153&gt;='H-32A-WP06 - Debt Service'!E$24,'H-32A-WP06 - Debt Service'!E$27/12,0)),"-")</f>
        <v>-</v>
      </c>
      <c r="G153" s="366">
        <f>IFERROR(IF(-SUM(G$20:G152)+G$15&lt;0.000001,0,IF($C153&gt;='H-32A-WP06 - Debt Service'!F$24,'H-32A-WP06 - Debt Service'!F$27/12,0)),"-")</f>
        <v>0</v>
      </c>
      <c r="H153" s="366">
        <f>IFERROR(IF(-SUM(H$20:H152)+H$15&lt;0.000001,0,IF($C153&gt;='H-32A-WP06 - Debt Service'!G$24,'H-32A-WP06 - Debt Service'!G$27/12,0)),"-")</f>
        <v>0</v>
      </c>
      <c r="I153" s="366">
        <f>IFERROR(IF(-SUM(I$20:I152)+I$15&lt;0.000001,0,IF($C153&gt;='H-32A-WP06 - Debt Service'!H$24,'H-32A-WP06 - Debt Service'!H$27/12,0)),"-")</f>
        <v>0</v>
      </c>
      <c r="J153" s="366">
        <f>IFERROR(IF(-SUM(J$20:J152)+J$15&lt;0.000001,0,IF($C153&gt;='H-32A-WP06 - Debt Service'!I$24,'H-32A-WP06 - Debt Service'!I$27/12,0)),"-")</f>
        <v>0</v>
      </c>
      <c r="K153" s="366">
        <f>IFERROR(IF(-SUM(K$20:K152)+K$15&lt;0.000001,0,IF($C153&gt;='H-32A-WP06 - Debt Service'!J$24,'H-32A-WP06 - Debt Service'!J$27/12,0)),"-")</f>
        <v>0</v>
      </c>
      <c r="L153" s="366">
        <f>IFERROR(IF(-SUM(L$20:L152)+L$15&lt;0.000001,0,IF($C153&gt;='H-32A-WP06 - Debt Service'!K$24,'H-32A-WP06 - Debt Service'!K$27/12,0)),"-")</f>
        <v>0</v>
      </c>
      <c r="M153" s="366">
        <f>IFERROR(IF(-SUM(M$20:M152)+M$15&lt;0.000001,0,IF($C153&gt;='H-32A-WP06 - Debt Service'!L$24,'H-32A-WP06 - Debt Service'!L$27/12,0)),"-")</f>
        <v>0</v>
      </c>
      <c r="N153" s="459"/>
      <c r="O153" s="354">
        <f t="shared" si="9"/>
        <v>2030</v>
      </c>
      <c r="P153" s="378">
        <f t="shared" si="11"/>
        <v>47515</v>
      </c>
      <c r="Q153" s="366" t="str">
        <f>IFERROR(IF(-SUM(Q$20:Q152)+Q$15&lt;0.000001,0,IF($C153&gt;='H-32A-WP06 - Debt Service'!P$24,'H-32A-WP06 - Debt Service'!P$27/12,0)),"-")</f>
        <v>-</v>
      </c>
      <c r="R153" s="366">
        <f>IFERROR(IF(-SUM(R$20:R152)+R$15&lt;0.000001,0,IF($C153&gt;='H-32A-WP06 - Debt Service'!Q$24,'H-32A-WP06 - Debt Service'!Q$27/12,0)),"-")</f>
        <v>0</v>
      </c>
      <c r="S153" s="366">
        <f>IFERROR(IF(-SUM(S$20:S152)+S$15&lt;0.000001,0,IF($C153&gt;='H-32A-WP06 - Debt Service'!R$24,'H-32A-WP06 - Debt Service'!R$27/12,0)),"-")</f>
        <v>0</v>
      </c>
      <c r="T153" s="366">
        <f>IFERROR(IF(-SUM(T$20:T152)+T$15&lt;0.000001,0,IF($C153&gt;='H-32A-WP06 - Debt Service'!S$24,'H-32A-WP06 - Debt Service'!S$27/12,0)),"-")</f>
        <v>0</v>
      </c>
      <c r="U153" s="366">
        <f>IFERROR(IF(-SUM(U$20:U152)+U$15&lt;0.000001,0,IF($C153&gt;='H-32A-WP06 - Debt Service'!T$24,'H-32A-WP06 - Debt Service'!T$27/12,0)),"-")</f>
        <v>0</v>
      </c>
      <c r="V153" s="366">
        <f>IFERROR(IF(-SUM(V$20:V152)+V$15&lt;0.000001,0,IF($C153&gt;='H-32A-WP06 - Debt Service'!U$24,'H-32A-WP06 - Debt Service'!U$27/12,0)),"-")</f>
        <v>0</v>
      </c>
      <c r="W153" s="366">
        <f>IFERROR(IF(-SUM(W$20:W152)+W$15&lt;0.000001,0,IF($C153&gt;='H-32A-WP06 - Debt Service'!V$24,'H-32A-WP06 - Debt Service'!V$27/12,0)),"-")</f>
        <v>0</v>
      </c>
      <c r="X153" s="366">
        <f>IFERROR(IF(-SUM(X$20:X152)+X$15&lt;0.000001,0,IF($C153&gt;='H-32A-WP06 - Debt Service'!W$24,'H-32A-WP06 - Debt Service'!W$27/12,0)),"-")</f>
        <v>0</v>
      </c>
      <c r="Y153" s="366">
        <f>IFERROR(IF(-SUM(Y$20:Y152)+Y$15&lt;0.000001,0,IF($C153&gt;='H-32A-WP06 - Debt Service'!X$24,'H-32A-WP06 - Debt Service'!X$27/12,0)),"-")</f>
        <v>0</v>
      </c>
      <c r="Z153" s="366">
        <f>IFERROR(IF(-SUM(Z$20:Z152)+Z$15&lt;0.000001,0,IF($C153&gt;='H-32A-WP06 - Debt Service'!Y$24,'H-32A-WP06 - Debt Service'!Y$27/12,0)),"-")</f>
        <v>0</v>
      </c>
    </row>
    <row r="154" spans="2:26">
      <c r="B154" s="354">
        <f t="shared" si="8"/>
        <v>2030</v>
      </c>
      <c r="C154" s="378">
        <f t="shared" si="10"/>
        <v>47543</v>
      </c>
      <c r="D154" s="366" t="str">
        <f>IFERROR(IF(-SUM(D$20:D153)+D$15&lt;0.000001,0,IF($C154&gt;='H-32A-WP06 - Debt Service'!C$24,'H-32A-WP06 - Debt Service'!C$27/12,0)),"-")</f>
        <v>-</v>
      </c>
      <c r="E154" s="366" t="str">
        <f>IFERROR(IF(-SUM(E$20:E153)+E$15&lt;0.000001,0,IF($C154&gt;='H-32A-WP06 - Debt Service'!D$24,'H-32A-WP06 - Debt Service'!D$27/12,0)),"-")</f>
        <v>-</v>
      </c>
      <c r="F154" s="366" t="str">
        <f>IFERROR(IF(-SUM(F$20:F153)+F$15&lt;0.000001,0,IF($C154&gt;='H-32A-WP06 - Debt Service'!E$24,'H-32A-WP06 - Debt Service'!E$27/12,0)),"-")</f>
        <v>-</v>
      </c>
      <c r="G154" s="366">
        <f>IFERROR(IF(-SUM(G$20:G153)+G$15&lt;0.000001,0,IF($C154&gt;='H-32A-WP06 - Debt Service'!F$24,'H-32A-WP06 - Debt Service'!F$27/12,0)),"-")</f>
        <v>0</v>
      </c>
      <c r="H154" s="366">
        <f>IFERROR(IF(-SUM(H$20:H153)+H$15&lt;0.000001,0,IF($C154&gt;='H-32A-WP06 - Debt Service'!G$24,'H-32A-WP06 - Debt Service'!G$27/12,0)),"-")</f>
        <v>0</v>
      </c>
      <c r="I154" s="366">
        <f>IFERROR(IF(-SUM(I$20:I153)+I$15&lt;0.000001,0,IF($C154&gt;='H-32A-WP06 - Debt Service'!H$24,'H-32A-WP06 - Debt Service'!H$27/12,0)),"-")</f>
        <v>0</v>
      </c>
      <c r="J154" s="366">
        <f>IFERROR(IF(-SUM(J$20:J153)+J$15&lt;0.000001,0,IF($C154&gt;='H-32A-WP06 - Debt Service'!I$24,'H-32A-WP06 - Debt Service'!I$27/12,0)),"-")</f>
        <v>0</v>
      </c>
      <c r="K154" s="366">
        <f>IFERROR(IF(-SUM(K$20:K153)+K$15&lt;0.000001,0,IF($C154&gt;='H-32A-WP06 - Debt Service'!J$24,'H-32A-WP06 - Debt Service'!J$27/12,0)),"-")</f>
        <v>0</v>
      </c>
      <c r="L154" s="366">
        <f>IFERROR(IF(-SUM(L$20:L153)+L$15&lt;0.000001,0,IF($C154&gt;='H-32A-WP06 - Debt Service'!K$24,'H-32A-WP06 - Debt Service'!K$27/12,0)),"-")</f>
        <v>0</v>
      </c>
      <c r="M154" s="366">
        <f>IFERROR(IF(-SUM(M$20:M153)+M$15&lt;0.000001,0,IF($C154&gt;='H-32A-WP06 - Debt Service'!L$24,'H-32A-WP06 - Debt Service'!L$27/12,0)),"-")</f>
        <v>0</v>
      </c>
      <c r="N154" s="459"/>
      <c r="O154" s="354">
        <f t="shared" si="9"/>
        <v>2030</v>
      </c>
      <c r="P154" s="378">
        <f t="shared" si="11"/>
        <v>47543</v>
      </c>
      <c r="Q154" s="366" t="str">
        <f>IFERROR(IF(-SUM(Q$20:Q153)+Q$15&lt;0.000001,0,IF($C154&gt;='H-32A-WP06 - Debt Service'!P$24,'H-32A-WP06 - Debt Service'!P$27/12,0)),"-")</f>
        <v>-</v>
      </c>
      <c r="R154" s="366">
        <f>IFERROR(IF(-SUM(R$20:R153)+R$15&lt;0.000001,0,IF($C154&gt;='H-32A-WP06 - Debt Service'!Q$24,'H-32A-WP06 - Debt Service'!Q$27/12,0)),"-")</f>
        <v>0</v>
      </c>
      <c r="S154" s="366">
        <f>IFERROR(IF(-SUM(S$20:S153)+S$15&lt;0.000001,0,IF($C154&gt;='H-32A-WP06 - Debt Service'!R$24,'H-32A-WP06 - Debt Service'!R$27/12,0)),"-")</f>
        <v>0</v>
      </c>
      <c r="T154" s="366">
        <f>IFERROR(IF(-SUM(T$20:T153)+T$15&lt;0.000001,0,IF($C154&gt;='H-32A-WP06 - Debt Service'!S$24,'H-32A-WP06 - Debt Service'!S$27/12,0)),"-")</f>
        <v>0</v>
      </c>
      <c r="U154" s="366">
        <f>IFERROR(IF(-SUM(U$20:U153)+U$15&lt;0.000001,0,IF($C154&gt;='H-32A-WP06 - Debt Service'!T$24,'H-32A-WP06 - Debt Service'!T$27/12,0)),"-")</f>
        <v>0</v>
      </c>
      <c r="V154" s="366">
        <f>IFERROR(IF(-SUM(V$20:V153)+V$15&lt;0.000001,0,IF($C154&gt;='H-32A-WP06 - Debt Service'!U$24,'H-32A-WP06 - Debt Service'!U$27/12,0)),"-")</f>
        <v>0</v>
      </c>
      <c r="W154" s="366">
        <f>IFERROR(IF(-SUM(W$20:W153)+W$15&lt;0.000001,0,IF($C154&gt;='H-32A-WP06 - Debt Service'!V$24,'H-32A-WP06 - Debt Service'!V$27/12,0)),"-")</f>
        <v>0</v>
      </c>
      <c r="X154" s="366">
        <f>IFERROR(IF(-SUM(X$20:X153)+X$15&lt;0.000001,0,IF($C154&gt;='H-32A-WP06 - Debt Service'!W$24,'H-32A-WP06 - Debt Service'!W$27/12,0)),"-")</f>
        <v>0</v>
      </c>
      <c r="Y154" s="366">
        <f>IFERROR(IF(-SUM(Y$20:Y153)+Y$15&lt;0.000001,0,IF($C154&gt;='H-32A-WP06 - Debt Service'!X$24,'H-32A-WP06 - Debt Service'!X$27/12,0)),"-")</f>
        <v>0</v>
      </c>
      <c r="Z154" s="366">
        <f>IFERROR(IF(-SUM(Z$20:Z153)+Z$15&lt;0.000001,0,IF($C154&gt;='H-32A-WP06 - Debt Service'!Y$24,'H-32A-WP06 - Debt Service'!Y$27/12,0)),"-")</f>
        <v>0</v>
      </c>
    </row>
    <row r="155" spans="2:26">
      <c r="B155" s="354">
        <f t="shared" si="8"/>
        <v>2030</v>
      </c>
      <c r="C155" s="378">
        <f t="shared" si="10"/>
        <v>47574</v>
      </c>
      <c r="D155" s="366" t="str">
        <f>IFERROR(IF(-SUM(D$20:D154)+D$15&lt;0.000001,0,IF($C155&gt;='H-32A-WP06 - Debt Service'!C$24,'H-32A-WP06 - Debt Service'!C$27/12,0)),"-")</f>
        <v>-</v>
      </c>
      <c r="E155" s="366" t="str">
        <f>IFERROR(IF(-SUM(E$20:E154)+E$15&lt;0.000001,0,IF($C155&gt;='H-32A-WP06 - Debt Service'!D$24,'H-32A-WP06 - Debt Service'!D$27/12,0)),"-")</f>
        <v>-</v>
      </c>
      <c r="F155" s="366" t="str">
        <f>IFERROR(IF(-SUM(F$20:F154)+F$15&lt;0.000001,0,IF($C155&gt;='H-32A-WP06 - Debt Service'!E$24,'H-32A-WP06 - Debt Service'!E$27/12,0)),"-")</f>
        <v>-</v>
      </c>
      <c r="G155" s="366">
        <f>IFERROR(IF(-SUM(G$20:G154)+G$15&lt;0.000001,0,IF($C155&gt;='H-32A-WP06 - Debt Service'!F$24,'H-32A-WP06 - Debt Service'!F$27/12,0)),"-")</f>
        <v>0</v>
      </c>
      <c r="H155" s="366">
        <f>IFERROR(IF(-SUM(H$20:H154)+H$15&lt;0.000001,0,IF($C155&gt;='H-32A-WP06 - Debt Service'!G$24,'H-32A-WP06 - Debt Service'!G$27/12,0)),"-")</f>
        <v>0</v>
      </c>
      <c r="I155" s="366">
        <f>IFERROR(IF(-SUM(I$20:I154)+I$15&lt;0.000001,0,IF($C155&gt;='H-32A-WP06 - Debt Service'!H$24,'H-32A-WP06 - Debt Service'!H$27/12,0)),"-")</f>
        <v>0</v>
      </c>
      <c r="J155" s="366">
        <f>IFERROR(IF(-SUM(J$20:J154)+J$15&lt;0.000001,0,IF($C155&gt;='H-32A-WP06 - Debt Service'!I$24,'H-32A-WP06 - Debt Service'!I$27/12,0)),"-")</f>
        <v>0</v>
      </c>
      <c r="K155" s="366">
        <f>IFERROR(IF(-SUM(K$20:K154)+K$15&lt;0.000001,0,IF($C155&gt;='H-32A-WP06 - Debt Service'!J$24,'H-32A-WP06 - Debt Service'!J$27/12,0)),"-")</f>
        <v>0</v>
      </c>
      <c r="L155" s="366">
        <f>IFERROR(IF(-SUM(L$20:L154)+L$15&lt;0.000001,0,IF($C155&gt;='H-32A-WP06 - Debt Service'!K$24,'H-32A-WP06 - Debt Service'!K$27/12,0)),"-")</f>
        <v>0</v>
      </c>
      <c r="M155" s="366">
        <f>IFERROR(IF(-SUM(M$20:M154)+M$15&lt;0.000001,0,IF($C155&gt;='H-32A-WP06 - Debt Service'!L$24,'H-32A-WP06 - Debt Service'!L$27/12,0)),"-")</f>
        <v>0</v>
      </c>
      <c r="N155" s="459"/>
      <c r="O155" s="354">
        <f t="shared" si="9"/>
        <v>2030</v>
      </c>
      <c r="P155" s="378">
        <f t="shared" si="11"/>
        <v>47574</v>
      </c>
      <c r="Q155" s="366" t="str">
        <f>IFERROR(IF(-SUM(Q$20:Q154)+Q$15&lt;0.000001,0,IF($C155&gt;='H-32A-WP06 - Debt Service'!P$24,'H-32A-WP06 - Debt Service'!P$27/12,0)),"-")</f>
        <v>-</v>
      </c>
      <c r="R155" s="366">
        <f>IFERROR(IF(-SUM(R$20:R154)+R$15&lt;0.000001,0,IF($C155&gt;='H-32A-WP06 - Debt Service'!Q$24,'H-32A-WP06 - Debt Service'!Q$27/12,0)),"-")</f>
        <v>0</v>
      </c>
      <c r="S155" s="366">
        <f>IFERROR(IF(-SUM(S$20:S154)+S$15&lt;0.000001,0,IF($C155&gt;='H-32A-WP06 - Debt Service'!R$24,'H-32A-WP06 - Debt Service'!R$27/12,0)),"-")</f>
        <v>0</v>
      </c>
      <c r="T155" s="366">
        <f>IFERROR(IF(-SUM(T$20:T154)+T$15&lt;0.000001,0,IF($C155&gt;='H-32A-WP06 - Debt Service'!S$24,'H-32A-WP06 - Debt Service'!S$27/12,0)),"-")</f>
        <v>0</v>
      </c>
      <c r="U155" s="366">
        <f>IFERROR(IF(-SUM(U$20:U154)+U$15&lt;0.000001,0,IF($C155&gt;='H-32A-WP06 - Debt Service'!T$24,'H-32A-WP06 - Debt Service'!T$27/12,0)),"-")</f>
        <v>0</v>
      </c>
      <c r="V155" s="366">
        <f>IFERROR(IF(-SUM(V$20:V154)+V$15&lt;0.000001,0,IF($C155&gt;='H-32A-WP06 - Debt Service'!U$24,'H-32A-WP06 - Debt Service'!U$27/12,0)),"-")</f>
        <v>0</v>
      </c>
      <c r="W155" s="366">
        <f>IFERROR(IF(-SUM(W$20:W154)+W$15&lt;0.000001,0,IF($C155&gt;='H-32A-WP06 - Debt Service'!V$24,'H-32A-WP06 - Debt Service'!V$27/12,0)),"-")</f>
        <v>0</v>
      </c>
      <c r="X155" s="366">
        <f>IFERROR(IF(-SUM(X$20:X154)+X$15&lt;0.000001,0,IF($C155&gt;='H-32A-WP06 - Debt Service'!W$24,'H-32A-WP06 - Debt Service'!W$27/12,0)),"-")</f>
        <v>0</v>
      </c>
      <c r="Y155" s="366">
        <f>IFERROR(IF(-SUM(Y$20:Y154)+Y$15&lt;0.000001,0,IF($C155&gt;='H-32A-WP06 - Debt Service'!X$24,'H-32A-WP06 - Debt Service'!X$27/12,0)),"-")</f>
        <v>0</v>
      </c>
      <c r="Z155" s="366">
        <f>IFERROR(IF(-SUM(Z$20:Z154)+Z$15&lt;0.000001,0,IF($C155&gt;='H-32A-WP06 - Debt Service'!Y$24,'H-32A-WP06 - Debt Service'!Y$27/12,0)),"-")</f>
        <v>0</v>
      </c>
    </row>
    <row r="156" spans="2:26">
      <c r="B156" s="354">
        <f t="shared" si="8"/>
        <v>2030</v>
      </c>
      <c r="C156" s="378">
        <f t="shared" si="10"/>
        <v>47604</v>
      </c>
      <c r="D156" s="366" t="str">
        <f>IFERROR(IF(-SUM(D$20:D155)+D$15&lt;0.000001,0,IF($C156&gt;='H-32A-WP06 - Debt Service'!C$24,'H-32A-WP06 - Debt Service'!C$27/12,0)),"-")</f>
        <v>-</v>
      </c>
      <c r="E156" s="366" t="str">
        <f>IFERROR(IF(-SUM(E$20:E155)+E$15&lt;0.000001,0,IF($C156&gt;='H-32A-WP06 - Debt Service'!D$24,'H-32A-WP06 - Debt Service'!D$27/12,0)),"-")</f>
        <v>-</v>
      </c>
      <c r="F156" s="366" t="str">
        <f>IFERROR(IF(-SUM(F$20:F155)+F$15&lt;0.000001,0,IF($C156&gt;='H-32A-WP06 - Debt Service'!E$24,'H-32A-WP06 - Debt Service'!E$27/12,0)),"-")</f>
        <v>-</v>
      </c>
      <c r="G156" s="366">
        <f>IFERROR(IF(-SUM(G$20:G155)+G$15&lt;0.000001,0,IF($C156&gt;='H-32A-WP06 - Debt Service'!F$24,'H-32A-WP06 - Debt Service'!F$27/12,0)),"-")</f>
        <v>0</v>
      </c>
      <c r="H156" s="366">
        <f>IFERROR(IF(-SUM(H$20:H155)+H$15&lt;0.000001,0,IF($C156&gt;='H-32A-WP06 - Debt Service'!G$24,'H-32A-WP06 - Debt Service'!G$27/12,0)),"-")</f>
        <v>0</v>
      </c>
      <c r="I156" s="366">
        <f>IFERROR(IF(-SUM(I$20:I155)+I$15&lt;0.000001,0,IF($C156&gt;='H-32A-WP06 - Debt Service'!H$24,'H-32A-WP06 - Debt Service'!H$27/12,0)),"-")</f>
        <v>0</v>
      </c>
      <c r="J156" s="366">
        <f>IFERROR(IF(-SUM(J$20:J155)+J$15&lt;0.000001,0,IF($C156&gt;='H-32A-WP06 - Debt Service'!I$24,'H-32A-WP06 - Debt Service'!I$27/12,0)),"-")</f>
        <v>0</v>
      </c>
      <c r="K156" s="366">
        <f>IFERROR(IF(-SUM(K$20:K155)+K$15&lt;0.000001,0,IF($C156&gt;='H-32A-WP06 - Debt Service'!J$24,'H-32A-WP06 - Debt Service'!J$27/12,0)),"-")</f>
        <v>0</v>
      </c>
      <c r="L156" s="366">
        <f>IFERROR(IF(-SUM(L$20:L155)+L$15&lt;0.000001,0,IF($C156&gt;='H-32A-WP06 - Debt Service'!K$24,'H-32A-WP06 - Debt Service'!K$27/12,0)),"-")</f>
        <v>0</v>
      </c>
      <c r="M156" s="366">
        <f>IFERROR(IF(-SUM(M$20:M155)+M$15&lt;0.000001,0,IF($C156&gt;='H-32A-WP06 - Debt Service'!L$24,'H-32A-WP06 - Debt Service'!L$27/12,0)),"-")</f>
        <v>0</v>
      </c>
      <c r="N156" s="459"/>
      <c r="O156" s="354">
        <f t="shared" si="9"/>
        <v>2030</v>
      </c>
      <c r="P156" s="378">
        <f t="shared" si="11"/>
        <v>47604</v>
      </c>
      <c r="Q156" s="366" t="str">
        <f>IFERROR(IF(-SUM(Q$20:Q155)+Q$15&lt;0.000001,0,IF($C156&gt;='H-32A-WP06 - Debt Service'!P$24,'H-32A-WP06 - Debt Service'!P$27/12,0)),"-")</f>
        <v>-</v>
      </c>
      <c r="R156" s="366">
        <f>IFERROR(IF(-SUM(R$20:R155)+R$15&lt;0.000001,0,IF($C156&gt;='H-32A-WP06 - Debt Service'!Q$24,'H-32A-WP06 - Debt Service'!Q$27/12,0)),"-")</f>
        <v>0</v>
      </c>
      <c r="S156" s="366">
        <f>IFERROR(IF(-SUM(S$20:S155)+S$15&lt;0.000001,0,IF($C156&gt;='H-32A-WP06 - Debt Service'!R$24,'H-32A-WP06 - Debt Service'!R$27/12,0)),"-")</f>
        <v>0</v>
      </c>
      <c r="T156" s="366">
        <f>IFERROR(IF(-SUM(T$20:T155)+T$15&lt;0.000001,0,IF($C156&gt;='H-32A-WP06 - Debt Service'!S$24,'H-32A-WP06 - Debt Service'!S$27/12,0)),"-")</f>
        <v>0</v>
      </c>
      <c r="U156" s="366">
        <f>IFERROR(IF(-SUM(U$20:U155)+U$15&lt;0.000001,0,IF($C156&gt;='H-32A-WP06 - Debt Service'!T$24,'H-32A-WP06 - Debt Service'!T$27/12,0)),"-")</f>
        <v>0</v>
      </c>
      <c r="V156" s="366">
        <f>IFERROR(IF(-SUM(V$20:V155)+V$15&lt;0.000001,0,IF($C156&gt;='H-32A-WP06 - Debt Service'!U$24,'H-32A-WP06 - Debt Service'!U$27/12,0)),"-")</f>
        <v>0</v>
      </c>
      <c r="W156" s="366">
        <f>IFERROR(IF(-SUM(W$20:W155)+W$15&lt;0.000001,0,IF($C156&gt;='H-32A-WP06 - Debt Service'!V$24,'H-32A-WP06 - Debt Service'!V$27/12,0)),"-")</f>
        <v>0</v>
      </c>
      <c r="X156" s="366">
        <f>IFERROR(IF(-SUM(X$20:X155)+X$15&lt;0.000001,0,IF($C156&gt;='H-32A-WP06 - Debt Service'!W$24,'H-32A-WP06 - Debt Service'!W$27/12,0)),"-")</f>
        <v>0</v>
      </c>
      <c r="Y156" s="366">
        <f>IFERROR(IF(-SUM(Y$20:Y155)+Y$15&lt;0.000001,0,IF($C156&gt;='H-32A-WP06 - Debt Service'!X$24,'H-32A-WP06 - Debt Service'!X$27/12,0)),"-")</f>
        <v>0</v>
      </c>
      <c r="Z156" s="366">
        <f>IFERROR(IF(-SUM(Z$20:Z155)+Z$15&lt;0.000001,0,IF($C156&gt;='H-32A-WP06 - Debt Service'!Y$24,'H-32A-WP06 - Debt Service'!Y$27/12,0)),"-")</f>
        <v>0</v>
      </c>
    </row>
    <row r="157" spans="2:26">
      <c r="B157" s="354">
        <f t="shared" si="8"/>
        <v>2030</v>
      </c>
      <c r="C157" s="378">
        <f t="shared" si="10"/>
        <v>47635</v>
      </c>
      <c r="D157" s="366" t="str">
        <f>IFERROR(IF(-SUM(D$20:D156)+D$15&lt;0.000001,0,IF($C157&gt;='H-32A-WP06 - Debt Service'!C$24,'H-32A-WP06 - Debt Service'!C$27/12,0)),"-")</f>
        <v>-</v>
      </c>
      <c r="E157" s="366" t="str">
        <f>IFERROR(IF(-SUM(E$20:E156)+E$15&lt;0.000001,0,IF($C157&gt;='H-32A-WP06 - Debt Service'!D$24,'H-32A-WP06 - Debt Service'!D$27/12,0)),"-")</f>
        <v>-</v>
      </c>
      <c r="F157" s="366" t="str">
        <f>IFERROR(IF(-SUM(F$20:F156)+F$15&lt;0.000001,0,IF($C157&gt;='H-32A-WP06 - Debt Service'!E$24,'H-32A-WP06 - Debt Service'!E$27/12,0)),"-")</f>
        <v>-</v>
      </c>
      <c r="G157" s="366">
        <f>IFERROR(IF(-SUM(G$20:G156)+G$15&lt;0.000001,0,IF($C157&gt;='H-32A-WP06 - Debt Service'!F$24,'H-32A-WP06 - Debt Service'!F$27/12,0)),"-")</f>
        <v>0</v>
      </c>
      <c r="H157" s="366">
        <f>IFERROR(IF(-SUM(H$20:H156)+H$15&lt;0.000001,0,IF($C157&gt;='H-32A-WP06 - Debt Service'!G$24,'H-32A-WP06 - Debt Service'!G$27/12,0)),"-")</f>
        <v>0</v>
      </c>
      <c r="I157" s="366">
        <f>IFERROR(IF(-SUM(I$20:I156)+I$15&lt;0.000001,0,IF($C157&gt;='H-32A-WP06 - Debt Service'!H$24,'H-32A-WP06 - Debt Service'!H$27/12,0)),"-")</f>
        <v>0</v>
      </c>
      <c r="J157" s="366">
        <f>IFERROR(IF(-SUM(J$20:J156)+J$15&lt;0.000001,0,IF($C157&gt;='H-32A-WP06 - Debt Service'!I$24,'H-32A-WP06 - Debt Service'!I$27/12,0)),"-")</f>
        <v>0</v>
      </c>
      <c r="K157" s="366">
        <f>IFERROR(IF(-SUM(K$20:K156)+K$15&lt;0.000001,0,IF($C157&gt;='H-32A-WP06 - Debt Service'!J$24,'H-32A-WP06 - Debt Service'!J$27/12,0)),"-")</f>
        <v>0</v>
      </c>
      <c r="L157" s="366">
        <f>IFERROR(IF(-SUM(L$20:L156)+L$15&lt;0.000001,0,IF($C157&gt;='H-32A-WP06 - Debt Service'!K$24,'H-32A-WP06 - Debt Service'!K$27/12,0)),"-")</f>
        <v>0</v>
      </c>
      <c r="M157" s="366">
        <f>IFERROR(IF(-SUM(M$20:M156)+M$15&lt;0.000001,0,IF($C157&gt;='H-32A-WP06 - Debt Service'!L$24,'H-32A-WP06 - Debt Service'!L$27/12,0)),"-")</f>
        <v>0</v>
      </c>
      <c r="N157" s="459"/>
      <c r="O157" s="354">
        <f t="shared" si="9"/>
        <v>2030</v>
      </c>
      <c r="P157" s="378">
        <f t="shared" si="11"/>
        <v>47635</v>
      </c>
      <c r="Q157" s="366" t="str">
        <f>IFERROR(IF(-SUM(Q$20:Q156)+Q$15&lt;0.000001,0,IF($C157&gt;='H-32A-WP06 - Debt Service'!P$24,'H-32A-WP06 - Debt Service'!P$27/12,0)),"-")</f>
        <v>-</v>
      </c>
      <c r="R157" s="366">
        <f>IFERROR(IF(-SUM(R$20:R156)+R$15&lt;0.000001,0,IF($C157&gt;='H-32A-WP06 - Debt Service'!Q$24,'H-32A-WP06 - Debt Service'!Q$27/12,0)),"-")</f>
        <v>0</v>
      </c>
      <c r="S157" s="366">
        <f>IFERROR(IF(-SUM(S$20:S156)+S$15&lt;0.000001,0,IF($C157&gt;='H-32A-WP06 - Debt Service'!R$24,'H-32A-WP06 - Debt Service'!R$27/12,0)),"-")</f>
        <v>0</v>
      </c>
      <c r="T157" s="366">
        <f>IFERROR(IF(-SUM(T$20:T156)+T$15&lt;0.000001,0,IF($C157&gt;='H-32A-WP06 - Debt Service'!S$24,'H-32A-WP06 - Debt Service'!S$27/12,0)),"-")</f>
        <v>0</v>
      </c>
      <c r="U157" s="366">
        <f>IFERROR(IF(-SUM(U$20:U156)+U$15&lt;0.000001,0,IF($C157&gt;='H-32A-WP06 - Debt Service'!T$24,'H-32A-WP06 - Debt Service'!T$27/12,0)),"-")</f>
        <v>0</v>
      </c>
      <c r="V157" s="366">
        <f>IFERROR(IF(-SUM(V$20:V156)+V$15&lt;0.000001,0,IF($C157&gt;='H-32A-WP06 - Debt Service'!U$24,'H-32A-WP06 - Debt Service'!U$27/12,0)),"-")</f>
        <v>0</v>
      </c>
      <c r="W157" s="366">
        <f>IFERROR(IF(-SUM(W$20:W156)+W$15&lt;0.000001,0,IF($C157&gt;='H-32A-WP06 - Debt Service'!V$24,'H-32A-WP06 - Debt Service'!V$27/12,0)),"-")</f>
        <v>0</v>
      </c>
      <c r="X157" s="366">
        <f>IFERROR(IF(-SUM(X$20:X156)+X$15&lt;0.000001,0,IF($C157&gt;='H-32A-WP06 - Debt Service'!W$24,'H-32A-WP06 - Debt Service'!W$27/12,0)),"-")</f>
        <v>0</v>
      </c>
      <c r="Y157" s="366">
        <f>IFERROR(IF(-SUM(Y$20:Y156)+Y$15&lt;0.000001,0,IF($C157&gt;='H-32A-WP06 - Debt Service'!X$24,'H-32A-WP06 - Debt Service'!X$27/12,0)),"-")</f>
        <v>0</v>
      </c>
      <c r="Z157" s="366">
        <f>IFERROR(IF(-SUM(Z$20:Z156)+Z$15&lt;0.000001,0,IF($C157&gt;='H-32A-WP06 - Debt Service'!Y$24,'H-32A-WP06 - Debt Service'!Y$27/12,0)),"-")</f>
        <v>0</v>
      </c>
    </row>
    <row r="158" spans="2:26">
      <c r="B158" s="354">
        <f t="shared" si="8"/>
        <v>2030</v>
      </c>
      <c r="C158" s="378">
        <f t="shared" si="10"/>
        <v>47665</v>
      </c>
      <c r="D158" s="366" t="str">
        <f>IFERROR(IF(-SUM(D$20:D157)+D$15&lt;0.000001,0,IF($C158&gt;='H-32A-WP06 - Debt Service'!C$24,'H-32A-WP06 - Debt Service'!C$27/12,0)),"-")</f>
        <v>-</v>
      </c>
      <c r="E158" s="366" t="str">
        <f>IFERROR(IF(-SUM(E$20:E157)+E$15&lt;0.000001,0,IF($C158&gt;='H-32A-WP06 - Debt Service'!D$24,'H-32A-WP06 - Debt Service'!D$27/12,0)),"-")</f>
        <v>-</v>
      </c>
      <c r="F158" s="366" t="str">
        <f>IFERROR(IF(-SUM(F$20:F157)+F$15&lt;0.000001,0,IF($C158&gt;='H-32A-WP06 - Debt Service'!E$24,'H-32A-WP06 - Debt Service'!E$27/12,0)),"-")</f>
        <v>-</v>
      </c>
      <c r="G158" s="366">
        <f>IFERROR(IF(-SUM(G$20:G157)+G$15&lt;0.000001,0,IF($C158&gt;='H-32A-WP06 - Debt Service'!F$24,'H-32A-WP06 - Debt Service'!F$27/12,0)),"-")</f>
        <v>0</v>
      </c>
      <c r="H158" s="366">
        <f>IFERROR(IF(-SUM(H$20:H157)+H$15&lt;0.000001,0,IF($C158&gt;='H-32A-WP06 - Debt Service'!G$24,'H-32A-WP06 - Debt Service'!G$27/12,0)),"-")</f>
        <v>0</v>
      </c>
      <c r="I158" s="366">
        <f>IFERROR(IF(-SUM(I$20:I157)+I$15&lt;0.000001,0,IF($C158&gt;='H-32A-WP06 - Debt Service'!H$24,'H-32A-WP06 - Debt Service'!H$27/12,0)),"-")</f>
        <v>0</v>
      </c>
      <c r="J158" s="366">
        <f>IFERROR(IF(-SUM(J$20:J157)+J$15&lt;0.000001,0,IF($C158&gt;='H-32A-WP06 - Debt Service'!I$24,'H-32A-WP06 - Debt Service'!I$27/12,0)),"-")</f>
        <v>0</v>
      </c>
      <c r="K158" s="366">
        <f>IFERROR(IF(-SUM(K$20:K157)+K$15&lt;0.000001,0,IF($C158&gt;='H-32A-WP06 - Debt Service'!J$24,'H-32A-WP06 - Debt Service'!J$27/12,0)),"-")</f>
        <v>0</v>
      </c>
      <c r="L158" s="366">
        <f>IFERROR(IF(-SUM(L$20:L157)+L$15&lt;0.000001,0,IF($C158&gt;='H-32A-WP06 - Debt Service'!K$24,'H-32A-WP06 - Debt Service'!K$27/12,0)),"-")</f>
        <v>0</v>
      </c>
      <c r="M158" s="366">
        <f>IFERROR(IF(-SUM(M$20:M157)+M$15&lt;0.000001,0,IF($C158&gt;='H-32A-WP06 - Debt Service'!L$24,'H-32A-WP06 - Debt Service'!L$27/12,0)),"-")</f>
        <v>0</v>
      </c>
      <c r="N158" s="459"/>
      <c r="O158" s="354">
        <f t="shared" si="9"/>
        <v>2030</v>
      </c>
      <c r="P158" s="378">
        <f t="shared" si="11"/>
        <v>47665</v>
      </c>
      <c r="Q158" s="366" t="str">
        <f>IFERROR(IF(-SUM(Q$20:Q157)+Q$15&lt;0.000001,0,IF($C158&gt;='H-32A-WP06 - Debt Service'!P$24,'H-32A-WP06 - Debt Service'!P$27/12,0)),"-")</f>
        <v>-</v>
      </c>
      <c r="R158" s="366">
        <f>IFERROR(IF(-SUM(R$20:R157)+R$15&lt;0.000001,0,IF($C158&gt;='H-32A-WP06 - Debt Service'!Q$24,'H-32A-WP06 - Debt Service'!Q$27/12,0)),"-")</f>
        <v>0</v>
      </c>
      <c r="S158" s="366">
        <f>IFERROR(IF(-SUM(S$20:S157)+S$15&lt;0.000001,0,IF($C158&gt;='H-32A-WP06 - Debt Service'!R$24,'H-32A-WP06 - Debt Service'!R$27/12,0)),"-")</f>
        <v>0</v>
      </c>
      <c r="T158" s="366">
        <f>IFERROR(IF(-SUM(T$20:T157)+T$15&lt;0.000001,0,IF($C158&gt;='H-32A-WP06 - Debt Service'!S$24,'H-32A-WP06 - Debt Service'!S$27/12,0)),"-")</f>
        <v>0</v>
      </c>
      <c r="U158" s="366">
        <f>IFERROR(IF(-SUM(U$20:U157)+U$15&lt;0.000001,0,IF($C158&gt;='H-32A-WP06 - Debt Service'!T$24,'H-32A-WP06 - Debt Service'!T$27/12,0)),"-")</f>
        <v>0</v>
      </c>
      <c r="V158" s="366">
        <f>IFERROR(IF(-SUM(V$20:V157)+V$15&lt;0.000001,0,IF($C158&gt;='H-32A-WP06 - Debt Service'!U$24,'H-32A-WP06 - Debt Service'!U$27/12,0)),"-")</f>
        <v>0</v>
      </c>
      <c r="W158" s="366">
        <f>IFERROR(IF(-SUM(W$20:W157)+W$15&lt;0.000001,0,IF($C158&gt;='H-32A-WP06 - Debt Service'!V$24,'H-32A-WP06 - Debt Service'!V$27/12,0)),"-")</f>
        <v>0</v>
      </c>
      <c r="X158" s="366">
        <f>IFERROR(IF(-SUM(X$20:X157)+X$15&lt;0.000001,0,IF($C158&gt;='H-32A-WP06 - Debt Service'!W$24,'H-32A-WP06 - Debt Service'!W$27/12,0)),"-")</f>
        <v>0</v>
      </c>
      <c r="Y158" s="366">
        <f>IFERROR(IF(-SUM(Y$20:Y157)+Y$15&lt;0.000001,0,IF($C158&gt;='H-32A-WP06 - Debt Service'!X$24,'H-32A-WP06 - Debt Service'!X$27/12,0)),"-")</f>
        <v>0</v>
      </c>
      <c r="Z158" s="366">
        <f>IFERROR(IF(-SUM(Z$20:Z157)+Z$15&lt;0.000001,0,IF($C158&gt;='H-32A-WP06 - Debt Service'!Y$24,'H-32A-WP06 - Debt Service'!Y$27/12,0)),"-")</f>
        <v>0</v>
      </c>
    </row>
    <row r="159" spans="2:26">
      <c r="B159" s="354">
        <f t="shared" si="8"/>
        <v>2030</v>
      </c>
      <c r="C159" s="378">
        <f t="shared" si="10"/>
        <v>47696</v>
      </c>
      <c r="D159" s="366" t="str">
        <f>IFERROR(IF(-SUM(D$20:D158)+D$15&lt;0.000001,0,IF($C159&gt;='H-32A-WP06 - Debt Service'!C$24,'H-32A-WP06 - Debt Service'!C$27/12,0)),"-")</f>
        <v>-</v>
      </c>
      <c r="E159" s="366" t="str">
        <f>IFERROR(IF(-SUM(E$20:E158)+E$15&lt;0.000001,0,IF($C159&gt;='H-32A-WP06 - Debt Service'!D$24,'H-32A-WP06 - Debt Service'!D$27/12,0)),"-")</f>
        <v>-</v>
      </c>
      <c r="F159" s="366" t="str">
        <f>IFERROR(IF(-SUM(F$20:F158)+F$15&lt;0.000001,0,IF($C159&gt;='H-32A-WP06 - Debt Service'!E$24,'H-32A-WP06 - Debt Service'!E$27/12,0)),"-")</f>
        <v>-</v>
      </c>
      <c r="G159" s="366">
        <f>IFERROR(IF(-SUM(G$20:G158)+G$15&lt;0.000001,0,IF($C159&gt;='H-32A-WP06 - Debt Service'!F$24,'H-32A-WP06 - Debt Service'!F$27/12,0)),"-")</f>
        <v>0</v>
      </c>
      <c r="H159" s="366">
        <f>IFERROR(IF(-SUM(H$20:H158)+H$15&lt;0.000001,0,IF($C159&gt;='H-32A-WP06 - Debt Service'!G$24,'H-32A-WP06 - Debt Service'!G$27/12,0)),"-")</f>
        <v>0</v>
      </c>
      <c r="I159" s="366">
        <f>IFERROR(IF(-SUM(I$20:I158)+I$15&lt;0.000001,0,IF($C159&gt;='H-32A-WP06 - Debt Service'!H$24,'H-32A-WP06 - Debt Service'!H$27/12,0)),"-")</f>
        <v>0</v>
      </c>
      <c r="J159" s="366">
        <f>IFERROR(IF(-SUM(J$20:J158)+J$15&lt;0.000001,0,IF($C159&gt;='H-32A-WP06 - Debt Service'!I$24,'H-32A-WP06 - Debt Service'!I$27/12,0)),"-")</f>
        <v>0</v>
      </c>
      <c r="K159" s="366">
        <f>IFERROR(IF(-SUM(K$20:K158)+K$15&lt;0.000001,0,IF($C159&gt;='H-32A-WP06 - Debt Service'!J$24,'H-32A-WP06 - Debt Service'!J$27/12,0)),"-")</f>
        <v>0</v>
      </c>
      <c r="L159" s="366">
        <f>IFERROR(IF(-SUM(L$20:L158)+L$15&lt;0.000001,0,IF($C159&gt;='H-32A-WP06 - Debt Service'!K$24,'H-32A-WP06 - Debt Service'!K$27/12,0)),"-")</f>
        <v>0</v>
      </c>
      <c r="M159" s="366">
        <f>IFERROR(IF(-SUM(M$20:M158)+M$15&lt;0.000001,0,IF($C159&gt;='H-32A-WP06 - Debt Service'!L$24,'H-32A-WP06 - Debt Service'!L$27/12,0)),"-")</f>
        <v>0</v>
      </c>
      <c r="N159" s="459"/>
      <c r="O159" s="354">
        <f t="shared" si="9"/>
        <v>2030</v>
      </c>
      <c r="P159" s="378">
        <f t="shared" si="11"/>
        <v>47696</v>
      </c>
      <c r="Q159" s="366" t="str">
        <f>IFERROR(IF(-SUM(Q$20:Q158)+Q$15&lt;0.000001,0,IF($C159&gt;='H-32A-WP06 - Debt Service'!P$24,'H-32A-WP06 - Debt Service'!P$27/12,0)),"-")</f>
        <v>-</v>
      </c>
      <c r="R159" s="366">
        <f>IFERROR(IF(-SUM(R$20:R158)+R$15&lt;0.000001,0,IF($C159&gt;='H-32A-WP06 - Debt Service'!Q$24,'H-32A-WP06 - Debt Service'!Q$27/12,0)),"-")</f>
        <v>0</v>
      </c>
      <c r="S159" s="366">
        <f>IFERROR(IF(-SUM(S$20:S158)+S$15&lt;0.000001,0,IF($C159&gt;='H-32A-WP06 - Debt Service'!R$24,'H-32A-WP06 - Debt Service'!R$27/12,0)),"-")</f>
        <v>0</v>
      </c>
      <c r="T159" s="366">
        <f>IFERROR(IF(-SUM(T$20:T158)+T$15&lt;0.000001,0,IF($C159&gt;='H-32A-WP06 - Debt Service'!S$24,'H-32A-WP06 - Debt Service'!S$27/12,0)),"-")</f>
        <v>0</v>
      </c>
      <c r="U159" s="366">
        <f>IFERROR(IF(-SUM(U$20:U158)+U$15&lt;0.000001,0,IF($C159&gt;='H-32A-WP06 - Debt Service'!T$24,'H-32A-WP06 - Debt Service'!T$27/12,0)),"-")</f>
        <v>0</v>
      </c>
      <c r="V159" s="366">
        <f>IFERROR(IF(-SUM(V$20:V158)+V$15&lt;0.000001,0,IF($C159&gt;='H-32A-WP06 - Debt Service'!U$24,'H-32A-WP06 - Debt Service'!U$27/12,0)),"-")</f>
        <v>0</v>
      </c>
      <c r="W159" s="366">
        <f>IFERROR(IF(-SUM(W$20:W158)+W$15&lt;0.000001,0,IF($C159&gt;='H-32A-WP06 - Debt Service'!V$24,'H-32A-WP06 - Debt Service'!V$27/12,0)),"-")</f>
        <v>0</v>
      </c>
      <c r="X159" s="366">
        <f>IFERROR(IF(-SUM(X$20:X158)+X$15&lt;0.000001,0,IF($C159&gt;='H-32A-WP06 - Debt Service'!W$24,'H-32A-WP06 - Debt Service'!W$27/12,0)),"-")</f>
        <v>0</v>
      </c>
      <c r="Y159" s="366">
        <f>IFERROR(IF(-SUM(Y$20:Y158)+Y$15&lt;0.000001,0,IF($C159&gt;='H-32A-WP06 - Debt Service'!X$24,'H-32A-WP06 - Debt Service'!X$27/12,0)),"-")</f>
        <v>0</v>
      </c>
      <c r="Z159" s="366">
        <f>IFERROR(IF(-SUM(Z$20:Z158)+Z$15&lt;0.000001,0,IF($C159&gt;='H-32A-WP06 - Debt Service'!Y$24,'H-32A-WP06 - Debt Service'!Y$27/12,0)),"-")</f>
        <v>0</v>
      </c>
    </row>
    <row r="160" spans="2:26">
      <c r="B160" s="354">
        <f t="shared" si="8"/>
        <v>2030</v>
      </c>
      <c r="C160" s="378">
        <f t="shared" si="10"/>
        <v>47727</v>
      </c>
      <c r="D160" s="366" t="str">
        <f>IFERROR(IF(-SUM(D$20:D159)+D$15&lt;0.000001,0,IF($C160&gt;='H-32A-WP06 - Debt Service'!C$24,'H-32A-WP06 - Debt Service'!C$27/12,0)),"-")</f>
        <v>-</v>
      </c>
      <c r="E160" s="366" t="str">
        <f>IFERROR(IF(-SUM(E$20:E159)+E$15&lt;0.000001,0,IF($C160&gt;='H-32A-WP06 - Debt Service'!D$24,'H-32A-WP06 - Debt Service'!D$27/12,0)),"-")</f>
        <v>-</v>
      </c>
      <c r="F160" s="366" t="str">
        <f>IFERROR(IF(-SUM(F$20:F159)+F$15&lt;0.000001,0,IF($C160&gt;='H-32A-WP06 - Debt Service'!E$24,'H-32A-WP06 - Debt Service'!E$27/12,0)),"-")</f>
        <v>-</v>
      </c>
      <c r="G160" s="366">
        <f>IFERROR(IF(-SUM(G$20:G159)+G$15&lt;0.000001,0,IF($C160&gt;='H-32A-WP06 - Debt Service'!F$24,'H-32A-WP06 - Debt Service'!F$27/12,0)),"-")</f>
        <v>0</v>
      </c>
      <c r="H160" s="366">
        <f>IFERROR(IF(-SUM(H$20:H159)+H$15&lt;0.000001,0,IF($C160&gt;='H-32A-WP06 - Debt Service'!G$24,'H-32A-WP06 - Debt Service'!G$27/12,0)),"-")</f>
        <v>0</v>
      </c>
      <c r="I160" s="366">
        <f>IFERROR(IF(-SUM(I$20:I159)+I$15&lt;0.000001,0,IF($C160&gt;='H-32A-WP06 - Debt Service'!H$24,'H-32A-WP06 - Debt Service'!H$27/12,0)),"-")</f>
        <v>0</v>
      </c>
      <c r="J160" s="366">
        <f>IFERROR(IF(-SUM(J$20:J159)+J$15&lt;0.000001,0,IF($C160&gt;='H-32A-WP06 - Debt Service'!I$24,'H-32A-WP06 - Debt Service'!I$27/12,0)),"-")</f>
        <v>0</v>
      </c>
      <c r="K160" s="366">
        <f>IFERROR(IF(-SUM(K$20:K159)+K$15&lt;0.000001,0,IF($C160&gt;='H-32A-WP06 - Debt Service'!J$24,'H-32A-WP06 - Debt Service'!J$27/12,0)),"-")</f>
        <v>0</v>
      </c>
      <c r="L160" s="366">
        <f>IFERROR(IF(-SUM(L$20:L159)+L$15&lt;0.000001,0,IF($C160&gt;='H-32A-WP06 - Debt Service'!K$24,'H-32A-WP06 - Debt Service'!K$27/12,0)),"-")</f>
        <v>0</v>
      </c>
      <c r="M160" s="366">
        <f>IFERROR(IF(-SUM(M$20:M159)+M$15&lt;0.000001,0,IF($C160&gt;='H-32A-WP06 - Debt Service'!L$24,'H-32A-WP06 - Debt Service'!L$27/12,0)),"-")</f>
        <v>0</v>
      </c>
      <c r="N160" s="459"/>
      <c r="O160" s="354">
        <f t="shared" si="9"/>
        <v>2030</v>
      </c>
      <c r="P160" s="378">
        <f t="shared" si="11"/>
        <v>47727</v>
      </c>
      <c r="Q160" s="366" t="str">
        <f>IFERROR(IF(-SUM(Q$20:Q159)+Q$15&lt;0.000001,0,IF($C160&gt;='H-32A-WP06 - Debt Service'!P$24,'H-32A-WP06 - Debt Service'!P$27/12,0)),"-")</f>
        <v>-</v>
      </c>
      <c r="R160" s="366">
        <f>IFERROR(IF(-SUM(R$20:R159)+R$15&lt;0.000001,0,IF($C160&gt;='H-32A-WP06 - Debt Service'!Q$24,'H-32A-WP06 - Debt Service'!Q$27/12,0)),"-")</f>
        <v>0</v>
      </c>
      <c r="S160" s="366">
        <f>IFERROR(IF(-SUM(S$20:S159)+S$15&lt;0.000001,0,IF($C160&gt;='H-32A-WP06 - Debt Service'!R$24,'H-32A-WP06 - Debt Service'!R$27/12,0)),"-")</f>
        <v>0</v>
      </c>
      <c r="T160" s="366">
        <f>IFERROR(IF(-SUM(T$20:T159)+T$15&lt;0.000001,0,IF($C160&gt;='H-32A-WP06 - Debt Service'!S$24,'H-32A-WP06 - Debt Service'!S$27/12,0)),"-")</f>
        <v>0</v>
      </c>
      <c r="U160" s="366">
        <f>IFERROR(IF(-SUM(U$20:U159)+U$15&lt;0.000001,0,IF($C160&gt;='H-32A-WP06 - Debt Service'!T$24,'H-32A-WP06 - Debt Service'!T$27/12,0)),"-")</f>
        <v>0</v>
      </c>
      <c r="V160" s="366">
        <f>IFERROR(IF(-SUM(V$20:V159)+V$15&lt;0.000001,0,IF($C160&gt;='H-32A-WP06 - Debt Service'!U$24,'H-32A-WP06 - Debt Service'!U$27/12,0)),"-")</f>
        <v>0</v>
      </c>
      <c r="W160" s="366">
        <f>IFERROR(IF(-SUM(W$20:W159)+W$15&lt;0.000001,0,IF($C160&gt;='H-32A-WP06 - Debt Service'!V$24,'H-32A-WP06 - Debt Service'!V$27/12,0)),"-")</f>
        <v>0</v>
      </c>
      <c r="X160" s="366">
        <f>IFERROR(IF(-SUM(X$20:X159)+X$15&lt;0.000001,0,IF($C160&gt;='H-32A-WP06 - Debt Service'!W$24,'H-32A-WP06 - Debt Service'!W$27/12,0)),"-")</f>
        <v>0</v>
      </c>
      <c r="Y160" s="366">
        <f>IFERROR(IF(-SUM(Y$20:Y159)+Y$15&lt;0.000001,0,IF($C160&gt;='H-32A-WP06 - Debt Service'!X$24,'H-32A-WP06 - Debt Service'!X$27/12,0)),"-")</f>
        <v>0</v>
      </c>
      <c r="Z160" s="366">
        <f>IFERROR(IF(-SUM(Z$20:Z159)+Z$15&lt;0.000001,0,IF($C160&gt;='H-32A-WP06 - Debt Service'!Y$24,'H-32A-WP06 - Debt Service'!Y$27/12,0)),"-")</f>
        <v>0</v>
      </c>
    </row>
    <row r="161" spans="2:26">
      <c r="B161" s="354">
        <f t="shared" si="8"/>
        <v>2030</v>
      </c>
      <c r="C161" s="378">
        <f t="shared" si="10"/>
        <v>47757</v>
      </c>
      <c r="D161" s="366" t="str">
        <f>IFERROR(IF(-SUM(D$20:D160)+D$15&lt;0.000001,0,IF($C161&gt;='H-32A-WP06 - Debt Service'!C$24,'H-32A-WP06 - Debt Service'!C$27/12,0)),"-")</f>
        <v>-</v>
      </c>
      <c r="E161" s="366" t="str">
        <f>IFERROR(IF(-SUM(E$20:E160)+E$15&lt;0.000001,0,IF($C161&gt;='H-32A-WP06 - Debt Service'!D$24,'H-32A-WP06 - Debt Service'!D$27/12,0)),"-")</f>
        <v>-</v>
      </c>
      <c r="F161" s="366" t="str">
        <f>IFERROR(IF(-SUM(F$20:F160)+F$15&lt;0.000001,0,IF($C161&gt;='H-32A-WP06 - Debt Service'!E$24,'H-32A-WP06 - Debt Service'!E$27/12,0)),"-")</f>
        <v>-</v>
      </c>
      <c r="G161" s="366">
        <f>IFERROR(IF(-SUM(G$20:G160)+G$15&lt;0.000001,0,IF($C161&gt;='H-32A-WP06 - Debt Service'!F$24,'H-32A-WP06 - Debt Service'!F$27/12,0)),"-")</f>
        <v>0</v>
      </c>
      <c r="H161" s="366">
        <f>IFERROR(IF(-SUM(H$20:H160)+H$15&lt;0.000001,0,IF($C161&gt;='H-32A-WP06 - Debt Service'!G$24,'H-32A-WP06 - Debt Service'!G$27/12,0)),"-")</f>
        <v>0</v>
      </c>
      <c r="I161" s="366">
        <f>IFERROR(IF(-SUM(I$20:I160)+I$15&lt;0.000001,0,IF($C161&gt;='H-32A-WP06 - Debt Service'!H$24,'H-32A-WP06 - Debt Service'!H$27/12,0)),"-")</f>
        <v>0</v>
      </c>
      <c r="J161" s="366">
        <f>IFERROR(IF(-SUM(J$20:J160)+J$15&lt;0.000001,0,IF($C161&gt;='H-32A-WP06 - Debt Service'!I$24,'H-32A-WP06 - Debt Service'!I$27/12,0)),"-")</f>
        <v>0</v>
      </c>
      <c r="K161" s="366">
        <f>IFERROR(IF(-SUM(K$20:K160)+K$15&lt;0.000001,0,IF($C161&gt;='H-32A-WP06 - Debt Service'!J$24,'H-32A-WP06 - Debt Service'!J$27/12,0)),"-")</f>
        <v>0</v>
      </c>
      <c r="L161" s="366">
        <f>IFERROR(IF(-SUM(L$20:L160)+L$15&lt;0.000001,0,IF($C161&gt;='H-32A-WP06 - Debt Service'!K$24,'H-32A-WP06 - Debt Service'!K$27/12,0)),"-")</f>
        <v>0</v>
      </c>
      <c r="M161" s="366">
        <f>IFERROR(IF(-SUM(M$20:M160)+M$15&lt;0.000001,0,IF($C161&gt;='H-32A-WP06 - Debt Service'!L$24,'H-32A-WP06 - Debt Service'!L$27/12,0)),"-")</f>
        <v>0</v>
      </c>
      <c r="N161" s="459"/>
      <c r="O161" s="354">
        <f t="shared" si="9"/>
        <v>2030</v>
      </c>
      <c r="P161" s="378">
        <f t="shared" si="11"/>
        <v>47757</v>
      </c>
      <c r="Q161" s="366" t="str">
        <f>IFERROR(IF(-SUM(Q$20:Q160)+Q$15&lt;0.000001,0,IF($C161&gt;='H-32A-WP06 - Debt Service'!P$24,'H-32A-WP06 - Debt Service'!P$27/12,0)),"-")</f>
        <v>-</v>
      </c>
      <c r="R161" s="366">
        <f>IFERROR(IF(-SUM(R$20:R160)+R$15&lt;0.000001,0,IF($C161&gt;='H-32A-WP06 - Debt Service'!Q$24,'H-32A-WP06 - Debt Service'!Q$27/12,0)),"-")</f>
        <v>0</v>
      </c>
      <c r="S161" s="366">
        <f>IFERROR(IF(-SUM(S$20:S160)+S$15&lt;0.000001,0,IF($C161&gt;='H-32A-WP06 - Debt Service'!R$24,'H-32A-WP06 - Debt Service'!R$27/12,0)),"-")</f>
        <v>0</v>
      </c>
      <c r="T161" s="366">
        <f>IFERROR(IF(-SUM(T$20:T160)+T$15&lt;0.000001,0,IF($C161&gt;='H-32A-WP06 - Debt Service'!S$24,'H-32A-WP06 - Debt Service'!S$27/12,0)),"-")</f>
        <v>0</v>
      </c>
      <c r="U161" s="366">
        <f>IFERROR(IF(-SUM(U$20:U160)+U$15&lt;0.000001,0,IF($C161&gt;='H-32A-WP06 - Debt Service'!T$24,'H-32A-WP06 - Debt Service'!T$27/12,0)),"-")</f>
        <v>0</v>
      </c>
      <c r="V161" s="366">
        <f>IFERROR(IF(-SUM(V$20:V160)+V$15&lt;0.000001,0,IF($C161&gt;='H-32A-WP06 - Debt Service'!U$24,'H-32A-WP06 - Debt Service'!U$27/12,0)),"-")</f>
        <v>0</v>
      </c>
      <c r="W161" s="366">
        <f>IFERROR(IF(-SUM(W$20:W160)+W$15&lt;0.000001,0,IF($C161&gt;='H-32A-WP06 - Debt Service'!V$24,'H-32A-WP06 - Debt Service'!V$27/12,0)),"-")</f>
        <v>0</v>
      </c>
      <c r="X161" s="366">
        <f>IFERROR(IF(-SUM(X$20:X160)+X$15&lt;0.000001,0,IF($C161&gt;='H-32A-WP06 - Debt Service'!W$24,'H-32A-WP06 - Debt Service'!W$27/12,0)),"-")</f>
        <v>0</v>
      </c>
      <c r="Y161" s="366">
        <f>IFERROR(IF(-SUM(Y$20:Y160)+Y$15&lt;0.000001,0,IF($C161&gt;='H-32A-WP06 - Debt Service'!X$24,'H-32A-WP06 - Debt Service'!X$27/12,0)),"-")</f>
        <v>0</v>
      </c>
      <c r="Z161" s="366">
        <f>IFERROR(IF(-SUM(Z$20:Z160)+Z$15&lt;0.000001,0,IF($C161&gt;='H-32A-WP06 - Debt Service'!Y$24,'H-32A-WP06 - Debt Service'!Y$27/12,0)),"-")</f>
        <v>0</v>
      </c>
    </row>
    <row r="162" spans="2:26">
      <c r="B162" s="354">
        <f t="shared" si="8"/>
        <v>2030</v>
      </c>
      <c r="C162" s="378">
        <f t="shared" si="10"/>
        <v>47788</v>
      </c>
      <c r="D162" s="366" t="str">
        <f>IFERROR(IF(-SUM(D$20:D161)+D$15&lt;0.000001,0,IF($C162&gt;='H-32A-WP06 - Debt Service'!C$24,'H-32A-WP06 - Debt Service'!C$27/12,0)),"-")</f>
        <v>-</v>
      </c>
      <c r="E162" s="366" t="str">
        <f>IFERROR(IF(-SUM(E$20:E161)+E$15&lt;0.000001,0,IF($C162&gt;='H-32A-WP06 - Debt Service'!D$24,'H-32A-WP06 - Debt Service'!D$27/12,0)),"-")</f>
        <v>-</v>
      </c>
      <c r="F162" s="366" t="str">
        <f>IFERROR(IF(-SUM(F$20:F161)+F$15&lt;0.000001,0,IF($C162&gt;='H-32A-WP06 - Debt Service'!E$24,'H-32A-WP06 - Debt Service'!E$27/12,0)),"-")</f>
        <v>-</v>
      </c>
      <c r="G162" s="366">
        <f>IFERROR(IF(-SUM(G$20:G161)+G$15&lt;0.000001,0,IF($C162&gt;='H-32A-WP06 - Debt Service'!F$24,'H-32A-WP06 - Debt Service'!F$27/12,0)),"-")</f>
        <v>0</v>
      </c>
      <c r="H162" s="366">
        <f>IFERROR(IF(-SUM(H$20:H161)+H$15&lt;0.000001,0,IF($C162&gt;='H-32A-WP06 - Debt Service'!G$24,'H-32A-WP06 - Debt Service'!G$27/12,0)),"-")</f>
        <v>0</v>
      </c>
      <c r="I162" s="366">
        <f>IFERROR(IF(-SUM(I$20:I161)+I$15&lt;0.000001,0,IF($C162&gt;='H-32A-WP06 - Debt Service'!H$24,'H-32A-WP06 - Debt Service'!H$27/12,0)),"-")</f>
        <v>0</v>
      </c>
      <c r="J162" s="366">
        <f>IFERROR(IF(-SUM(J$20:J161)+J$15&lt;0.000001,0,IF($C162&gt;='H-32A-WP06 - Debt Service'!I$24,'H-32A-WP06 - Debt Service'!I$27/12,0)),"-")</f>
        <v>0</v>
      </c>
      <c r="K162" s="366">
        <f>IFERROR(IF(-SUM(K$20:K161)+K$15&lt;0.000001,0,IF($C162&gt;='H-32A-WP06 - Debt Service'!J$24,'H-32A-WP06 - Debt Service'!J$27/12,0)),"-")</f>
        <v>0</v>
      </c>
      <c r="L162" s="366">
        <f>IFERROR(IF(-SUM(L$20:L161)+L$15&lt;0.000001,0,IF($C162&gt;='H-32A-WP06 - Debt Service'!K$24,'H-32A-WP06 - Debt Service'!K$27/12,0)),"-")</f>
        <v>0</v>
      </c>
      <c r="M162" s="366">
        <f>IFERROR(IF(-SUM(M$20:M161)+M$15&lt;0.000001,0,IF($C162&gt;='H-32A-WP06 - Debt Service'!L$24,'H-32A-WP06 - Debt Service'!L$27/12,0)),"-")</f>
        <v>0</v>
      </c>
      <c r="N162" s="459"/>
      <c r="O162" s="354">
        <f t="shared" si="9"/>
        <v>2030</v>
      </c>
      <c r="P162" s="378">
        <f t="shared" si="11"/>
        <v>47788</v>
      </c>
      <c r="Q162" s="366" t="str">
        <f>IFERROR(IF(-SUM(Q$20:Q161)+Q$15&lt;0.000001,0,IF($C162&gt;='H-32A-WP06 - Debt Service'!P$24,'H-32A-WP06 - Debt Service'!P$27/12,0)),"-")</f>
        <v>-</v>
      </c>
      <c r="R162" s="366">
        <f>IFERROR(IF(-SUM(R$20:R161)+R$15&lt;0.000001,0,IF($C162&gt;='H-32A-WP06 - Debt Service'!Q$24,'H-32A-WP06 - Debt Service'!Q$27/12,0)),"-")</f>
        <v>0</v>
      </c>
      <c r="S162" s="366">
        <f>IFERROR(IF(-SUM(S$20:S161)+S$15&lt;0.000001,0,IF($C162&gt;='H-32A-WP06 - Debt Service'!R$24,'H-32A-WP06 - Debt Service'!R$27/12,0)),"-")</f>
        <v>0</v>
      </c>
      <c r="T162" s="366">
        <f>IFERROR(IF(-SUM(T$20:T161)+T$15&lt;0.000001,0,IF($C162&gt;='H-32A-WP06 - Debt Service'!S$24,'H-32A-WP06 - Debt Service'!S$27/12,0)),"-")</f>
        <v>0</v>
      </c>
      <c r="U162" s="366">
        <f>IFERROR(IF(-SUM(U$20:U161)+U$15&lt;0.000001,0,IF($C162&gt;='H-32A-WP06 - Debt Service'!T$24,'H-32A-WP06 - Debt Service'!T$27/12,0)),"-")</f>
        <v>0</v>
      </c>
      <c r="V162" s="366">
        <f>IFERROR(IF(-SUM(V$20:V161)+V$15&lt;0.000001,0,IF($C162&gt;='H-32A-WP06 - Debt Service'!U$24,'H-32A-WP06 - Debt Service'!U$27/12,0)),"-")</f>
        <v>0</v>
      </c>
      <c r="W162" s="366">
        <f>IFERROR(IF(-SUM(W$20:W161)+W$15&lt;0.000001,0,IF($C162&gt;='H-32A-WP06 - Debt Service'!V$24,'H-32A-WP06 - Debt Service'!V$27/12,0)),"-")</f>
        <v>0</v>
      </c>
      <c r="X162" s="366">
        <f>IFERROR(IF(-SUM(X$20:X161)+X$15&lt;0.000001,0,IF($C162&gt;='H-32A-WP06 - Debt Service'!W$24,'H-32A-WP06 - Debt Service'!W$27/12,0)),"-")</f>
        <v>0</v>
      </c>
      <c r="Y162" s="366">
        <f>IFERROR(IF(-SUM(Y$20:Y161)+Y$15&lt;0.000001,0,IF($C162&gt;='H-32A-WP06 - Debt Service'!X$24,'H-32A-WP06 - Debt Service'!X$27/12,0)),"-")</f>
        <v>0</v>
      </c>
      <c r="Z162" s="366">
        <f>IFERROR(IF(-SUM(Z$20:Z161)+Z$15&lt;0.000001,0,IF($C162&gt;='H-32A-WP06 - Debt Service'!Y$24,'H-32A-WP06 - Debt Service'!Y$27/12,0)),"-")</f>
        <v>0</v>
      </c>
    </row>
    <row r="163" spans="2:26">
      <c r="B163" s="354">
        <f t="shared" si="8"/>
        <v>2030</v>
      </c>
      <c r="C163" s="378">
        <f t="shared" si="10"/>
        <v>47818</v>
      </c>
      <c r="D163" s="366" t="str">
        <f>IFERROR(IF(-SUM(D$20:D162)+D$15&lt;0.000001,0,IF($C163&gt;='H-32A-WP06 - Debt Service'!C$24,'H-32A-WP06 - Debt Service'!C$27/12,0)),"-")</f>
        <v>-</v>
      </c>
      <c r="E163" s="366" t="str">
        <f>IFERROR(IF(-SUM(E$20:E162)+E$15&lt;0.000001,0,IF($C163&gt;='H-32A-WP06 - Debt Service'!D$24,'H-32A-WP06 - Debt Service'!D$27/12,0)),"-")</f>
        <v>-</v>
      </c>
      <c r="F163" s="366" t="str">
        <f>IFERROR(IF(-SUM(F$20:F162)+F$15&lt;0.000001,0,IF($C163&gt;='H-32A-WP06 - Debt Service'!E$24,'H-32A-WP06 - Debt Service'!E$27/12,0)),"-")</f>
        <v>-</v>
      </c>
      <c r="G163" s="366">
        <f>IFERROR(IF(-SUM(G$20:G162)+G$15&lt;0.000001,0,IF($C163&gt;='H-32A-WP06 - Debt Service'!F$24,'H-32A-WP06 - Debt Service'!F$27/12,0)),"-")</f>
        <v>0</v>
      </c>
      <c r="H163" s="366">
        <f>IFERROR(IF(-SUM(H$20:H162)+H$15&lt;0.000001,0,IF($C163&gt;='H-32A-WP06 - Debt Service'!G$24,'H-32A-WP06 - Debt Service'!G$27/12,0)),"-")</f>
        <v>0</v>
      </c>
      <c r="I163" s="366">
        <f>IFERROR(IF(-SUM(I$20:I162)+I$15&lt;0.000001,0,IF($C163&gt;='H-32A-WP06 - Debt Service'!H$24,'H-32A-WP06 - Debt Service'!H$27/12,0)),"-")</f>
        <v>0</v>
      </c>
      <c r="J163" s="366">
        <f>IFERROR(IF(-SUM(J$20:J162)+J$15&lt;0.000001,0,IF($C163&gt;='H-32A-WP06 - Debt Service'!I$24,'H-32A-WP06 - Debt Service'!I$27/12,0)),"-")</f>
        <v>0</v>
      </c>
      <c r="K163" s="366">
        <f>IFERROR(IF(-SUM(K$20:K162)+K$15&lt;0.000001,0,IF($C163&gt;='H-32A-WP06 - Debt Service'!J$24,'H-32A-WP06 - Debt Service'!J$27/12,0)),"-")</f>
        <v>0</v>
      </c>
      <c r="L163" s="366">
        <f>IFERROR(IF(-SUM(L$20:L162)+L$15&lt;0.000001,0,IF($C163&gt;='H-32A-WP06 - Debt Service'!K$24,'H-32A-WP06 - Debt Service'!K$27/12,0)),"-")</f>
        <v>0</v>
      </c>
      <c r="M163" s="366">
        <f>IFERROR(IF(-SUM(M$20:M162)+M$15&lt;0.000001,0,IF($C163&gt;='H-32A-WP06 - Debt Service'!L$24,'H-32A-WP06 - Debt Service'!L$27/12,0)),"-")</f>
        <v>0</v>
      </c>
      <c r="N163" s="459"/>
      <c r="O163" s="354">
        <f t="shared" si="9"/>
        <v>2030</v>
      </c>
      <c r="P163" s="378">
        <f t="shared" si="11"/>
        <v>47818</v>
      </c>
      <c r="Q163" s="366" t="str">
        <f>IFERROR(IF(-SUM(Q$20:Q162)+Q$15&lt;0.000001,0,IF($C163&gt;='H-32A-WP06 - Debt Service'!P$24,'H-32A-WP06 - Debt Service'!P$27/12,0)),"-")</f>
        <v>-</v>
      </c>
      <c r="R163" s="366">
        <f>IFERROR(IF(-SUM(R$20:R162)+R$15&lt;0.000001,0,IF($C163&gt;='H-32A-WP06 - Debt Service'!Q$24,'H-32A-WP06 - Debt Service'!Q$27/12,0)),"-")</f>
        <v>0</v>
      </c>
      <c r="S163" s="366">
        <f>IFERROR(IF(-SUM(S$20:S162)+S$15&lt;0.000001,0,IF($C163&gt;='H-32A-WP06 - Debt Service'!R$24,'H-32A-WP06 - Debt Service'!R$27/12,0)),"-")</f>
        <v>0</v>
      </c>
      <c r="T163" s="366">
        <f>IFERROR(IF(-SUM(T$20:T162)+T$15&lt;0.000001,0,IF($C163&gt;='H-32A-WP06 - Debt Service'!S$24,'H-32A-WP06 - Debt Service'!S$27/12,0)),"-")</f>
        <v>0</v>
      </c>
      <c r="U163" s="366">
        <f>IFERROR(IF(-SUM(U$20:U162)+U$15&lt;0.000001,0,IF($C163&gt;='H-32A-WP06 - Debt Service'!T$24,'H-32A-WP06 - Debt Service'!T$27/12,0)),"-")</f>
        <v>0</v>
      </c>
      <c r="V163" s="366">
        <f>IFERROR(IF(-SUM(V$20:V162)+V$15&lt;0.000001,0,IF($C163&gt;='H-32A-WP06 - Debt Service'!U$24,'H-32A-WP06 - Debt Service'!U$27/12,0)),"-")</f>
        <v>0</v>
      </c>
      <c r="W163" s="366">
        <f>IFERROR(IF(-SUM(W$20:W162)+W$15&lt;0.000001,0,IF($C163&gt;='H-32A-WP06 - Debt Service'!V$24,'H-32A-WP06 - Debt Service'!V$27/12,0)),"-")</f>
        <v>0</v>
      </c>
      <c r="X163" s="366">
        <f>IFERROR(IF(-SUM(X$20:X162)+X$15&lt;0.000001,0,IF($C163&gt;='H-32A-WP06 - Debt Service'!W$24,'H-32A-WP06 - Debt Service'!W$27/12,0)),"-")</f>
        <v>0</v>
      </c>
      <c r="Y163" s="366">
        <f>IFERROR(IF(-SUM(Y$20:Y162)+Y$15&lt;0.000001,0,IF($C163&gt;='H-32A-WP06 - Debt Service'!X$24,'H-32A-WP06 - Debt Service'!X$27/12,0)),"-")</f>
        <v>0</v>
      </c>
      <c r="Z163" s="366">
        <f>IFERROR(IF(-SUM(Z$20:Z162)+Z$15&lt;0.000001,0,IF($C163&gt;='H-32A-WP06 - Debt Service'!Y$24,'H-32A-WP06 - Debt Service'!Y$27/12,0)),"-")</f>
        <v>0</v>
      </c>
    </row>
    <row r="164" spans="2:26">
      <c r="B164" s="354">
        <f t="shared" si="8"/>
        <v>2031</v>
      </c>
      <c r="C164" s="378">
        <f t="shared" si="10"/>
        <v>47849</v>
      </c>
      <c r="D164" s="366" t="str">
        <f>IFERROR(IF(-SUM(D$20:D163)+D$15&lt;0.000001,0,IF($C164&gt;='H-32A-WP06 - Debt Service'!C$24,'H-32A-WP06 - Debt Service'!C$27/12,0)),"-")</f>
        <v>-</v>
      </c>
      <c r="E164" s="366" t="str">
        <f>IFERROR(IF(-SUM(E$20:E163)+E$15&lt;0.000001,0,IF($C164&gt;='H-32A-WP06 - Debt Service'!D$24,'H-32A-WP06 - Debt Service'!D$27/12,0)),"-")</f>
        <v>-</v>
      </c>
      <c r="F164" s="366" t="str">
        <f>IFERROR(IF(-SUM(F$20:F163)+F$15&lt;0.000001,0,IF($C164&gt;='H-32A-WP06 - Debt Service'!E$24,'H-32A-WP06 - Debt Service'!E$27/12,0)),"-")</f>
        <v>-</v>
      </c>
      <c r="G164" s="366">
        <f>IFERROR(IF(-SUM(G$20:G163)+G$15&lt;0.000001,0,IF($C164&gt;='H-32A-WP06 - Debt Service'!F$24,'H-32A-WP06 - Debt Service'!F$27/12,0)),"-")</f>
        <v>0</v>
      </c>
      <c r="H164" s="366">
        <f>IFERROR(IF(-SUM(H$20:H163)+H$15&lt;0.000001,0,IF($C164&gt;='H-32A-WP06 - Debt Service'!G$24,'H-32A-WP06 - Debt Service'!G$27/12,0)),"-")</f>
        <v>0</v>
      </c>
      <c r="I164" s="366">
        <f>IFERROR(IF(-SUM(I$20:I163)+I$15&lt;0.000001,0,IF($C164&gt;='H-32A-WP06 - Debt Service'!H$24,'H-32A-WP06 - Debt Service'!H$27/12,0)),"-")</f>
        <v>0</v>
      </c>
      <c r="J164" s="366">
        <f>IFERROR(IF(-SUM(J$20:J163)+J$15&lt;0.000001,0,IF($C164&gt;='H-32A-WP06 - Debt Service'!I$24,'H-32A-WP06 - Debt Service'!I$27/12,0)),"-")</f>
        <v>0</v>
      </c>
      <c r="K164" s="366">
        <f>IFERROR(IF(-SUM(K$20:K163)+K$15&lt;0.000001,0,IF($C164&gt;='H-32A-WP06 - Debt Service'!J$24,'H-32A-WP06 - Debt Service'!J$27/12,0)),"-")</f>
        <v>0</v>
      </c>
      <c r="L164" s="366">
        <f>IFERROR(IF(-SUM(L$20:L163)+L$15&lt;0.000001,0,IF($C164&gt;='H-32A-WP06 - Debt Service'!K$24,'H-32A-WP06 - Debt Service'!K$27/12,0)),"-")</f>
        <v>0</v>
      </c>
      <c r="M164" s="366">
        <f>IFERROR(IF(-SUM(M$20:M163)+M$15&lt;0.000001,0,IF($C164&gt;='H-32A-WP06 - Debt Service'!L$24,'H-32A-WP06 - Debt Service'!L$27/12,0)),"-")</f>
        <v>0</v>
      </c>
      <c r="N164" s="459"/>
      <c r="O164" s="354">
        <f t="shared" si="9"/>
        <v>2031</v>
      </c>
      <c r="P164" s="378">
        <f t="shared" si="11"/>
        <v>47849</v>
      </c>
      <c r="Q164" s="366" t="str">
        <f>IFERROR(IF(-SUM(Q$20:Q163)+Q$15&lt;0.000001,0,IF($C164&gt;='H-32A-WP06 - Debt Service'!P$24,'H-32A-WP06 - Debt Service'!P$27/12,0)),"-")</f>
        <v>-</v>
      </c>
      <c r="R164" s="366">
        <f>IFERROR(IF(-SUM(R$20:R163)+R$15&lt;0.000001,0,IF($C164&gt;='H-32A-WP06 - Debt Service'!Q$24,'H-32A-WP06 - Debt Service'!Q$27/12,0)),"-")</f>
        <v>0</v>
      </c>
      <c r="S164" s="366">
        <f>IFERROR(IF(-SUM(S$20:S163)+S$15&lt;0.000001,0,IF($C164&gt;='H-32A-WP06 - Debt Service'!R$24,'H-32A-WP06 - Debt Service'!R$27/12,0)),"-")</f>
        <v>0</v>
      </c>
      <c r="T164" s="366">
        <f>IFERROR(IF(-SUM(T$20:T163)+T$15&lt;0.000001,0,IF($C164&gt;='H-32A-WP06 - Debt Service'!S$24,'H-32A-WP06 - Debt Service'!S$27/12,0)),"-")</f>
        <v>0</v>
      </c>
      <c r="U164" s="366">
        <f>IFERROR(IF(-SUM(U$20:U163)+U$15&lt;0.000001,0,IF($C164&gt;='H-32A-WP06 - Debt Service'!T$24,'H-32A-WP06 - Debt Service'!T$27/12,0)),"-")</f>
        <v>0</v>
      </c>
      <c r="V164" s="366">
        <f>IFERROR(IF(-SUM(V$20:V163)+V$15&lt;0.000001,0,IF($C164&gt;='H-32A-WP06 - Debt Service'!U$24,'H-32A-WP06 - Debt Service'!U$27/12,0)),"-")</f>
        <v>0</v>
      </c>
      <c r="W164" s="366">
        <f>IFERROR(IF(-SUM(W$20:W163)+W$15&lt;0.000001,0,IF($C164&gt;='H-32A-WP06 - Debt Service'!V$24,'H-32A-WP06 - Debt Service'!V$27/12,0)),"-")</f>
        <v>0</v>
      </c>
      <c r="X164" s="366">
        <f>IFERROR(IF(-SUM(X$20:X163)+X$15&lt;0.000001,0,IF($C164&gt;='H-32A-WP06 - Debt Service'!W$24,'H-32A-WP06 - Debt Service'!W$27/12,0)),"-")</f>
        <v>0</v>
      </c>
      <c r="Y164" s="366">
        <f>IFERROR(IF(-SUM(Y$20:Y163)+Y$15&lt;0.000001,0,IF($C164&gt;='H-32A-WP06 - Debt Service'!X$24,'H-32A-WP06 - Debt Service'!X$27/12,0)),"-")</f>
        <v>0</v>
      </c>
      <c r="Z164" s="366">
        <f>IFERROR(IF(-SUM(Z$20:Z163)+Z$15&lt;0.000001,0,IF($C164&gt;='H-32A-WP06 - Debt Service'!Y$24,'H-32A-WP06 - Debt Service'!Y$27/12,0)),"-")</f>
        <v>0</v>
      </c>
    </row>
    <row r="165" spans="2:26">
      <c r="B165" s="354">
        <f t="shared" si="8"/>
        <v>2031</v>
      </c>
      <c r="C165" s="378">
        <f t="shared" si="10"/>
        <v>47880</v>
      </c>
      <c r="D165" s="366" t="str">
        <f>IFERROR(IF(-SUM(D$20:D164)+D$15&lt;0.000001,0,IF($C165&gt;='H-32A-WP06 - Debt Service'!C$24,'H-32A-WP06 - Debt Service'!C$27/12,0)),"-")</f>
        <v>-</v>
      </c>
      <c r="E165" s="366" t="str">
        <f>IFERROR(IF(-SUM(E$20:E164)+E$15&lt;0.000001,0,IF($C165&gt;='H-32A-WP06 - Debt Service'!D$24,'H-32A-WP06 - Debt Service'!D$27/12,0)),"-")</f>
        <v>-</v>
      </c>
      <c r="F165" s="366" t="str">
        <f>IFERROR(IF(-SUM(F$20:F164)+F$15&lt;0.000001,0,IF($C165&gt;='H-32A-WP06 - Debt Service'!E$24,'H-32A-WP06 - Debt Service'!E$27/12,0)),"-")</f>
        <v>-</v>
      </c>
      <c r="G165" s="366">
        <f>IFERROR(IF(-SUM(G$20:G164)+G$15&lt;0.000001,0,IF($C165&gt;='H-32A-WP06 - Debt Service'!F$24,'H-32A-WP06 - Debt Service'!F$27/12,0)),"-")</f>
        <v>0</v>
      </c>
      <c r="H165" s="366">
        <f>IFERROR(IF(-SUM(H$20:H164)+H$15&lt;0.000001,0,IF($C165&gt;='H-32A-WP06 - Debt Service'!G$24,'H-32A-WP06 - Debt Service'!G$27/12,0)),"-")</f>
        <v>0</v>
      </c>
      <c r="I165" s="366">
        <f>IFERROR(IF(-SUM(I$20:I164)+I$15&lt;0.000001,0,IF($C165&gt;='H-32A-WP06 - Debt Service'!H$24,'H-32A-WP06 - Debt Service'!H$27/12,0)),"-")</f>
        <v>0</v>
      </c>
      <c r="J165" s="366">
        <f>IFERROR(IF(-SUM(J$20:J164)+J$15&lt;0.000001,0,IF($C165&gt;='H-32A-WP06 - Debt Service'!I$24,'H-32A-WP06 - Debt Service'!I$27/12,0)),"-")</f>
        <v>0</v>
      </c>
      <c r="K165" s="366">
        <f>IFERROR(IF(-SUM(K$20:K164)+K$15&lt;0.000001,0,IF($C165&gt;='H-32A-WP06 - Debt Service'!J$24,'H-32A-WP06 - Debt Service'!J$27/12,0)),"-")</f>
        <v>0</v>
      </c>
      <c r="L165" s="366">
        <f>IFERROR(IF(-SUM(L$20:L164)+L$15&lt;0.000001,0,IF($C165&gt;='H-32A-WP06 - Debt Service'!K$24,'H-32A-WP06 - Debt Service'!K$27/12,0)),"-")</f>
        <v>0</v>
      </c>
      <c r="M165" s="366">
        <f>IFERROR(IF(-SUM(M$20:M164)+M$15&lt;0.000001,0,IF($C165&gt;='H-32A-WP06 - Debt Service'!L$24,'H-32A-WP06 - Debt Service'!L$27/12,0)),"-")</f>
        <v>0</v>
      </c>
      <c r="N165" s="459"/>
      <c r="O165" s="354">
        <f t="shared" si="9"/>
        <v>2031</v>
      </c>
      <c r="P165" s="378">
        <f t="shared" si="11"/>
        <v>47880</v>
      </c>
      <c r="Q165" s="366" t="str">
        <f>IFERROR(IF(-SUM(Q$20:Q164)+Q$15&lt;0.000001,0,IF($C165&gt;='H-32A-WP06 - Debt Service'!P$24,'H-32A-WP06 - Debt Service'!P$27/12,0)),"-")</f>
        <v>-</v>
      </c>
      <c r="R165" s="366">
        <f>IFERROR(IF(-SUM(R$20:R164)+R$15&lt;0.000001,0,IF($C165&gt;='H-32A-WP06 - Debt Service'!Q$24,'H-32A-WP06 - Debt Service'!Q$27/12,0)),"-")</f>
        <v>0</v>
      </c>
      <c r="S165" s="366">
        <f>IFERROR(IF(-SUM(S$20:S164)+S$15&lt;0.000001,0,IF($C165&gt;='H-32A-WP06 - Debt Service'!R$24,'H-32A-WP06 - Debt Service'!R$27/12,0)),"-")</f>
        <v>0</v>
      </c>
      <c r="T165" s="366">
        <f>IFERROR(IF(-SUM(T$20:T164)+T$15&lt;0.000001,0,IF($C165&gt;='H-32A-WP06 - Debt Service'!S$24,'H-32A-WP06 - Debt Service'!S$27/12,0)),"-")</f>
        <v>0</v>
      </c>
      <c r="U165" s="366">
        <f>IFERROR(IF(-SUM(U$20:U164)+U$15&lt;0.000001,0,IF($C165&gt;='H-32A-WP06 - Debt Service'!T$24,'H-32A-WP06 - Debt Service'!T$27/12,0)),"-")</f>
        <v>0</v>
      </c>
      <c r="V165" s="366">
        <f>IFERROR(IF(-SUM(V$20:V164)+V$15&lt;0.000001,0,IF($C165&gt;='H-32A-WP06 - Debt Service'!U$24,'H-32A-WP06 - Debt Service'!U$27/12,0)),"-")</f>
        <v>0</v>
      </c>
      <c r="W165" s="366">
        <f>IFERROR(IF(-SUM(W$20:W164)+W$15&lt;0.000001,0,IF($C165&gt;='H-32A-WP06 - Debt Service'!V$24,'H-32A-WP06 - Debt Service'!V$27/12,0)),"-")</f>
        <v>0</v>
      </c>
      <c r="X165" s="366">
        <f>IFERROR(IF(-SUM(X$20:X164)+X$15&lt;0.000001,0,IF($C165&gt;='H-32A-WP06 - Debt Service'!W$24,'H-32A-WP06 - Debt Service'!W$27/12,0)),"-")</f>
        <v>0</v>
      </c>
      <c r="Y165" s="366">
        <f>IFERROR(IF(-SUM(Y$20:Y164)+Y$15&lt;0.000001,0,IF($C165&gt;='H-32A-WP06 - Debt Service'!X$24,'H-32A-WP06 - Debt Service'!X$27/12,0)),"-")</f>
        <v>0</v>
      </c>
      <c r="Z165" s="366">
        <f>IFERROR(IF(-SUM(Z$20:Z164)+Z$15&lt;0.000001,0,IF($C165&gt;='H-32A-WP06 - Debt Service'!Y$24,'H-32A-WP06 - Debt Service'!Y$27/12,0)),"-")</f>
        <v>0</v>
      </c>
    </row>
    <row r="166" spans="2:26">
      <c r="B166" s="354">
        <f t="shared" si="8"/>
        <v>2031</v>
      </c>
      <c r="C166" s="378">
        <f t="shared" si="10"/>
        <v>47908</v>
      </c>
      <c r="D166" s="366" t="str">
        <f>IFERROR(IF(-SUM(D$20:D165)+D$15&lt;0.000001,0,IF($C166&gt;='H-32A-WP06 - Debt Service'!C$24,'H-32A-WP06 - Debt Service'!C$27/12,0)),"-")</f>
        <v>-</v>
      </c>
      <c r="E166" s="366" t="str">
        <f>IFERROR(IF(-SUM(E$20:E165)+E$15&lt;0.000001,0,IF($C166&gt;='H-32A-WP06 - Debt Service'!D$24,'H-32A-WP06 - Debt Service'!D$27/12,0)),"-")</f>
        <v>-</v>
      </c>
      <c r="F166" s="366" t="str">
        <f>IFERROR(IF(-SUM(F$20:F165)+F$15&lt;0.000001,0,IF($C166&gt;='H-32A-WP06 - Debt Service'!E$24,'H-32A-WP06 - Debt Service'!E$27/12,0)),"-")</f>
        <v>-</v>
      </c>
      <c r="G166" s="366">
        <f>IFERROR(IF(-SUM(G$20:G165)+G$15&lt;0.000001,0,IF($C166&gt;='H-32A-WP06 - Debt Service'!F$24,'H-32A-WP06 - Debt Service'!F$27/12,0)),"-")</f>
        <v>0</v>
      </c>
      <c r="H166" s="366">
        <f>IFERROR(IF(-SUM(H$20:H165)+H$15&lt;0.000001,0,IF($C166&gt;='H-32A-WP06 - Debt Service'!G$24,'H-32A-WP06 - Debt Service'!G$27/12,0)),"-")</f>
        <v>0</v>
      </c>
      <c r="I166" s="366">
        <f>IFERROR(IF(-SUM(I$20:I165)+I$15&lt;0.000001,0,IF($C166&gt;='H-32A-WP06 - Debt Service'!H$24,'H-32A-WP06 - Debt Service'!H$27/12,0)),"-")</f>
        <v>0</v>
      </c>
      <c r="J166" s="366">
        <f>IFERROR(IF(-SUM(J$20:J165)+J$15&lt;0.000001,0,IF($C166&gt;='H-32A-WP06 - Debt Service'!I$24,'H-32A-WP06 - Debt Service'!I$27/12,0)),"-")</f>
        <v>0</v>
      </c>
      <c r="K166" s="366">
        <f>IFERROR(IF(-SUM(K$20:K165)+K$15&lt;0.000001,0,IF($C166&gt;='H-32A-WP06 - Debt Service'!J$24,'H-32A-WP06 - Debt Service'!J$27/12,0)),"-")</f>
        <v>0</v>
      </c>
      <c r="L166" s="366">
        <f>IFERROR(IF(-SUM(L$20:L165)+L$15&lt;0.000001,0,IF($C166&gt;='H-32A-WP06 - Debt Service'!K$24,'H-32A-WP06 - Debt Service'!K$27/12,0)),"-")</f>
        <v>0</v>
      </c>
      <c r="M166" s="366">
        <f>IFERROR(IF(-SUM(M$20:M165)+M$15&lt;0.000001,0,IF($C166&gt;='H-32A-WP06 - Debt Service'!L$24,'H-32A-WP06 - Debt Service'!L$27/12,0)),"-")</f>
        <v>0</v>
      </c>
      <c r="N166" s="459"/>
      <c r="O166" s="354">
        <f t="shared" si="9"/>
        <v>2031</v>
      </c>
      <c r="P166" s="378">
        <f t="shared" si="11"/>
        <v>47908</v>
      </c>
      <c r="Q166" s="366" t="str">
        <f>IFERROR(IF(-SUM(Q$20:Q165)+Q$15&lt;0.000001,0,IF($C166&gt;='H-32A-WP06 - Debt Service'!P$24,'H-32A-WP06 - Debt Service'!P$27/12,0)),"-")</f>
        <v>-</v>
      </c>
      <c r="R166" s="366">
        <f>IFERROR(IF(-SUM(R$20:R165)+R$15&lt;0.000001,0,IF($C166&gt;='H-32A-WP06 - Debt Service'!Q$24,'H-32A-WP06 - Debt Service'!Q$27/12,0)),"-")</f>
        <v>0</v>
      </c>
      <c r="S166" s="366">
        <f>IFERROR(IF(-SUM(S$20:S165)+S$15&lt;0.000001,0,IF($C166&gt;='H-32A-WP06 - Debt Service'!R$24,'H-32A-WP06 - Debt Service'!R$27/12,0)),"-")</f>
        <v>0</v>
      </c>
      <c r="T166" s="366">
        <f>IFERROR(IF(-SUM(T$20:T165)+T$15&lt;0.000001,0,IF($C166&gt;='H-32A-WP06 - Debt Service'!S$24,'H-32A-WP06 - Debt Service'!S$27/12,0)),"-")</f>
        <v>0</v>
      </c>
      <c r="U166" s="366">
        <f>IFERROR(IF(-SUM(U$20:U165)+U$15&lt;0.000001,0,IF($C166&gt;='H-32A-WP06 - Debt Service'!T$24,'H-32A-WP06 - Debt Service'!T$27/12,0)),"-")</f>
        <v>0</v>
      </c>
      <c r="V166" s="366">
        <f>IFERROR(IF(-SUM(V$20:V165)+V$15&lt;0.000001,0,IF($C166&gt;='H-32A-WP06 - Debt Service'!U$24,'H-32A-WP06 - Debt Service'!U$27/12,0)),"-")</f>
        <v>0</v>
      </c>
      <c r="W166" s="366">
        <f>IFERROR(IF(-SUM(W$20:W165)+W$15&lt;0.000001,0,IF($C166&gt;='H-32A-WP06 - Debt Service'!V$24,'H-32A-WP06 - Debt Service'!V$27/12,0)),"-")</f>
        <v>0</v>
      </c>
      <c r="X166" s="366">
        <f>IFERROR(IF(-SUM(X$20:X165)+X$15&lt;0.000001,0,IF($C166&gt;='H-32A-WP06 - Debt Service'!W$24,'H-32A-WP06 - Debt Service'!W$27/12,0)),"-")</f>
        <v>0</v>
      </c>
      <c r="Y166" s="366">
        <f>IFERROR(IF(-SUM(Y$20:Y165)+Y$15&lt;0.000001,0,IF($C166&gt;='H-32A-WP06 - Debt Service'!X$24,'H-32A-WP06 - Debt Service'!X$27/12,0)),"-")</f>
        <v>0</v>
      </c>
      <c r="Z166" s="366">
        <f>IFERROR(IF(-SUM(Z$20:Z165)+Z$15&lt;0.000001,0,IF($C166&gt;='H-32A-WP06 - Debt Service'!Y$24,'H-32A-WP06 - Debt Service'!Y$27/12,0)),"-")</f>
        <v>0</v>
      </c>
    </row>
    <row r="167" spans="2:26">
      <c r="B167" s="354">
        <f t="shared" si="8"/>
        <v>2031</v>
      </c>
      <c r="C167" s="378">
        <f t="shared" si="10"/>
        <v>47939</v>
      </c>
      <c r="D167" s="366" t="str">
        <f>IFERROR(IF(-SUM(D$20:D166)+D$15&lt;0.000001,0,IF($C167&gt;='H-32A-WP06 - Debt Service'!C$24,'H-32A-WP06 - Debt Service'!C$27/12,0)),"-")</f>
        <v>-</v>
      </c>
      <c r="E167" s="366" t="str">
        <f>IFERROR(IF(-SUM(E$20:E166)+E$15&lt;0.000001,0,IF($C167&gt;='H-32A-WP06 - Debt Service'!D$24,'H-32A-WP06 - Debt Service'!D$27/12,0)),"-")</f>
        <v>-</v>
      </c>
      <c r="F167" s="366" t="str">
        <f>IFERROR(IF(-SUM(F$20:F166)+F$15&lt;0.000001,0,IF($C167&gt;='H-32A-WP06 - Debt Service'!E$24,'H-32A-WP06 - Debt Service'!E$27/12,0)),"-")</f>
        <v>-</v>
      </c>
      <c r="G167" s="366">
        <f>IFERROR(IF(-SUM(G$20:G166)+G$15&lt;0.000001,0,IF($C167&gt;='H-32A-WP06 - Debt Service'!F$24,'H-32A-WP06 - Debt Service'!F$27/12,0)),"-")</f>
        <v>0</v>
      </c>
      <c r="H167" s="366">
        <f>IFERROR(IF(-SUM(H$20:H166)+H$15&lt;0.000001,0,IF($C167&gt;='H-32A-WP06 - Debt Service'!G$24,'H-32A-WP06 - Debt Service'!G$27/12,0)),"-")</f>
        <v>0</v>
      </c>
      <c r="I167" s="366">
        <f>IFERROR(IF(-SUM(I$20:I166)+I$15&lt;0.000001,0,IF($C167&gt;='H-32A-WP06 - Debt Service'!H$24,'H-32A-WP06 - Debt Service'!H$27/12,0)),"-")</f>
        <v>0</v>
      </c>
      <c r="J167" s="366">
        <f>IFERROR(IF(-SUM(J$20:J166)+J$15&lt;0.000001,0,IF($C167&gt;='H-32A-WP06 - Debt Service'!I$24,'H-32A-WP06 - Debt Service'!I$27/12,0)),"-")</f>
        <v>0</v>
      </c>
      <c r="K167" s="366">
        <f>IFERROR(IF(-SUM(K$20:K166)+K$15&lt;0.000001,0,IF($C167&gt;='H-32A-WP06 - Debt Service'!J$24,'H-32A-WP06 - Debt Service'!J$27/12,0)),"-")</f>
        <v>0</v>
      </c>
      <c r="L167" s="366">
        <f>IFERROR(IF(-SUM(L$20:L166)+L$15&lt;0.000001,0,IF($C167&gt;='H-32A-WP06 - Debt Service'!K$24,'H-32A-WP06 - Debt Service'!K$27/12,0)),"-")</f>
        <v>0</v>
      </c>
      <c r="M167" s="366">
        <f>IFERROR(IF(-SUM(M$20:M166)+M$15&lt;0.000001,0,IF($C167&gt;='H-32A-WP06 - Debt Service'!L$24,'H-32A-WP06 - Debt Service'!L$27/12,0)),"-")</f>
        <v>0</v>
      </c>
      <c r="N167" s="459"/>
      <c r="O167" s="354">
        <f t="shared" si="9"/>
        <v>2031</v>
      </c>
      <c r="P167" s="378">
        <f t="shared" si="11"/>
        <v>47939</v>
      </c>
      <c r="Q167" s="366" t="str">
        <f>IFERROR(IF(-SUM(Q$20:Q166)+Q$15&lt;0.000001,0,IF($C167&gt;='H-32A-WP06 - Debt Service'!P$24,'H-32A-WP06 - Debt Service'!P$27/12,0)),"-")</f>
        <v>-</v>
      </c>
      <c r="R167" s="366">
        <f>IFERROR(IF(-SUM(R$20:R166)+R$15&lt;0.000001,0,IF($C167&gt;='H-32A-WP06 - Debt Service'!Q$24,'H-32A-WP06 - Debt Service'!Q$27/12,0)),"-")</f>
        <v>0</v>
      </c>
      <c r="S167" s="366">
        <f>IFERROR(IF(-SUM(S$20:S166)+S$15&lt;0.000001,0,IF($C167&gt;='H-32A-WP06 - Debt Service'!R$24,'H-32A-WP06 - Debt Service'!R$27/12,0)),"-")</f>
        <v>0</v>
      </c>
      <c r="T167" s="366">
        <f>IFERROR(IF(-SUM(T$20:T166)+T$15&lt;0.000001,0,IF($C167&gt;='H-32A-WP06 - Debt Service'!S$24,'H-32A-WP06 - Debt Service'!S$27/12,0)),"-")</f>
        <v>0</v>
      </c>
      <c r="U167" s="366">
        <f>IFERROR(IF(-SUM(U$20:U166)+U$15&lt;0.000001,0,IF($C167&gt;='H-32A-WP06 - Debt Service'!T$24,'H-32A-WP06 - Debt Service'!T$27/12,0)),"-")</f>
        <v>0</v>
      </c>
      <c r="V167" s="366">
        <f>IFERROR(IF(-SUM(V$20:V166)+V$15&lt;0.000001,0,IF($C167&gt;='H-32A-WP06 - Debt Service'!U$24,'H-32A-WP06 - Debt Service'!U$27/12,0)),"-")</f>
        <v>0</v>
      </c>
      <c r="W167" s="366">
        <f>IFERROR(IF(-SUM(W$20:W166)+W$15&lt;0.000001,0,IF($C167&gt;='H-32A-WP06 - Debt Service'!V$24,'H-32A-WP06 - Debt Service'!V$27/12,0)),"-")</f>
        <v>0</v>
      </c>
      <c r="X167" s="366">
        <f>IFERROR(IF(-SUM(X$20:X166)+X$15&lt;0.000001,0,IF($C167&gt;='H-32A-WP06 - Debt Service'!W$24,'H-32A-WP06 - Debt Service'!W$27/12,0)),"-")</f>
        <v>0</v>
      </c>
      <c r="Y167" s="366">
        <f>IFERROR(IF(-SUM(Y$20:Y166)+Y$15&lt;0.000001,0,IF($C167&gt;='H-32A-WP06 - Debt Service'!X$24,'H-32A-WP06 - Debt Service'!X$27/12,0)),"-")</f>
        <v>0</v>
      </c>
      <c r="Z167" s="366">
        <f>IFERROR(IF(-SUM(Z$20:Z166)+Z$15&lt;0.000001,0,IF($C167&gt;='H-32A-WP06 - Debt Service'!Y$24,'H-32A-WP06 - Debt Service'!Y$27/12,0)),"-")</f>
        <v>0</v>
      </c>
    </row>
    <row r="168" spans="2:26">
      <c r="B168" s="354">
        <f t="shared" si="8"/>
        <v>2031</v>
      </c>
      <c r="C168" s="378">
        <f t="shared" si="10"/>
        <v>47969</v>
      </c>
      <c r="D168" s="366" t="str">
        <f>IFERROR(IF(-SUM(D$20:D167)+D$15&lt;0.000001,0,IF($C168&gt;='H-32A-WP06 - Debt Service'!C$24,'H-32A-WP06 - Debt Service'!C$27/12,0)),"-")</f>
        <v>-</v>
      </c>
      <c r="E168" s="366" t="str">
        <f>IFERROR(IF(-SUM(E$20:E167)+E$15&lt;0.000001,0,IF($C168&gt;='H-32A-WP06 - Debt Service'!D$24,'H-32A-WP06 - Debt Service'!D$27/12,0)),"-")</f>
        <v>-</v>
      </c>
      <c r="F168" s="366" t="str">
        <f>IFERROR(IF(-SUM(F$20:F167)+F$15&lt;0.000001,0,IF($C168&gt;='H-32A-WP06 - Debt Service'!E$24,'H-32A-WP06 - Debt Service'!E$27/12,0)),"-")</f>
        <v>-</v>
      </c>
      <c r="G168" s="366">
        <f>IFERROR(IF(-SUM(G$20:G167)+G$15&lt;0.000001,0,IF($C168&gt;='H-32A-WP06 - Debt Service'!F$24,'H-32A-WP06 - Debt Service'!F$27/12,0)),"-")</f>
        <v>0</v>
      </c>
      <c r="H168" s="366">
        <f>IFERROR(IF(-SUM(H$20:H167)+H$15&lt;0.000001,0,IF($C168&gt;='H-32A-WP06 - Debt Service'!G$24,'H-32A-WP06 - Debt Service'!G$27/12,0)),"-")</f>
        <v>0</v>
      </c>
      <c r="I168" s="366">
        <f>IFERROR(IF(-SUM(I$20:I167)+I$15&lt;0.000001,0,IF($C168&gt;='H-32A-WP06 - Debt Service'!H$24,'H-32A-WP06 - Debt Service'!H$27/12,0)),"-")</f>
        <v>0</v>
      </c>
      <c r="J168" s="366">
        <f>IFERROR(IF(-SUM(J$20:J167)+J$15&lt;0.000001,0,IF($C168&gt;='H-32A-WP06 - Debt Service'!I$24,'H-32A-WP06 - Debt Service'!I$27/12,0)),"-")</f>
        <v>0</v>
      </c>
      <c r="K168" s="366">
        <f>IFERROR(IF(-SUM(K$20:K167)+K$15&lt;0.000001,0,IF($C168&gt;='H-32A-WP06 - Debt Service'!J$24,'H-32A-WP06 - Debt Service'!J$27/12,0)),"-")</f>
        <v>0</v>
      </c>
      <c r="L168" s="366">
        <f>IFERROR(IF(-SUM(L$20:L167)+L$15&lt;0.000001,0,IF($C168&gt;='H-32A-WP06 - Debt Service'!K$24,'H-32A-WP06 - Debt Service'!K$27/12,0)),"-")</f>
        <v>0</v>
      </c>
      <c r="M168" s="366">
        <f>IFERROR(IF(-SUM(M$20:M167)+M$15&lt;0.000001,0,IF($C168&gt;='H-32A-WP06 - Debt Service'!L$24,'H-32A-WP06 - Debt Service'!L$27/12,0)),"-")</f>
        <v>0</v>
      </c>
      <c r="N168" s="459"/>
      <c r="O168" s="354">
        <f t="shared" si="9"/>
        <v>2031</v>
      </c>
      <c r="P168" s="378">
        <f t="shared" si="11"/>
        <v>47969</v>
      </c>
      <c r="Q168" s="366" t="str">
        <f>IFERROR(IF(-SUM(Q$20:Q167)+Q$15&lt;0.000001,0,IF($C168&gt;='H-32A-WP06 - Debt Service'!P$24,'H-32A-WP06 - Debt Service'!P$27/12,0)),"-")</f>
        <v>-</v>
      </c>
      <c r="R168" s="366">
        <f>IFERROR(IF(-SUM(R$20:R167)+R$15&lt;0.000001,0,IF($C168&gt;='H-32A-WP06 - Debt Service'!Q$24,'H-32A-WP06 - Debt Service'!Q$27/12,0)),"-")</f>
        <v>0</v>
      </c>
      <c r="S168" s="366">
        <f>IFERROR(IF(-SUM(S$20:S167)+S$15&lt;0.000001,0,IF($C168&gt;='H-32A-WP06 - Debt Service'!R$24,'H-32A-WP06 - Debt Service'!R$27/12,0)),"-")</f>
        <v>0</v>
      </c>
      <c r="T168" s="366">
        <f>IFERROR(IF(-SUM(T$20:T167)+T$15&lt;0.000001,0,IF($C168&gt;='H-32A-WP06 - Debt Service'!S$24,'H-32A-WP06 - Debt Service'!S$27/12,0)),"-")</f>
        <v>0</v>
      </c>
      <c r="U168" s="366">
        <f>IFERROR(IF(-SUM(U$20:U167)+U$15&lt;0.000001,0,IF($C168&gt;='H-32A-WP06 - Debt Service'!T$24,'H-32A-WP06 - Debt Service'!T$27/12,0)),"-")</f>
        <v>0</v>
      </c>
      <c r="V168" s="366">
        <f>IFERROR(IF(-SUM(V$20:V167)+V$15&lt;0.000001,0,IF($C168&gt;='H-32A-WP06 - Debt Service'!U$24,'H-32A-WP06 - Debt Service'!U$27/12,0)),"-")</f>
        <v>0</v>
      </c>
      <c r="W168" s="366">
        <f>IFERROR(IF(-SUM(W$20:W167)+W$15&lt;0.000001,0,IF($C168&gt;='H-32A-WP06 - Debt Service'!V$24,'H-32A-WP06 - Debt Service'!V$27/12,0)),"-")</f>
        <v>0</v>
      </c>
      <c r="X168" s="366">
        <f>IFERROR(IF(-SUM(X$20:X167)+X$15&lt;0.000001,0,IF($C168&gt;='H-32A-WP06 - Debt Service'!W$24,'H-32A-WP06 - Debt Service'!W$27/12,0)),"-")</f>
        <v>0</v>
      </c>
      <c r="Y168" s="366">
        <f>IFERROR(IF(-SUM(Y$20:Y167)+Y$15&lt;0.000001,0,IF($C168&gt;='H-32A-WP06 - Debt Service'!X$24,'H-32A-WP06 - Debt Service'!X$27/12,0)),"-")</f>
        <v>0</v>
      </c>
      <c r="Z168" s="366">
        <f>IFERROR(IF(-SUM(Z$20:Z167)+Z$15&lt;0.000001,0,IF($C168&gt;='H-32A-WP06 - Debt Service'!Y$24,'H-32A-WP06 - Debt Service'!Y$27/12,0)),"-")</f>
        <v>0</v>
      </c>
    </row>
    <row r="169" spans="2:26">
      <c r="B169" s="354">
        <f t="shared" si="8"/>
        <v>2031</v>
      </c>
      <c r="C169" s="378">
        <f t="shared" si="10"/>
        <v>48000</v>
      </c>
      <c r="D169" s="366" t="str">
        <f>IFERROR(IF(-SUM(D$20:D168)+D$15&lt;0.000001,0,IF($C169&gt;='H-32A-WP06 - Debt Service'!C$24,'H-32A-WP06 - Debt Service'!C$27/12,0)),"-")</f>
        <v>-</v>
      </c>
      <c r="E169" s="366" t="str">
        <f>IFERROR(IF(-SUM(E$20:E168)+E$15&lt;0.000001,0,IF($C169&gt;='H-32A-WP06 - Debt Service'!D$24,'H-32A-WP06 - Debt Service'!D$27/12,0)),"-")</f>
        <v>-</v>
      </c>
      <c r="F169" s="366" t="str">
        <f>IFERROR(IF(-SUM(F$20:F168)+F$15&lt;0.000001,0,IF($C169&gt;='H-32A-WP06 - Debt Service'!E$24,'H-32A-WP06 - Debt Service'!E$27/12,0)),"-")</f>
        <v>-</v>
      </c>
      <c r="G169" s="366">
        <f>IFERROR(IF(-SUM(G$20:G168)+G$15&lt;0.000001,0,IF($C169&gt;='H-32A-WP06 - Debt Service'!F$24,'H-32A-WP06 - Debt Service'!F$27/12,0)),"-")</f>
        <v>0</v>
      </c>
      <c r="H169" s="366">
        <f>IFERROR(IF(-SUM(H$20:H168)+H$15&lt;0.000001,0,IF($C169&gt;='H-32A-WP06 - Debt Service'!G$24,'H-32A-WP06 - Debt Service'!G$27/12,0)),"-")</f>
        <v>0</v>
      </c>
      <c r="I169" s="366">
        <f>IFERROR(IF(-SUM(I$20:I168)+I$15&lt;0.000001,0,IF($C169&gt;='H-32A-WP06 - Debt Service'!H$24,'H-32A-WP06 - Debt Service'!H$27/12,0)),"-")</f>
        <v>0</v>
      </c>
      <c r="J169" s="366">
        <f>IFERROR(IF(-SUM(J$20:J168)+J$15&lt;0.000001,0,IF($C169&gt;='H-32A-WP06 - Debt Service'!I$24,'H-32A-WP06 - Debt Service'!I$27/12,0)),"-")</f>
        <v>0</v>
      </c>
      <c r="K169" s="366">
        <f>IFERROR(IF(-SUM(K$20:K168)+K$15&lt;0.000001,0,IF($C169&gt;='H-32A-WP06 - Debt Service'!J$24,'H-32A-WP06 - Debt Service'!J$27/12,0)),"-")</f>
        <v>0</v>
      </c>
      <c r="L169" s="366">
        <f>IFERROR(IF(-SUM(L$20:L168)+L$15&lt;0.000001,0,IF($C169&gt;='H-32A-WP06 - Debt Service'!K$24,'H-32A-WP06 - Debt Service'!K$27/12,0)),"-")</f>
        <v>0</v>
      </c>
      <c r="M169" s="366">
        <f>IFERROR(IF(-SUM(M$20:M168)+M$15&lt;0.000001,0,IF($C169&gt;='H-32A-WP06 - Debt Service'!L$24,'H-32A-WP06 - Debt Service'!L$27/12,0)),"-")</f>
        <v>0</v>
      </c>
      <c r="N169" s="459"/>
      <c r="O169" s="354">
        <f t="shared" si="9"/>
        <v>2031</v>
      </c>
      <c r="P169" s="378">
        <f t="shared" si="11"/>
        <v>48000</v>
      </c>
      <c r="Q169" s="366" t="str">
        <f>IFERROR(IF(-SUM(Q$20:Q168)+Q$15&lt;0.000001,0,IF($C169&gt;='H-32A-WP06 - Debt Service'!P$24,'H-32A-WP06 - Debt Service'!P$27/12,0)),"-")</f>
        <v>-</v>
      </c>
      <c r="R169" s="366">
        <f>IFERROR(IF(-SUM(R$20:R168)+R$15&lt;0.000001,0,IF($C169&gt;='H-32A-WP06 - Debt Service'!Q$24,'H-32A-WP06 - Debt Service'!Q$27/12,0)),"-")</f>
        <v>0</v>
      </c>
      <c r="S169" s="366">
        <f>IFERROR(IF(-SUM(S$20:S168)+S$15&lt;0.000001,0,IF($C169&gt;='H-32A-WP06 - Debt Service'!R$24,'H-32A-WP06 - Debt Service'!R$27/12,0)),"-")</f>
        <v>0</v>
      </c>
      <c r="T169" s="366">
        <f>IFERROR(IF(-SUM(T$20:T168)+T$15&lt;0.000001,0,IF($C169&gt;='H-32A-WP06 - Debt Service'!S$24,'H-32A-WP06 - Debt Service'!S$27/12,0)),"-")</f>
        <v>0</v>
      </c>
      <c r="U169" s="366">
        <f>IFERROR(IF(-SUM(U$20:U168)+U$15&lt;0.000001,0,IF($C169&gt;='H-32A-WP06 - Debt Service'!T$24,'H-32A-WP06 - Debt Service'!T$27/12,0)),"-")</f>
        <v>0</v>
      </c>
      <c r="V169" s="366">
        <f>IFERROR(IF(-SUM(V$20:V168)+V$15&lt;0.000001,0,IF($C169&gt;='H-32A-WP06 - Debt Service'!U$24,'H-32A-WP06 - Debt Service'!U$27/12,0)),"-")</f>
        <v>0</v>
      </c>
      <c r="W169" s="366">
        <f>IFERROR(IF(-SUM(W$20:W168)+W$15&lt;0.000001,0,IF($C169&gt;='H-32A-WP06 - Debt Service'!V$24,'H-32A-WP06 - Debt Service'!V$27/12,0)),"-")</f>
        <v>0</v>
      </c>
      <c r="X169" s="366">
        <f>IFERROR(IF(-SUM(X$20:X168)+X$15&lt;0.000001,0,IF($C169&gt;='H-32A-WP06 - Debt Service'!W$24,'H-32A-WP06 - Debt Service'!W$27/12,0)),"-")</f>
        <v>0</v>
      </c>
      <c r="Y169" s="366">
        <f>IFERROR(IF(-SUM(Y$20:Y168)+Y$15&lt;0.000001,0,IF($C169&gt;='H-32A-WP06 - Debt Service'!X$24,'H-32A-WP06 - Debt Service'!X$27/12,0)),"-")</f>
        <v>0</v>
      </c>
      <c r="Z169" s="366">
        <f>IFERROR(IF(-SUM(Z$20:Z168)+Z$15&lt;0.000001,0,IF($C169&gt;='H-32A-WP06 - Debt Service'!Y$24,'H-32A-WP06 - Debt Service'!Y$27/12,0)),"-")</f>
        <v>0</v>
      </c>
    </row>
    <row r="170" spans="2:26">
      <c r="B170" s="354">
        <f t="shared" si="8"/>
        <v>2031</v>
      </c>
      <c r="C170" s="378">
        <f t="shared" si="10"/>
        <v>48030</v>
      </c>
      <c r="D170" s="366" t="str">
        <f>IFERROR(IF(-SUM(D$20:D169)+D$15&lt;0.000001,0,IF($C170&gt;='H-32A-WP06 - Debt Service'!C$24,'H-32A-WP06 - Debt Service'!C$27/12,0)),"-")</f>
        <v>-</v>
      </c>
      <c r="E170" s="366" t="str">
        <f>IFERROR(IF(-SUM(E$20:E169)+E$15&lt;0.000001,0,IF($C170&gt;='H-32A-WP06 - Debt Service'!D$24,'H-32A-WP06 - Debt Service'!D$27/12,0)),"-")</f>
        <v>-</v>
      </c>
      <c r="F170" s="366" t="str">
        <f>IFERROR(IF(-SUM(F$20:F169)+F$15&lt;0.000001,0,IF($C170&gt;='H-32A-WP06 - Debt Service'!E$24,'H-32A-WP06 - Debt Service'!E$27/12,0)),"-")</f>
        <v>-</v>
      </c>
      <c r="G170" s="366">
        <f>IFERROR(IF(-SUM(G$20:G169)+G$15&lt;0.000001,0,IF($C170&gt;='H-32A-WP06 - Debt Service'!F$24,'H-32A-WP06 - Debt Service'!F$27/12,0)),"-")</f>
        <v>0</v>
      </c>
      <c r="H170" s="366">
        <f>IFERROR(IF(-SUM(H$20:H169)+H$15&lt;0.000001,0,IF($C170&gt;='H-32A-WP06 - Debt Service'!G$24,'H-32A-WP06 - Debt Service'!G$27/12,0)),"-")</f>
        <v>0</v>
      </c>
      <c r="I170" s="366">
        <f>IFERROR(IF(-SUM(I$20:I169)+I$15&lt;0.000001,0,IF($C170&gt;='H-32A-WP06 - Debt Service'!H$24,'H-32A-WP06 - Debt Service'!H$27/12,0)),"-")</f>
        <v>0</v>
      </c>
      <c r="J170" s="366">
        <f>IFERROR(IF(-SUM(J$20:J169)+J$15&lt;0.000001,0,IF($C170&gt;='H-32A-WP06 - Debt Service'!I$24,'H-32A-WP06 - Debt Service'!I$27/12,0)),"-")</f>
        <v>0</v>
      </c>
      <c r="K170" s="366">
        <f>IFERROR(IF(-SUM(K$20:K169)+K$15&lt;0.000001,0,IF($C170&gt;='H-32A-WP06 - Debt Service'!J$24,'H-32A-WP06 - Debt Service'!J$27/12,0)),"-")</f>
        <v>0</v>
      </c>
      <c r="L170" s="366">
        <f>IFERROR(IF(-SUM(L$20:L169)+L$15&lt;0.000001,0,IF($C170&gt;='H-32A-WP06 - Debt Service'!K$24,'H-32A-WP06 - Debt Service'!K$27/12,0)),"-")</f>
        <v>0</v>
      </c>
      <c r="M170" s="366">
        <f>IFERROR(IF(-SUM(M$20:M169)+M$15&lt;0.000001,0,IF($C170&gt;='H-32A-WP06 - Debt Service'!L$24,'H-32A-WP06 - Debt Service'!L$27/12,0)),"-")</f>
        <v>0</v>
      </c>
      <c r="N170" s="459"/>
      <c r="O170" s="354">
        <f t="shared" si="9"/>
        <v>2031</v>
      </c>
      <c r="P170" s="378">
        <f t="shared" si="11"/>
        <v>48030</v>
      </c>
      <c r="Q170" s="366" t="str">
        <f>IFERROR(IF(-SUM(Q$20:Q169)+Q$15&lt;0.000001,0,IF($C170&gt;='H-32A-WP06 - Debt Service'!P$24,'H-32A-WP06 - Debt Service'!P$27/12,0)),"-")</f>
        <v>-</v>
      </c>
      <c r="R170" s="366">
        <f>IFERROR(IF(-SUM(R$20:R169)+R$15&lt;0.000001,0,IF($C170&gt;='H-32A-WP06 - Debt Service'!Q$24,'H-32A-WP06 - Debt Service'!Q$27/12,0)),"-")</f>
        <v>0</v>
      </c>
      <c r="S170" s="366">
        <f>IFERROR(IF(-SUM(S$20:S169)+S$15&lt;0.000001,0,IF($C170&gt;='H-32A-WP06 - Debt Service'!R$24,'H-32A-WP06 - Debt Service'!R$27/12,0)),"-")</f>
        <v>0</v>
      </c>
      <c r="T170" s="366">
        <f>IFERROR(IF(-SUM(T$20:T169)+T$15&lt;0.000001,0,IF($C170&gt;='H-32A-WP06 - Debt Service'!S$24,'H-32A-WP06 - Debt Service'!S$27/12,0)),"-")</f>
        <v>0</v>
      </c>
      <c r="U170" s="366">
        <f>IFERROR(IF(-SUM(U$20:U169)+U$15&lt;0.000001,0,IF($C170&gt;='H-32A-WP06 - Debt Service'!T$24,'H-32A-WP06 - Debt Service'!T$27/12,0)),"-")</f>
        <v>0</v>
      </c>
      <c r="V170" s="366">
        <f>IFERROR(IF(-SUM(V$20:V169)+V$15&lt;0.000001,0,IF($C170&gt;='H-32A-WP06 - Debt Service'!U$24,'H-32A-WP06 - Debt Service'!U$27/12,0)),"-")</f>
        <v>0</v>
      </c>
      <c r="W170" s="366">
        <f>IFERROR(IF(-SUM(W$20:W169)+W$15&lt;0.000001,0,IF($C170&gt;='H-32A-WP06 - Debt Service'!V$24,'H-32A-WP06 - Debt Service'!V$27/12,0)),"-")</f>
        <v>0</v>
      </c>
      <c r="X170" s="366">
        <f>IFERROR(IF(-SUM(X$20:X169)+X$15&lt;0.000001,0,IF($C170&gt;='H-32A-WP06 - Debt Service'!W$24,'H-32A-WP06 - Debt Service'!W$27/12,0)),"-")</f>
        <v>0</v>
      </c>
      <c r="Y170" s="366">
        <f>IFERROR(IF(-SUM(Y$20:Y169)+Y$15&lt;0.000001,0,IF($C170&gt;='H-32A-WP06 - Debt Service'!X$24,'H-32A-WP06 - Debt Service'!X$27/12,0)),"-")</f>
        <v>0</v>
      </c>
      <c r="Z170" s="366">
        <f>IFERROR(IF(-SUM(Z$20:Z169)+Z$15&lt;0.000001,0,IF($C170&gt;='H-32A-WP06 - Debt Service'!Y$24,'H-32A-WP06 - Debt Service'!Y$27/12,0)),"-")</f>
        <v>0</v>
      </c>
    </row>
    <row r="171" spans="2:26">
      <c r="B171" s="354">
        <f t="shared" si="8"/>
        <v>2031</v>
      </c>
      <c r="C171" s="378">
        <f t="shared" si="10"/>
        <v>48061</v>
      </c>
      <c r="D171" s="366" t="str">
        <f>IFERROR(IF(-SUM(D$20:D170)+D$15&lt;0.000001,0,IF($C171&gt;='H-32A-WP06 - Debt Service'!C$24,'H-32A-WP06 - Debt Service'!C$27/12,0)),"-")</f>
        <v>-</v>
      </c>
      <c r="E171" s="366" t="str">
        <f>IFERROR(IF(-SUM(E$20:E170)+E$15&lt;0.000001,0,IF($C171&gt;='H-32A-WP06 - Debt Service'!D$24,'H-32A-WP06 - Debt Service'!D$27/12,0)),"-")</f>
        <v>-</v>
      </c>
      <c r="F171" s="366" t="str">
        <f>IFERROR(IF(-SUM(F$20:F170)+F$15&lt;0.000001,0,IF($C171&gt;='H-32A-WP06 - Debt Service'!E$24,'H-32A-WP06 - Debt Service'!E$27/12,0)),"-")</f>
        <v>-</v>
      </c>
      <c r="G171" s="366">
        <f>IFERROR(IF(-SUM(G$20:G170)+G$15&lt;0.000001,0,IF($C171&gt;='H-32A-WP06 - Debt Service'!F$24,'H-32A-WP06 - Debt Service'!F$27/12,0)),"-")</f>
        <v>0</v>
      </c>
      <c r="H171" s="366">
        <f>IFERROR(IF(-SUM(H$20:H170)+H$15&lt;0.000001,0,IF($C171&gt;='H-32A-WP06 - Debt Service'!G$24,'H-32A-WP06 - Debt Service'!G$27/12,0)),"-")</f>
        <v>0</v>
      </c>
      <c r="I171" s="366">
        <f>IFERROR(IF(-SUM(I$20:I170)+I$15&lt;0.000001,0,IF($C171&gt;='H-32A-WP06 - Debt Service'!H$24,'H-32A-WP06 - Debt Service'!H$27/12,0)),"-")</f>
        <v>0</v>
      </c>
      <c r="J171" s="366">
        <f>IFERROR(IF(-SUM(J$20:J170)+J$15&lt;0.000001,0,IF($C171&gt;='H-32A-WP06 - Debt Service'!I$24,'H-32A-WP06 - Debt Service'!I$27/12,0)),"-")</f>
        <v>0</v>
      </c>
      <c r="K171" s="366">
        <f>IFERROR(IF(-SUM(K$20:K170)+K$15&lt;0.000001,0,IF($C171&gt;='H-32A-WP06 - Debt Service'!J$24,'H-32A-WP06 - Debt Service'!J$27/12,0)),"-")</f>
        <v>0</v>
      </c>
      <c r="L171" s="366">
        <f>IFERROR(IF(-SUM(L$20:L170)+L$15&lt;0.000001,0,IF($C171&gt;='H-32A-WP06 - Debt Service'!K$24,'H-32A-WP06 - Debt Service'!K$27/12,0)),"-")</f>
        <v>0</v>
      </c>
      <c r="M171" s="366">
        <f>IFERROR(IF(-SUM(M$20:M170)+M$15&lt;0.000001,0,IF($C171&gt;='H-32A-WP06 - Debt Service'!L$24,'H-32A-WP06 - Debt Service'!L$27/12,0)),"-")</f>
        <v>0</v>
      </c>
      <c r="N171" s="459"/>
      <c r="O171" s="354">
        <f t="shared" si="9"/>
        <v>2031</v>
      </c>
      <c r="P171" s="378">
        <f t="shared" si="11"/>
        <v>48061</v>
      </c>
      <c r="Q171" s="366" t="str">
        <f>IFERROR(IF(-SUM(Q$20:Q170)+Q$15&lt;0.000001,0,IF($C171&gt;='H-32A-WP06 - Debt Service'!P$24,'H-32A-WP06 - Debt Service'!P$27/12,0)),"-")</f>
        <v>-</v>
      </c>
      <c r="R171" s="366">
        <f>IFERROR(IF(-SUM(R$20:R170)+R$15&lt;0.000001,0,IF($C171&gt;='H-32A-WP06 - Debt Service'!Q$24,'H-32A-WP06 - Debt Service'!Q$27/12,0)),"-")</f>
        <v>0</v>
      </c>
      <c r="S171" s="366">
        <f>IFERROR(IF(-SUM(S$20:S170)+S$15&lt;0.000001,0,IF($C171&gt;='H-32A-WP06 - Debt Service'!R$24,'H-32A-WP06 - Debt Service'!R$27/12,0)),"-")</f>
        <v>0</v>
      </c>
      <c r="T171" s="366">
        <f>IFERROR(IF(-SUM(T$20:T170)+T$15&lt;0.000001,0,IF($C171&gt;='H-32A-WP06 - Debt Service'!S$24,'H-32A-WP06 - Debt Service'!S$27/12,0)),"-")</f>
        <v>0</v>
      </c>
      <c r="U171" s="366">
        <f>IFERROR(IF(-SUM(U$20:U170)+U$15&lt;0.000001,0,IF($C171&gt;='H-32A-WP06 - Debt Service'!T$24,'H-32A-WP06 - Debt Service'!T$27/12,0)),"-")</f>
        <v>0</v>
      </c>
      <c r="V171" s="366">
        <f>IFERROR(IF(-SUM(V$20:V170)+V$15&lt;0.000001,0,IF($C171&gt;='H-32A-WP06 - Debt Service'!U$24,'H-32A-WP06 - Debt Service'!U$27/12,0)),"-")</f>
        <v>0</v>
      </c>
      <c r="W171" s="366">
        <f>IFERROR(IF(-SUM(W$20:W170)+W$15&lt;0.000001,0,IF($C171&gt;='H-32A-WP06 - Debt Service'!V$24,'H-32A-WP06 - Debt Service'!V$27/12,0)),"-")</f>
        <v>0</v>
      </c>
      <c r="X171" s="366">
        <f>IFERROR(IF(-SUM(X$20:X170)+X$15&lt;0.000001,0,IF($C171&gt;='H-32A-WP06 - Debt Service'!W$24,'H-32A-WP06 - Debt Service'!W$27/12,0)),"-")</f>
        <v>0</v>
      </c>
      <c r="Y171" s="366">
        <f>IFERROR(IF(-SUM(Y$20:Y170)+Y$15&lt;0.000001,0,IF($C171&gt;='H-32A-WP06 - Debt Service'!X$24,'H-32A-WP06 - Debt Service'!X$27/12,0)),"-")</f>
        <v>0</v>
      </c>
      <c r="Z171" s="366">
        <f>IFERROR(IF(-SUM(Z$20:Z170)+Z$15&lt;0.000001,0,IF($C171&gt;='H-32A-WP06 - Debt Service'!Y$24,'H-32A-WP06 - Debt Service'!Y$27/12,0)),"-")</f>
        <v>0</v>
      </c>
    </row>
    <row r="172" spans="2:26">
      <c r="B172" s="354">
        <f t="shared" si="8"/>
        <v>2031</v>
      </c>
      <c r="C172" s="378">
        <f t="shared" si="10"/>
        <v>48092</v>
      </c>
      <c r="D172" s="366" t="str">
        <f>IFERROR(IF(-SUM(D$20:D171)+D$15&lt;0.000001,0,IF($C172&gt;='H-32A-WP06 - Debt Service'!C$24,'H-32A-WP06 - Debt Service'!C$27/12,0)),"-")</f>
        <v>-</v>
      </c>
      <c r="E172" s="366" t="str">
        <f>IFERROR(IF(-SUM(E$20:E171)+E$15&lt;0.000001,0,IF($C172&gt;='H-32A-WP06 - Debt Service'!D$24,'H-32A-WP06 - Debt Service'!D$27/12,0)),"-")</f>
        <v>-</v>
      </c>
      <c r="F172" s="366" t="str">
        <f>IFERROR(IF(-SUM(F$20:F171)+F$15&lt;0.000001,0,IF($C172&gt;='H-32A-WP06 - Debt Service'!E$24,'H-32A-WP06 - Debt Service'!E$27/12,0)),"-")</f>
        <v>-</v>
      </c>
      <c r="G172" s="366">
        <f>IFERROR(IF(-SUM(G$20:G171)+G$15&lt;0.000001,0,IF($C172&gt;='H-32A-WP06 - Debt Service'!F$24,'H-32A-WP06 - Debt Service'!F$27/12,0)),"-")</f>
        <v>0</v>
      </c>
      <c r="H172" s="366">
        <f>IFERROR(IF(-SUM(H$20:H171)+H$15&lt;0.000001,0,IF($C172&gt;='H-32A-WP06 - Debt Service'!G$24,'H-32A-WP06 - Debt Service'!G$27/12,0)),"-")</f>
        <v>0</v>
      </c>
      <c r="I172" s="366">
        <f>IFERROR(IF(-SUM(I$20:I171)+I$15&lt;0.000001,0,IF($C172&gt;='H-32A-WP06 - Debt Service'!H$24,'H-32A-WP06 - Debt Service'!H$27/12,0)),"-")</f>
        <v>0</v>
      </c>
      <c r="J172" s="366">
        <f>IFERROR(IF(-SUM(J$20:J171)+J$15&lt;0.000001,0,IF($C172&gt;='H-32A-WP06 - Debt Service'!I$24,'H-32A-WP06 - Debt Service'!I$27/12,0)),"-")</f>
        <v>0</v>
      </c>
      <c r="K172" s="366">
        <f>IFERROR(IF(-SUM(K$20:K171)+K$15&lt;0.000001,0,IF($C172&gt;='H-32A-WP06 - Debt Service'!J$24,'H-32A-WP06 - Debt Service'!J$27/12,0)),"-")</f>
        <v>0</v>
      </c>
      <c r="L172" s="366">
        <f>IFERROR(IF(-SUM(L$20:L171)+L$15&lt;0.000001,0,IF($C172&gt;='H-32A-WP06 - Debt Service'!K$24,'H-32A-WP06 - Debt Service'!K$27/12,0)),"-")</f>
        <v>0</v>
      </c>
      <c r="M172" s="366">
        <f>IFERROR(IF(-SUM(M$20:M171)+M$15&lt;0.000001,0,IF($C172&gt;='H-32A-WP06 - Debt Service'!L$24,'H-32A-WP06 - Debt Service'!L$27/12,0)),"-")</f>
        <v>0</v>
      </c>
      <c r="N172" s="459"/>
      <c r="O172" s="354">
        <f t="shared" si="9"/>
        <v>2031</v>
      </c>
      <c r="P172" s="378">
        <f t="shared" si="11"/>
        <v>48092</v>
      </c>
      <c r="Q172" s="366" t="str">
        <f>IFERROR(IF(-SUM(Q$20:Q171)+Q$15&lt;0.000001,0,IF($C172&gt;='H-32A-WP06 - Debt Service'!P$24,'H-32A-WP06 - Debt Service'!P$27/12,0)),"-")</f>
        <v>-</v>
      </c>
      <c r="R172" s="366">
        <f>IFERROR(IF(-SUM(R$20:R171)+R$15&lt;0.000001,0,IF($C172&gt;='H-32A-WP06 - Debt Service'!Q$24,'H-32A-WP06 - Debt Service'!Q$27/12,0)),"-")</f>
        <v>0</v>
      </c>
      <c r="S172" s="366">
        <f>IFERROR(IF(-SUM(S$20:S171)+S$15&lt;0.000001,0,IF($C172&gt;='H-32A-WP06 - Debt Service'!R$24,'H-32A-WP06 - Debt Service'!R$27/12,0)),"-")</f>
        <v>0</v>
      </c>
      <c r="T172" s="366">
        <f>IFERROR(IF(-SUM(T$20:T171)+T$15&lt;0.000001,0,IF($C172&gt;='H-32A-WP06 - Debt Service'!S$24,'H-32A-WP06 - Debt Service'!S$27/12,0)),"-")</f>
        <v>0</v>
      </c>
      <c r="U172" s="366">
        <f>IFERROR(IF(-SUM(U$20:U171)+U$15&lt;0.000001,0,IF($C172&gt;='H-32A-WP06 - Debt Service'!T$24,'H-32A-WP06 - Debt Service'!T$27/12,0)),"-")</f>
        <v>0</v>
      </c>
      <c r="V172" s="366">
        <f>IFERROR(IF(-SUM(V$20:V171)+V$15&lt;0.000001,0,IF($C172&gt;='H-32A-WP06 - Debt Service'!U$24,'H-32A-WP06 - Debt Service'!U$27/12,0)),"-")</f>
        <v>0</v>
      </c>
      <c r="W172" s="366">
        <f>IFERROR(IF(-SUM(W$20:W171)+W$15&lt;0.000001,0,IF($C172&gt;='H-32A-WP06 - Debt Service'!V$24,'H-32A-WP06 - Debt Service'!V$27/12,0)),"-")</f>
        <v>0</v>
      </c>
      <c r="X172" s="366">
        <f>IFERROR(IF(-SUM(X$20:X171)+X$15&lt;0.000001,0,IF($C172&gt;='H-32A-WP06 - Debt Service'!W$24,'H-32A-WP06 - Debt Service'!W$27/12,0)),"-")</f>
        <v>0</v>
      </c>
      <c r="Y172" s="366">
        <f>IFERROR(IF(-SUM(Y$20:Y171)+Y$15&lt;0.000001,0,IF($C172&gt;='H-32A-WP06 - Debt Service'!X$24,'H-32A-WP06 - Debt Service'!X$27/12,0)),"-")</f>
        <v>0</v>
      </c>
      <c r="Z172" s="366">
        <f>IFERROR(IF(-SUM(Z$20:Z171)+Z$15&lt;0.000001,0,IF($C172&gt;='H-32A-WP06 - Debt Service'!Y$24,'H-32A-WP06 - Debt Service'!Y$27/12,0)),"-")</f>
        <v>0</v>
      </c>
    </row>
    <row r="173" spans="2:26">
      <c r="B173" s="354">
        <f t="shared" si="8"/>
        <v>2031</v>
      </c>
      <c r="C173" s="378">
        <f t="shared" si="10"/>
        <v>48122</v>
      </c>
      <c r="D173" s="366" t="str">
        <f>IFERROR(IF(-SUM(D$20:D172)+D$15&lt;0.000001,0,IF($C173&gt;='H-32A-WP06 - Debt Service'!C$24,'H-32A-WP06 - Debt Service'!C$27/12,0)),"-")</f>
        <v>-</v>
      </c>
      <c r="E173" s="366" t="str">
        <f>IFERROR(IF(-SUM(E$20:E172)+E$15&lt;0.000001,0,IF($C173&gt;='H-32A-WP06 - Debt Service'!D$24,'H-32A-WP06 - Debt Service'!D$27/12,0)),"-")</f>
        <v>-</v>
      </c>
      <c r="F173" s="366" t="str">
        <f>IFERROR(IF(-SUM(F$20:F172)+F$15&lt;0.000001,0,IF($C173&gt;='H-32A-WP06 - Debt Service'!E$24,'H-32A-WP06 - Debt Service'!E$27/12,0)),"-")</f>
        <v>-</v>
      </c>
      <c r="G173" s="366">
        <f>IFERROR(IF(-SUM(G$20:G172)+G$15&lt;0.000001,0,IF($C173&gt;='H-32A-WP06 - Debt Service'!F$24,'H-32A-WP06 - Debt Service'!F$27/12,0)),"-")</f>
        <v>0</v>
      </c>
      <c r="H173" s="366">
        <f>IFERROR(IF(-SUM(H$20:H172)+H$15&lt;0.000001,0,IF($C173&gt;='H-32A-WP06 - Debt Service'!G$24,'H-32A-WP06 - Debt Service'!G$27/12,0)),"-")</f>
        <v>0</v>
      </c>
      <c r="I173" s="366">
        <f>IFERROR(IF(-SUM(I$20:I172)+I$15&lt;0.000001,0,IF($C173&gt;='H-32A-WP06 - Debt Service'!H$24,'H-32A-WP06 - Debt Service'!H$27/12,0)),"-")</f>
        <v>0</v>
      </c>
      <c r="J173" s="366">
        <f>IFERROR(IF(-SUM(J$20:J172)+J$15&lt;0.000001,0,IF($C173&gt;='H-32A-WP06 - Debt Service'!I$24,'H-32A-WP06 - Debt Service'!I$27/12,0)),"-")</f>
        <v>0</v>
      </c>
      <c r="K173" s="366">
        <f>IFERROR(IF(-SUM(K$20:K172)+K$15&lt;0.000001,0,IF($C173&gt;='H-32A-WP06 - Debt Service'!J$24,'H-32A-WP06 - Debt Service'!J$27/12,0)),"-")</f>
        <v>0</v>
      </c>
      <c r="L173" s="366">
        <f>IFERROR(IF(-SUM(L$20:L172)+L$15&lt;0.000001,0,IF($C173&gt;='H-32A-WP06 - Debt Service'!K$24,'H-32A-WP06 - Debt Service'!K$27/12,0)),"-")</f>
        <v>0</v>
      </c>
      <c r="M173" s="366">
        <f>IFERROR(IF(-SUM(M$20:M172)+M$15&lt;0.000001,0,IF($C173&gt;='H-32A-WP06 - Debt Service'!L$24,'H-32A-WP06 - Debt Service'!L$27/12,0)),"-")</f>
        <v>0</v>
      </c>
      <c r="N173" s="459"/>
      <c r="O173" s="354">
        <f t="shared" si="9"/>
        <v>2031</v>
      </c>
      <c r="P173" s="378">
        <f t="shared" si="11"/>
        <v>48122</v>
      </c>
      <c r="Q173" s="366" t="str">
        <f>IFERROR(IF(-SUM(Q$20:Q172)+Q$15&lt;0.000001,0,IF($C173&gt;='H-32A-WP06 - Debt Service'!P$24,'H-32A-WP06 - Debt Service'!P$27/12,0)),"-")</f>
        <v>-</v>
      </c>
      <c r="R173" s="366">
        <f>IFERROR(IF(-SUM(R$20:R172)+R$15&lt;0.000001,0,IF($C173&gt;='H-32A-WP06 - Debt Service'!Q$24,'H-32A-WP06 - Debt Service'!Q$27/12,0)),"-")</f>
        <v>0</v>
      </c>
      <c r="S173" s="366">
        <f>IFERROR(IF(-SUM(S$20:S172)+S$15&lt;0.000001,0,IF($C173&gt;='H-32A-WP06 - Debt Service'!R$24,'H-32A-WP06 - Debt Service'!R$27/12,0)),"-")</f>
        <v>0</v>
      </c>
      <c r="T173" s="366">
        <f>IFERROR(IF(-SUM(T$20:T172)+T$15&lt;0.000001,0,IF($C173&gt;='H-32A-WP06 - Debt Service'!S$24,'H-32A-WP06 - Debt Service'!S$27/12,0)),"-")</f>
        <v>0</v>
      </c>
      <c r="U173" s="366">
        <f>IFERROR(IF(-SUM(U$20:U172)+U$15&lt;0.000001,0,IF($C173&gt;='H-32A-WP06 - Debt Service'!T$24,'H-32A-WP06 - Debt Service'!T$27/12,0)),"-")</f>
        <v>0</v>
      </c>
      <c r="V173" s="366">
        <f>IFERROR(IF(-SUM(V$20:V172)+V$15&lt;0.000001,0,IF($C173&gt;='H-32A-WP06 - Debt Service'!U$24,'H-32A-WP06 - Debt Service'!U$27/12,0)),"-")</f>
        <v>0</v>
      </c>
      <c r="W173" s="366">
        <f>IFERROR(IF(-SUM(W$20:W172)+W$15&lt;0.000001,0,IF($C173&gt;='H-32A-WP06 - Debt Service'!V$24,'H-32A-WP06 - Debt Service'!V$27/12,0)),"-")</f>
        <v>0</v>
      </c>
      <c r="X173" s="366">
        <f>IFERROR(IF(-SUM(X$20:X172)+X$15&lt;0.000001,0,IF($C173&gt;='H-32A-WP06 - Debt Service'!W$24,'H-32A-WP06 - Debt Service'!W$27/12,0)),"-")</f>
        <v>0</v>
      </c>
      <c r="Y173" s="366">
        <f>IFERROR(IF(-SUM(Y$20:Y172)+Y$15&lt;0.000001,0,IF($C173&gt;='H-32A-WP06 - Debt Service'!X$24,'H-32A-WP06 - Debt Service'!X$27/12,0)),"-")</f>
        <v>0</v>
      </c>
      <c r="Z173" s="366">
        <f>IFERROR(IF(-SUM(Z$20:Z172)+Z$15&lt;0.000001,0,IF($C173&gt;='H-32A-WP06 - Debt Service'!Y$24,'H-32A-WP06 - Debt Service'!Y$27/12,0)),"-")</f>
        <v>0</v>
      </c>
    </row>
    <row r="174" spans="2:26">
      <c r="B174" s="354">
        <f t="shared" si="8"/>
        <v>2031</v>
      </c>
      <c r="C174" s="378">
        <f t="shared" si="10"/>
        <v>48153</v>
      </c>
      <c r="D174" s="366" t="str">
        <f>IFERROR(IF(-SUM(D$20:D173)+D$15&lt;0.000001,0,IF($C174&gt;='H-32A-WP06 - Debt Service'!C$24,'H-32A-WP06 - Debt Service'!C$27/12,0)),"-")</f>
        <v>-</v>
      </c>
      <c r="E174" s="366" t="str">
        <f>IFERROR(IF(-SUM(E$20:E173)+E$15&lt;0.000001,0,IF($C174&gt;='H-32A-WP06 - Debt Service'!D$24,'H-32A-WP06 - Debt Service'!D$27/12,0)),"-")</f>
        <v>-</v>
      </c>
      <c r="F174" s="366" t="str">
        <f>IFERROR(IF(-SUM(F$20:F173)+F$15&lt;0.000001,0,IF($C174&gt;='H-32A-WP06 - Debt Service'!E$24,'H-32A-WP06 - Debt Service'!E$27/12,0)),"-")</f>
        <v>-</v>
      </c>
      <c r="G174" s="366">
        <f>IFERROR(IF(-SUM(G$20:G173)+G$15&lt;0.000001,0,IF($C174&gt;='H-32A-WP06 - Debt Service'!F$24,'H-32A-WP06 - Debt Service'!F$27/12,0)),"-")</f>
        <v>0</v>
      </c>
      <c r="H174" s="366">
        <f>IFERROR(IF(-SUM(H$20:H173)+H$15&lt;0.000001,0,IF($C174&gt;='H-32A-WP06 - Debt Service'!G$24,'H-32A-WP06 - Debt Service'!G$27/12,0)),"-")</f>
        <v>0</v>
      </c>
      <c r="I174" s="366">
        <f>IFERROR(IF(-SUM(I$20:I173)+I$15&lt;0.000001,0,IF($C174&gt;='H-32A-WP06 - Debt Service'!H$24,'H-32A-WP06 - Debt Service'!H$27/12,0)),"-")</f>
        <v>0</v>
      </c>
      <c r="J174" s="366">
        <f>IFERROR(IF(-SUM(J$20:J173)+J$15&lt;0.000001,0,IF($C174&gt;='H-32A-WP06 - Debt Service'!I$24,'H-32A-WP06 - Debt Service'!I$27/12,0)),"-")</f>
        <v>0</v>
      </c>
      <c r="K174" s="366">
        <f>IFERROR(IF(-SUM(K$20:K173)+K$15&lt;0.000001,0,IF($C174&gt;='H-32A-WP06 - Debt Service'!J$24,'H-32A-WP06 - Debt Service'!J$27/12,0)),"-")</f>
        <v>0</v>
      </c>
      <c r="L174" s="366">
        <f>IFERROR(IF(-SUM(L$20:L173)+L$15&lt;0.000001,0,IF($C174&gt;='H-32A-WP06 - Debt Service'!K$24,'H-32A-WP06 - Debt Service'!K$27/12,0)),"-")</f>
        <v>0</v>
      </c>
      <c r="M174" s="366">
        <f>IFERROR(IF(-SUM(M$20:M173)+M$15&lt;0.000001,0,IF($C174&gt;='H-32A-WP06 - Debt Service'!L$24,'H-32A-WP06 - Debt Service'!L$27/12,0)),"-")</f>
        <v>0</v>
      </c>
      <c r="N174" s="459"/>
      <c r="O174" s="354">
        <f t="shared" si="9"/>
        <v>2031</v>
      </c>
      <c r="P174" s="378">
        <f t="shared" si="11"/>
        <v>48153</v>
      </c>
      <c r="Q174" s="366" t="str">
        <f>IFERROR(IF(-SUM(Q$20:Q173)+Q$15&lt;0.000001,0,IF($C174&gt;='H-32A-WP06 - Debt Service'!P$24,'H-32A-WP06 - Debt Service'!P$27/12,0)),"-")</f>
        <v>-</v>
      </c>
      <c r="R174" s="366">
        <f>IFERROR(IF(-SUM(R$20:R173)+R$15&lt;0.000001,0,IF($C174&gt;='H-32A-WP06 - Debt Service'!Q$24,'H-32A-WP06 - Debt Service'!Q$27/12,0)),"-")</f>
        <v>0</v>
      </c>
      <c r="S174" s="366">
        <f>IFERROR(IF(-SUM(S$20:S173)+S$15&lt;0.000001,0,IF($C174&gt;='H-32A-WP06 - Debt Service'!R$24,'H-32A-WP06 - Debt Service'!R$27/12,0)),"-")</f>
        <v>0</v>
      </c>
      <c r="T174" s="366">
        <f>IFERROR(IF(-SUM(T$20:T173)+T$15&lt;0.000001,0,IF($C174&gt;='H-32A-WP06 - Debt Service'!S$24,'H-32A-WP06 - Debt Service'!S$27/12,0)),"-")</f>
        <v>0</v>
      </c>
      <c r="U174" s="366">
        <f>IFERROR(IF(-SUM(U$20:U173)+U$15&lt;0.000001,0,IF($C174&gt;='H-32A-WP06 - Debt Service'!T$24,'H-32A-WP06 - Debt Service'!T$27/12,0)),"-")</f>
        <v>0</v>
      </c>
      <c r="V174" s="366">
        <f>IFERROR(IF(-SUM(V$20:V173)+V$15&lt;0.000001,0,IF($C174&gt;='H-32A-WP06 - Debt Service'!U$24,'H-32A-WP06 - Debt Service'!U$27/12,0)),"-")</f>
        <v>0</v>
      </c>
      <c r="W174" s="366">
        <f>IFERROR(IF(-SUM(W$20:W173)+W$15&lt;0.000001,0,IF($C174&gt;='H-32A-WP06 - Debt Service'!V$24,'H-32A-WP06 - Debt Service'!V$27/12,0)),"-")</f>
        <v>0</v>
      </c>
      <c r="X174" s="366">
        <f>IFERROR(IF(-SUM(X$20:X173)+X$15&lt;0.000001,0,IF($C174&gt;='H-32A-WP06 - Debt Service'!W$24,'H-32A-WP06 - Debt Service'!W$27/12,0)),"-")</f>
        <v>0</v>
      </c>
      <c r="Y174" s="366">
        <f>IFERROR(IF(-SUM(Y$20:Y173)+Y$15&lt;0.000001,0,IF($C174&gt;='H-32A-WP06 - Debt Service'!X$24,'H-32A-WP06 - Debt Service'!X$27/12,0)),"-")</f>
        <v>0</v>
      </c>
      <c r="Z174" s="366">
        <f>IFERROR(IF(-SUM(Z$20:Z173)+Z$15&lt;0.000001,0,IF($C174&gt;='H-32A-WP06 - Debt Service'!Y$24,'H-32A-WP06 - Debt Service'!Y$27/12,0)),"-")</f>
        <v>0</v>
      </c>
    </row>
    <row r="175" spans="2:26">
      <c r="B175" s="354">
        <f t="shared" si="8"/>
        <v>2031</v>
      </c>
      <c r="C175" s="378">
        <f t="shared" si="10"/>
        <v>48183</v>
      </c>
      <c r="D175" s="366" t="str">
        <f>IFERROR(IF(-SUM(D$20:D174)+D$15&lt;0.000001,0,IF($C175&gt;='H-32A-WP06 - Debt Service'!C$24,'H-32A-WP06 - Debt Service'!C$27/12,0)),"-")</f>
        <v>-</v>
      </c>
      <c r="E175" s="366" t="str">
        <f>IFERROR(IF(-SUM(E$20:E174)+E$15&lt;0.000001,0,IF($C175&gt;='H-32A-WP06 - Debt Service'!D$24,'H-32A-WP06 - Debt Service'!D$27/12,0)),"-")</f>
        <v>-</v>
      </c>
      <c r="F175" s="366" t="str">
        <f>IFERROR(IF(-SUM(F$20:F174)+F$15&lt;0.000001,0,IF($C175&gt;='H-32A-WP06 - Debt Service'!E$24,'H-32A-WP06 - Debt Service'!E$27/12,0)),"-")</f>
        <v>-</v>
      </c>
      <c r="G175" s="366">
        <f>IFERROR(IF(-SUM(G$20:G174)+G$15&lt;0.000001,0,IF($C175&gt;='H-32A-WP06 - Debt Service'!F$24,'H-32A-WP06 - Debt Service'!F$27/12,0)),"-")</f>
        <v>0</v>
      </c>
      <c r="H175" s="366">
        <f>IFERROR(IF(-SUM(H$20:H174)+H$15&lt;0.000001,0,IF($C175&gt;='H-32A-WP06 - Debt Service'!G$24,'H-32A-WP06 - Debt Service'!G$27/12,0)),"-")</f>
        <v>0</v>
      </c>
      <c r="I175" s="366">
        <f>IFERROR(IF(-SUM(I$20:I174)+I$15&lt;0.000001,0,IF($C175&gt;='H-32A-WP06 - Debt Service'!H$24,'H-32A-WP06 - Debt Service'!H$27/12,0)),"-")</f>
        <v>0</v>
      </c>
      <c r="J175" s="366">
        <f>IFERROR(IF(-SUM(J$20:J174)+J$15&lt;0.000001,0,IF($C175&gt;='H-32A-WP06 - Debt Service'!I$24,'H-32A-WP06 - Debt Service'!I$27/12,0)),"-")</f>
        <v>0</v>
      </c>
      <c r="K175" s="366">
        <f>IFERROR(IF(-SUM(K$20:K174)+K$15&lt;0.000001,0,IF($C175&gt;='H-32A-WP06 - Debt Service'!J$24,'H-32A-WP06 - Debt Service'!J$27/12,0)),"-")</f>
        <v>0</v>
      </c>
      <c r="L175" s="366">
        <f>IFERROR(IF(-SUM(L$20:L174)+L$15&lt;0.000001,0,IF($C175&gt;='H-32A-WP06 - Debt Service'!K$24,'H-32A-WP06 - Debt Service'!K$27/12,0)),"-")</f>
        <v>0</v>
      </c>
      <c r="M175" s="366">
        <f>IFERROR(IF(-SUM(M$20:M174)+M$15&lt;0.000001,0,IF($C175&gt;='H-32A-WP06 - Debt Service'!L$24,'H-32A-WP06 - Debt Service'!L$27/12,0)),"-")</f>
        <v>0</v>
      </c>
      <c r="N175" s="459"/>
      <c r="O175" s="354">
        <f t="shared" si="9"/>
        <v>2031</v>
      </c>
      <c r="P175" s="378">
        <f t="shared" si="11"/>
        <v>48183</v>
      </c>
      <c r="Q175" s="366" t="str">
        <f>IFERROR(IF(-SUM(Q$20:Q174)+Q$15&lt;0.000001,0,IF($C175&gt;='H-32A-WP06 - Debt Service'!P$24,'H-32A-WP06 - Debt Service'!P$27/12,0)),"-")</f>
        <v>-</v>
      </c>
      <c r="R175" s="366">
        <f>IFERROR(IF(-SUM(R$20:R174)+R$15&lt;0.000001,0,IF($C175&gt;='H-32A-WP06 - Debt Service'!Q$24,'H-32A-WP06 - Debt Service'!Q$27/12,0)),"-")</f>
        <v>0</v>
      </c>
      <c r="S175" s="366">
        <f>IFERROR(IF(-SUM(S$20:S174)+S$15&lt;0.000001,0,IF($C175&gt;='H-32A-WP06 - Debt Service'!R$24,'H-32A-WP06 - Debt Service'!R$27/12,0)),"-")</f>
        <v>0</v>
      </c>
      <c r="T175" s="366">
        <f>IFERROR(IF(-SUM(T$20:T174)+T$15&lt;0.000001,0,IF($C175&gt;='H-32A-WP06 - Debt Service'!S$24,'H-32A-WP06 - Debt Service'!S$27/12,0)),"-")</f>
        <v>0</v>
      </c>
      <c r="U175" s="366">
        <f>IFERROR(IF(-SUM(U$20:U174)+U$15&lt;0.000001,0,IF($C175&gt;='H-32A-WP06 - Debt Service'!T$24,'H-32A-WP06 - Debt Service'!T$27/12,0)),"-")</f>
        <v>0</v>
      </c>
      <c r="V175" s="366">
        <f>IFERROR(IF(-SUM(V$20:V174)+V$15&lt;0.000001,0,IF($C175&gt;='H-32A-WP06 - Debt Service'!U$24,'H-32A-WP06 - Debt Service'!U$27/12,0)),"-")</f>
        <v>0</v>
      </c>
      <c r="W175" s="366">
        <f>IFERROR(IF(-SUM(W$20:W174)+W$15&lt;0.000001,0,IF($C175&gt;='H-32A-WP06 - Debt Service'!V$24,'H-32A-WP06 - Debt Service'!V$27/12,0)),"-")</f>
        <v>0</v>
      </c>
      <c r="X175" s="366">
        <f>IFERROR(IF(-SUM(X$20:X174)+X$15&lt;0.000001,0,IF($C175&gt;='H-32A-WP06 - Debt Service'!W$24,'H-32A-WP06 - Debt Service'!W$27/12,0)),"-")</f>
        <v>0</v>
      </c>
      <c r="Y175" s="366">
        <f>IFERROR(IF(-SUM(Y$20:Y174)+Y$15&lt;0.000001,0,IF($C175&gt;='H-32A-WP06 - Debt Service'!X$24,'H-32A-WP06 - Debt Service'!X$27/12,0)),"-")</f>
        <v>0</v>
      </c>
      <c r="Z175" s="366">
        <f>IFERROR(IF(-SUM(Z$20:Z174)+Z$15&lt;0.000001,0,IF($C175&gt;='H-32A-WP06 - Debt Service'!Y$24,'H-32A-WP06 - Debt Service'!Y$27/12,0)),"-")</f>
        <v>0</v>
      </c>
    </row>
    <row r="176" spans="2:26">
      <c r="B176" s="354">
        <f t="shared" si="8"/>
        <v>2032</v>
      </c>
      <c r="C176" s="378">
        <f t="shared" si="10"/>
        <v>48214</v>
      </c>
      <c r="D176" s="366" t="str">
        <f>IFERROR(IF(-SUM(D$20:D175)+D$15&lt;0.000001,0,IF($C176&gt;='H-32A-WP06 - Debt Service'!C$24,'H-32A-WP06 - Debt Service'!C$27/12,0)),"-")</f>
        <v>-</v>
      </c>
      <c r="E176" s="366" t="str">
        <f>IFERROR(IF(-SUM(E$20:E175)+E$15&lt;0.000001,0,IF($C176&gt;='H-32A-WP06 - Debt Service'!D$24,'H-32A-WP06 - Debt Service'!D$27/12,0)),"-")</f>
        <v>-</v>
      </c>
      <c r="F176" s="366" t="str">
        <f>IFERROR(IF(-SUM(F$20:F175)+F$15&lt;0.000001,0,IF($C176&gt;='H-32A-WP06 - Debt Service'!E$24,'H-32A-WP06 - Debt Service'!E$27/12,0)),"-")</f>
        <v>-</v>
      </c>
      <c r="G176" s="366">
        <f>IFERROR(IF(-SUM(G$20:G175)+G$15&lt;0.000001,0,IF($C176&gt;='H-32A-WP06 - Debt Service'!F$24,'H-32A-WP06 - Debt Service'!F$27/12,0)),"-")</f>
        <v>0</v>
      </c>
      <c r="H176" s="366">
        <f>IFERROR(IF(-SUM(H$20:H175)+H$15&lt;0.000001,0,IF($C176&gt;='H-32A-WP06 - Debt Service'!G$24,'H-32A-WP06 - Debt Service'!G$27/12,0)),"-")</f>
        <v>0</v>
      </c>
      <c r="I176" s="366">
        <f>IFERROR(IF(-SUM(I$20:I175)+I$15&lt;0.000001,0,IF($C176&gt;='H-32A-WP06 - Debt Service'!H$24,'H-32A-WP06 - Debt Service'!H$27/12,0)),"-")</f>
        <v>0</v>
      </c>
      <c r="J176" s="366">
        <f>IFERROR(IF(-SUM(J$20:J175)+J$15&lt;0.000001,0,IF($C176&gt;='H-32A-WP06 - Debt Service'!I$24,'H-32A-WP06 - Debt Service'!I$27/12,0)),"-")</f>
        <v>0</v>
      </c>
      <c r="K176" s="366">
        <f>IFERROR(IF(-SUM(K$20:K175)+K$15&lt;0.000001,0,IF($C176&gt;='H-32A-WP06 - Debt Service'!J$24,'H-32A-WP06 - Debt Service'!J$27/12,0)),"-")</f>
        <v>0</v>
      </c>
      <c r="L176" s="366">
        <f>IFERROR(IF(-SUM(L$20:L175)+L$15&lt;0.000001,0,IF($C176&gt;='H-32A-WP06 - Debt Service'!K$24,'H-32A-WP06 - Debt Service'!K$27/12,0)),"-")</f>
        <v>0</v>
      </c>
      <c r="M176" s="366">
        <f>IFERROR(IF(-SUM(M$20:M175)+M$15&lt;0.000001,0,IF($C176&gt;='H-32A-WP06 - Debt Service'!L$24,'H-32A-WP06 - Debt Service'!L$27/12,0)),"-")</f>
        <v>0</v>
      </c>
      <c r="N176" s="459"/>
      <c r="O176" s="354">
        <f t="shared" si="9"/>
        <v>2032</v>
      </c>
      <c r="P176" s="378">
        <f t="shared" si="11"/>
        <v>48214</v>
      </c>
      <c r="Q176" s="366" t="str">
        <f>IFERROR(IF(-SUM(Q$20:Q175)+Q$15&lt;0.000001,0,IF($C176&gt;='H-32A-WP06 - Debt Service'!P$24,'H-32A-WP06 - Debt Service'!P$27/12,0)),"-")</f>
        <v>-</v>
      </c>
      <c r="R176" s="366">
        <f>IFERROR(IF(-SUM(R$20:R175)+R$15&lt;0.000001,0,IF($C176&gt;='H-32A-WP06 - Debt Service'!Q$24,'H-32A-WP06 - Debt Service'!Q$27/12,0)),"-")</f>
        <v>0</v>
      </c>
      <c r="S176" s="366">
        <f>IFERROR(IF(-SUM(S$20:S175)+S$15&lt;0.000001,0,IF($C176&gt;='H-32A-WP06 - Debt Service'!R$24,'H-32A-WP06 - Debt Service'!R$27/12,0)),"-")</f>
        <v>0</v>
      </c>
      <c r="T176" s="366">
        <f>IFERROR(IF(-SUM(T$20:T175)+T$15&lt;0.000001,0,IF($C176&gt;='H-32A-WP06 - Debt Service'!S$24,'H-32A-WP06 - Debt Service'!S$27/12,0)),"-")</f>
        <v>0</v>
      </c>
      <c r="U176" s="366">
        <f>IFERROR(IF(-SUM(U$20:U175)+U$15&lt;0.000001,0,IF($C176&gt;='H-32A-WP06 - Debt Service'!T$24,'H-32A-WP06 - Debt Service'!T$27/12,0)),"-")</f>
        <v>0</v>
      </c>
      <c r="V176" s="366">
        <f>IFERROR(IF(-SUM(V$20:V175)+V$15&lt;0.000001,0,IF($C176&gt;='H-32A-WP06 - Debt Service'!U$24,'H-32A-WP06 - Debt Service'!U$27/12,0)),"-")</f>
        <v>0</v>
      </c>
      <c r="W176" s="366">
        <f>IFERROR(IF(-SUM(W$20:W175)+W$15&lt;0.000001,0,IF($C176&gt;='H-32A-WP06 - Debt Service'!V$24,'H-32A-WP06 - Debt Service'!V$27/12,0)),"-")</f>
        <v>0</v>
      </c>
      <c r="X176" s="366">
        <f>IFERROR(IF(-SUM(X$20:X175)+X$15&lt;0.000001,0,IF($C176&gt;='H-32A-WP06 - Debt Service'!W$24,'H-32A-WP06 - Debt Service'!W$27/12,0)),"-")</f>
        <v>0</v>
      </c>
      <c r="Y176" s="366">
        <f>IFERROR(IF(-SUM(Y$20:Y175)+Y$15&lt;0.000001,0,IF($C176&gt;='H-32A-WP06 - Debt Service'!X$24,'H-32A-WP06 - Debt Service'!X$27/12,0)),"-")</f>
        <v>0</v>
      </c>
      <c r="Z176" s="366">
        <f>IFERROR(IF(-SUM(Z$20:Z175)+Z$15&lt;0.000001,0,IF($C176&gt;='H-32A-WP06 - Debt Service'!Y$24,'H-32A-WP06 - Debt Service'!Y$27/12,0)),"-")</f>
        <v>0</v>
      </c>
    </row>
    <row r="177" spans="2:26">
      <c r="B177" s="354">
        <f t="shared" si="8"/>
        <v>2032</v>
      </c>
      <c r="C177" s="378">
        <f t="shared" si="10"/>
        <v>48245</v>
      </c>
      <c r="D177" s="366" t="str">
        <f>IFERROR(IF(-SUM(D$20:D176)+D$15&lt;0.000001,0,IF($C177&gt;='H-32A-WP06 - Debt Service'!C$24,'H-32A-WP06 - Debt Service'!C$27/12,0)),"-")</f>
        <v>-</v>
      </c>
      <c r="E177" s="366" t="str">
        <f>IFERROR(IF(-SUM(E$20:E176)+E$15&lt;0.000001,0,IF($C177&gt;='H-32A-WP06 - Debt Service'!D$24,'H-32A-WP06 - Debt Service'!D$27/12,0)),"-")</f>
        <v>-</v>
      </c>
      <c r="F177" s="366" t="str">
        <f>IFERROR(IF(-SUM(F$20:F176)+F$15&lt;0.000001,0,IF($C177&gt;='H-32A-WP06 - Debt Service'!E$24,'H-32A-WP06 - Debt Service'!E$27/12,0)),"-")</f>
        <v>-</v>
      </c>
      <c r="G177" s="366">
        <f>IFERROR(IF(-SUM(G$20:G176)+G$15&lt;0.000001,0,IF($C177&gt;='H-32A-WP06 - Debt Service'!F$24,'H-32A-WP06 - Debt Service'!F$27/12,0)),"-")</f>
        <v>0</v>
      </c>
      <c r="H177" s="366">
        <f>IFERROR(IF(-SUM(H$20:H176)+H$15&lt;0.000001,0,IF($C177&gt;='H-32A-WP06 - Debt Service'!G$24,'H-32A-WP06 - Debt Service'!G$27/12,0)),"-")</f>
        <v>0</v>
      </c>
      <c r="I177" s="366">
        <f>IFERROR(IF(-SUM(I$20:I176)+I$15&lt;0.000001,0,IF($C177&gt;='H-32A-WP06 - Debt Service'!H$24,'H-32A-WP06 - Debt Service'!H$27/12,0)),"-")</f>
        <v>0</v>
      </c>
      <c r="J177" s="366">
        <f>IFERROR(IF(-SUM(J$20:J176)+J$15&lt;0.000001,0,IF($C177&gt;='H-32A-WP06 - Debt Service'!I$24,'H-32A-WP06 - Debt Service'!I$27/12,0)),"-")</f>
        <v>0</v>
      </c>
      <c r="K177" s="366">
        <f>IFERROR(IF(-SUM(K$20:K176)+K$15&lt;0.000001,0,IF($C177&gt;='H-32A-WP06 - Debt Service'!J$24,'H-32A-WP06 - Debt Service'!J$27/12,0)),"-")</f>
        <v>0</v>
      </c>
      <c r="L177" s="366">
        <f>IFERROR(IF(-SUM(L$20:L176)+L$15&lt;0.000001,0,IF($C177&gt;='H-32A-WP06 - Debt Service'!K$24,'H-32A-WP06 - Debt Service'!K$27/12,0)),"-")</f>
        <v>0</v>
      </c>
      <c r="M177" s="366">
        <f>IFERROR(IF(-SUM(M$20:M176)+M$15&lt;0.000001,0,IF($C177&gt;='H-32A-WP06 - Debt Service'!L$24,'H-32A-WP06 - Debt Service'!L$27/12,0)),"-")</f>
        <v>0</v>
      </c>
      <c r="N177" s="459"/>
      <c r="O177" s="354">
        <f t="shared" si="9"/>
        <v>2032</v>
      </c>
      <c r="P177" s="378">
        <f t="shared" si="11"/>
        <v>48245</v>
      </c>
      <c r="Q177" s="366" t="str">
        <f>IFERROR(IF(-SUM(Q$20:Q176)+Q$15&lt;0.000001,0,IF($C177&gt;='H-32A-WP06 - Debt Service'!P$24,'H-32A-WP06 - Debt Service'!P$27/12,0)),"-")</f>
        <v>-</v>
      </c>
      <c r="R177" s="366">
        <f>IFERROR(IF(-SUM(R$20:R176)+R$15&lt;0.000001,0,IF($C177&gt;='H-32A-WP06 - Debt Service'!Q$24,'H-32A-WP06 - Debt Service'!Q$27/12,0)),"-")</f>
        <v>0</v>
      </c>
      <c r="S177" s="366">
        <f>IFERROR(IF(-SUM(S$20:S176)+S$15&lt;0.000001,0,IF($C177&gt;='H-32A-WP06 - Debt Service'!R$24,'H-32A-WP06 - Debt Service'!R$27/12,0)),"-")</f>
        <v>0</v>
      </c>
      <c r="T177" s="366">
        <f>IFERROR(IF(-SUM(T$20:T176)+T$15&lt;0.000001,0,IF($C177&gt;='H-32A-WP06 - Debt Service'!S$24,'H-32A-WP06 - Debt Service'!S$27/12,0)),"-")</f>
        <v>0</v>
      </c>
      <c r="U177" s="366">
        <f>IFERROR(IF(-SUM(U$20:U176)+U$15&lt;0.000001,0,IF($C177&gt;='H-32A-WP06 - Debt Service'!T$24,'H-32A-WP06 - Debt Service'!T$27/12,0)),"-")</f>
        <v>0</v>
      </c>
      <c r="V177" s="366">
        <f>IFERROR(IF(-SUM(V$20:V176)+V$15&lt;0.000001,0,IF($C177&gt;='H-32A-WP06 - Debt Service'!U$24,'H-32A-WP06 - Debt Service'!U$27/12,0)),"-")</f>
        <v>0</v>
      </c>
      <c r="W177" s="366">
        <f>IFERROR(IF(-SUM(W$20:W176)+W$15&lt;0.000001,0,IF($C177&gt;='H-32A-WP06 - Debt Service'!V$24,'H-32A-WP06 - Debt Service'!V$27/12,0)),"-")</f>
        <v>0</v>
      </c>
      <c r="X177" s="366">
        <f>IFERROR(IF(-SUM(X$20:X176)+X$15&lt;0.000001,0,IF($C177&gt;='H-32A-WP06 - Debt Service'!W$24,'H-32A-WP06 - Debt Service'!W$27/12,0)),"-")</f>
        <v>0</v>
      </c>
      <c r="Y177" s="366">
        <f>IFERROR(IF(-SUM(Y$20:Y176)+Y$15&lt;0.000001,0,IF($C177&gt;='H-32A-WP06 - Debt Service'!X$24,'H-32A-WP06 - Debt Service'!X$27/12,0)),"-")</f>
        <v>0</v>
      </c>
      <c r="Z177" s="366">
        <f>IFERROR(IF(-SUM(Z$20:Z176)+Z$15&lt;0.000001,0,IF($C177&gt;='H-32A-WP06 - Debt Service'!Y$24,'H-32A-WP06 - Debt Service'!Y$27/12,0)),"-")</f>
        <v>0</v>
      </c>
    </row>
    <row r="178" spans="2:26">
      <c r="B178" s="354">
        <f t="shared" si="8"/>
        <v>2032</v>
      </c>
      <c r="C178" s="378">
        <f t="shared" si="10"/>
        <v>48274</v>
      </c>
      <c r="D178" s="366" t="str">
        <f>IFERROR(IF(-SUM(D$20:D177)+D$15&lt;0.000001,0,IF($C178&gt;='H-32A-WP06 - Debt Service'!C$24,'H-32A-WP06 - Debt Service'!C$27/12,0)),"-")</f>
        <v>-</v>
      </c>
      <c r="E178" s="366" t="str">
        <f>IFERROR(IF(-SUM(E$20:E177)+E$15&lt;0.000001,0,IF($C178&gt;='H-32A-WP06 - Debt Service'!D$24,'H-32A-WP06 - Debt Service'!D$27/12,0)),"-")</f>
        <v>-</v>
      </c>
      <c r="F178" s="366" t="str">
        <f>IFERROR(IF(-SUM(F$20:F177)+F$15&lt;0.000001,0,IF($C178&gt;='H-32A-WP06 - Debt Service'!E$24,'H-32A-WP06 - Debt Service'!E$27/12,0)),"-")</f>
        <v>-</v>
      </c>
      <c r="G178" s="366">
        <f>IFERROR(IF(-SUM(G$20:G177)+G$15&lt;0.000001,0,IF($C178&gt;='H-32A-WP06 - Debt Service'!F$24,'H-32A-WP06 - Debt Service'!F$27/12,0)),"-")</f>
        <v>0</v>
      </c>
      <c r="H178" s="366">
        <f>IFERROR(IF(-SUM(H$20:H177)+H$15&lt;0.000001,0,IF($C178&gt;='H-32A-WP06 - Debt Service'!G$24,'H-32A-WP06 - Debt Service'!G$27/12,0)),"-")</f>
        <v>0</v>
      </c>
      <c r="I178" s="366">
        <f>IFERROR(IF(-SUM(I$20:I177)+I$15&lt;0.000001,0,IF($C178&gt;='H-32A-WP06 - Debt Service'!H$24,'H-32A-WP06 - Debt Service'!H$27/12,0)),"-")</f>
        <v>0</v>
      </c>
      <c r="J178" s="366">
        <f>IFERROR(IF(-SUM(J$20:J177)+J$15&lt;0.000001,0,IF($C178&gt;='H-32A-WP06 - Debt Service'!I$24,'H-32A-WP06 - Debt Service'!I$27/12,0)),"-")</f>
        <v>0</v>
      </c>
      <c r="K178" s="366">
        <f>IFERROR(IF(-SUM(K$20:K177)+K$15&lt;0.000001,0,IF($C178&gt;='H-32A-WP06 - Debt Service'!J$24,'H-32A-WP06 - Debt Service'!J$27/12,0)),"-")</f>
        <v>0</v>
      </c>
      <c r="L178" s="366">
        <f>IFERROR(IF(-SUM(L$20:L177)+L$15&lt;0.000001,0,IF($C178&gt;='H-32A-WP06 - Debt Service'!K$24,'H-32A-WP06 - Debt Service'!K$27/12,0)),"-")</f>
        <v>0</v>
      </c>
      <c r="M178" s="366">
        <f>IFERROR(IF(-SUM(M$20:M177)+M$15&lt;0.000001,0,IF($C178&gt;='H-32A-WP06 - Debt Service'!L$24,'H-32A-WP06 - Debt Service'!L$27/12,0)),"-")</f>
        <v>0</v>
      </c>
      <c r="N178" s="459"/>
      <c r="O178" s="354">
        <f t="shared" si="9"/>
        <v>2032</v>
      </c>
      <c r="P178" s="378">
        <f t="shared" si="11"/>
        <v>48274</v>
      </c>
      <c r="Q178" s="366" t="str">
        <f>IFERROR(IF(-SUM(Q$20:Q177)+Q$15&lt;0.000001,0,IF($C178&gt;='H-32A-WP06 - Debt Service'!P$24,'H-32A-WP06 - Debt Service'!P$27/12,0)),"-")</f>
        <v>-</v>
      </c>
      <c r="R178" s="366">
        <f>IFERROR(IF(-SUM(R$20:R177)+R$15&lt;0.000001,0,IF($C178&gt;='H-32A-WP06 - Debt Service'!Q$24,'H-32A-WP06 - Debt Service'!Q$27/12,0)),"-")</f>
        <v>0</v>
      </c>
      <c r="S178" s="366">
        <f>IFERROR(IF(-SUM(S$20:S177)+S$15&lt;0.000001,0,IF($C178&gt;='H-32A-WP06 - Debt Service'!R$24,'H-32A-WP06 - Debt Service'!R$27/12,0)),"-")</f>
        <v>0</v>
      </c>
      <c r="T178" s="366">
        <f>IFERROR(IF(-SUM(T$20:T177)+T$15&lt;0.000001,0,IF($C178&gt;='H-32A-WP06 - Debt Service'!S$24,'H-32A-WP06 - Debt Service'!S$27/12,0)),"-")</f>
        <v>0</v>
      </c>
      <c r="U178" s="366">
        <f>IFERROR(IF(-SUM(U$20:U177)+U$15&lt;0.000001,0,IF($C178&gt;='H-32A-WP06 - Debt Service'!T$24,'H-32A-WP06 - Debt Service'!T$27/12,0)),"-")</f>
        <v>0</v>
      </c>
      <c r="V178" s="366">
        <f>IFERROR(IF(-SUM(V$20:V177)+V$15&lt;0.000001,0,IF($C178&gt;='H-32A-WP06 - Debt Service'!U$24,'H-32A-WP06 - Debt Service'!U$27/12,0)),"-")</f>
        <v>0</v>
      </c>
      <c r="W178" s="366">
        <f>IFERROR(IF(-SUM(W$20:W177)+W$15&lt;0.000001,0,IF($C178&gt;='H-32A-WP06 - Debt Service'!V$24,'H-32A-WP06 - Debt Service'!V$27/12,0)),"-")</f>
        <v>0</v>
      </c>
      <c r="X178" s="366">
        <f>IFERROR(IF(-SUM(X$20:X177)+X$15&lt;0.000001,0,IF($C178&gt;='H-32A-WP06 - Debt Service'!W$24,'H-32A-WP06 - Debt Service'!W$27/12,0)),"-")</f>
        <v>0</v>
      </c>
      <c r="Y178" s="366">
        <f>IFERROR(IF(-SUM(Y$20:Y177)+Y$15&lt;0.000001,0,IF($C178&gt;='H-32A-WP06 - Debt Service'!X$24,'H-32A-WP06 - Debt Service'!X$27/12,0)),"-")</f>
        <v>0</v>
      </c>
      <c r="Z178" s="366">
        <f>IFERROR(IF(-SUM(Z$20:Z177)+Z$15&lt;0.000001,0,IF($C178&gt;='H-32A-WP06 - Debt Service'!Y$24,'H-32A-WP06 - Debt Service'!Y$27/12,0)),"-")</f>
        <v>0</v>
      </c>
    </row>
    <row r="179" spans="2:26">
      <c r="B179" s="354">
        <f t="shared" si="8"/>
        <v>2032</v>
      </c>
      <c r="C179" s="378">
        <f t="shared" si="10"/>
        <v>48305</v>
      </c>
      <c r="D179" s="366" t="str">
        <f>IFERROR(IF(-SUM(D$20:D178)+D$15&lt;0.000001,0,IF($C179&gt;='H-32A-WP06 - Debt Service'!C$24,'H-32A-WP06 - Debt Service'!C$27/12,0)),"-")</f>
        <v>-</v>
      </c>
      <c r="E179" s="366" t="str">
        <f>IFERROR(IF(-SUM(E$20:E178)+E$15&lt;0.000001,0,IF($C179&gt;='H-32A-WP06 - Debt Service'!D$24,'H-32A-WP06 - Debt Service'!D$27/12,0)),"-")</f>
        <v>-</v>
      </c>
      <c r="F179" s="366" t="str">
        <f>IFERROR(IF(-SUM(F$20:F178)+F$15&lt;0.000001,0,IF($C179&gt;='H-32A-WP06 - Debt Service'!E$24,'H-32A-WP06 - Debt Service'!E$27/12,0)),"-")</f>
        <v>-</v>
      </c>
      <c r="G179" s="366">
        <f>IFERROR(IF(-SUM(G$20:G178)+G$15&lt;0.000001,0,IF($C179&gt;='H-32A-WP06 - Debt Service'!F$24,'H-32A-WP06 - Debt Service'!F$27/12,0)),"-")</f>
        <v>0</v>
      </c>
      <c r="H179" s="366">
        <f>IFERROR(IF(-SUM(H$20:H178)+H$15&lt;0.000001,0,IF($C179&gt;='H-32A-WP06 - Debt Service'!G$24,'H-32A-WP06 - Debt Service'!G$27/12,0)),"-")</f>
        <v>0</v>
      </c>
      <c r="I179" s="366">
        <f>IFERROR(IF(-SUM(I$20:I178)+I$15&lt;0.000001,0,IF($C179&gt;='H-32A-WP06 - Debt Service'!H$24,'H-32A-WP06 - Debt Service'!H$27/12,0)),"-")</f>
        <v>0</v>
      </c>
      <c r="J179" s="366">
        <f>IFERROR(IF(-SUM(J$20:J178)+J$15&lt;0.000001,0,IF($C179&gt;='H-32A-WP06 - Debt Service'!I$24,'H-32A-WP06 - Debt Service'!I$27/12,0)),"-")</f>
        <v>0</v>
      </c>
      <c r="K179" s="366">
        <f>IFERROR(IF(-SUM(K$20:K178)+K$15&lt;0.000001,0,IF($C179&gt;='H-32A-WP06 - Debt Service'!J$24,'H-32A-WP06 - Debt Service'!J$27/12,0)),"-")</f>
        <v>0</v>
      </c>
      <c r="L179" s="366">
        <f>IFERROR(IF(-SUM(L$20:L178)+L$15&lt;0.000001,0,IF($C179&gt;='H-32A-WP06 - Debt Service'!K$24,'H-32A-WP06 - Debt Service'!K$27/12,0)),"-")</f>
        <v>0</v>
      </c>
      <c r="M179" s="366">
        <f>IFERROR(IF(-SUM(M$20:M178)+M$15&lt;0.000001,0,IF($C179&gt;='H-32A-WP06 - Debt Service'!L$24,'H-32A-WP06 - Debt Service'!L$27/12,0)),"-")</f>
        <v>0</v>
      </c>
      <c r="N179" s="459"/>
      <c r="O179" s="354">
        <f t="shared" si="9"/>
        <v>2032</v>
      </c>
      <c r="P179" s="378">
        <f t="shared" si="11"/>
        <v>48305</v>
      </c>
      <c r="Q179" s="366" t="str">
        <f>IFERROR(IF(-SUM(Q$20:Q178)+Q$15&lt;0.000001,0,IF($C179&gt;='H-32A-WP06 - Debt Service'!P$24,'H-32A-WP06 - Debt Service'!P$27/12,0)),"-")</f>
        <v>-</v>
      </c>
      <c r="R179" s="366">
        <f>IFERROR(IF(-SUM(R$20:R178)+R$15&lt;0.000001,0,IF($C179&gt;='H-32A-WP06 - Debt Service'!Q$24,'H-32A-WP06 - Debt Service'!Q$27/12,0)),"-")</f>
        <v>0</v>
      </c>
      <c r="S179" s="366">
        <f>IFERROR(IF(-SUM(S$20:S178)+S$15&lt;0.000001,0,IF($C179&gt;='H-32A-WP06 - Debt Service'!R$24,'H-32A-WP06 - Debt Service'!R$27/12,0)),"-")</f>
        <v>0</v>
      </c>
      <c r="T179" s="366">
        <f>IFERROR(IF(-SUM(T$20:T178)+T$15&lt;0.000001,0,IF($C179&gt;='H-32A-WP06 - Debt Service'!S$24,'H-32A-WP06 - Debt Service'!S$27/12,0)),"-")</f>
        <v>0</v>
      </c>
      <c r="U179" s="366">
        <f>IFERROR(IF(-SUM(U$20:U178)+U$15&lt;0.000001,0,IF($C179&gt;='H-32A-WP06 - Debt Service'!T$24,'H-32A-WP06 - Debt Service'!T$27/12,0)),"-")</f>
        <v>0</v>
      </c>
      <c r="V179" s="366">
        <f>IFERROR(IF(-SUM(V$20:V178)+V$15&lt;0.000001,0,IF($C179&gt;='H-32A-WP06 - Debt Service'!U$24,'H-32A-WP06 - Debt Service'!U$27/12,0)),"-")</f>
        <v>0</v>
      </c>
      <c r="W179" s="366">
        <f>IFERROR(IF(-SUM(W$20:W178)+W$15&lt;0.000001,0,IF($C179&gt;='H-32A-WP06 - Debt Service'!V$24,'H-32A-WP06 - Debt Service'!V$27/12,0)),"-")</f>
        <v>0</v>
      </c>
      <c r="X179" s="366">
        <f>IFERROR(IF(-SUM(X$20:X178)+X$15&lt;0.000001,0,IF($C179&gt;='H-32A-WP06 - Debt Service'!W$24,'H-32A-WP06 - Debt Service'!W$27/12,0)),"-")</f>
        <v>0</v>
      </c>
      <c r="Y179" s="366">
        <f>IFERROR(IF(-SUM(Y$20:Y178)+Y$15&lt;0.000001,0,IF($C179&gt;='H-32A-WP06 - Debt Service'!X$24,'H-32A-WP06 - Debt Service'!X$27/12,0)),"-")</f>
        <v>0</v>
      </c>
      <c r="Z179" s="366">
        <f>IFERROR(IF(-SUM(Z$20:Z178)+Z$15&lt;0.000001,0,IF($C179&gt;='H-32A-WP06 - Debt Service'!Y$24,'H-32A-WP06 - Debt Service'!Y$27/12,0)),"-")</f>
        <v>0</v>
      </c>
    </row>
    <row r="180" spans="2:26">
      <c r="B180" s="354">
        <f t="shared" si="8"/>
        <v>2032</v>
      </c>
      <c r="C180" s="378">
        <f t="shared" si="10"/>
        <v>48335</v>
      </c>
      <c r="D180" s="366" t="str">
        <f>IFERROR(IF(-SUM(D$20:D179)+D$15&lt;0.000001,0,IF($C180&gt;='H-32A-WP06 - Debt Service'!C$24,'H-32A-WP06 - Debt Service'!C$27/12,0)),"-")</f>
        <v>-</v>
      </c>
      <c r="E180" s="366" t="str">
        <f>IFERROR(IF(-SUM(E$20:E179)+E$15&lt;0.000001,0,IF($C180&gt;='H-32A-WP06 - Debt Service'!D$24,'H-32A-WP06 - Debt Service'!D$27/12,0)),"-")</f>
        <v>-</v>
      </c>
      <c r="F180" s="366" t="str">
        <f>IFERROR(IF(-SUM(F$20:F179)+F$15&lt;0.000001,0,IF($C180&gt;='H-32A-WP06 - Debt Service'!E$24,'H-32A-WP06 - Debt Service'!E$27/12,0)),"-")</f>
        <v>-</v>
      </c>
      <c r="G180" s="366">
        <f>IFERROR(IF(-SUM(G$20:G179)+G$15&lt;0.000001,0,IF($C180&gt;='H-32A-WP06 - Debt Service'!F$24,'H-32A-WP06 - Debt Service'!F$27/12,0)),"-")</f>
        <v>0</v>
      </c>
      <c r="H180" s="366">
        <f>IFERROR(IF(-SUM(H$20:H179)+H$15&lt;0.000001,0,IF($C180&gt;='H-32A-WP06 - Debt Service'!G$24,'H-32A-WP06 - Debt Service'!G$27/12,0)),"-")</f>
        <v>0</v>
      </c>
      <c r="I180" s="366">
        <f>IFERROR(IF(-SUM(I$20:I179)+I$15&lt;0.000001,0,IF($C180&gt;='H-32A-WP06 - Debt Service'!H$24,'H-32A-WP06 - Debt Service'!H$27/12,0)),"-")</f>
        <v>0</v>
      </c>
      <c r="J180" s="366">
        <f>IFERROR(IF(-SUM(J$20:J179)+J$15&lt;0.000001,0,IF($C180&gt;='H-32A-WP06 - Debt Service'!I$24,'H-32A-WP06 - Debt Service'!I$27/12,0)),"-")</f>
        <v>0</v>
      </c>
      <c r="K180" s="366">
        <f>IFERROR(IF(-SUM(K$20:K179)+K$15&lt;0.000001,0,IF($C180&gt;='H-32A-WP06 - Debt Service'!J$24,'H-32A-WP06 - Debt Service'!J$27/12,0)),"-")</f>
        <v>0</v>
      </c>
      <c r="L180" s="366">
        <f>IFERROR(IF(-SUM(L$20:L179)+L$15&lt;0.000001,0,IF($C180&gt;='H-32A-WP06 - Debt Service'!K$24,'H-32A-WP06 - Debt Service'!K$27/12,0)),"-")</f>
        <v>0</v>
      </c>
      <c r="M180" s="366">
        <f>IFERROR(IF(-SUM(M$20:M179)+M$15&lt;0.000001,0,IF($C180&gt;='H-32A-WP06 - Debt Service'!L$24,'H-32A-WP06 - Debt Service'!L$27/12,0)),"-")</f>
        <v>0</v>
      </c>
      <c r="N180" s="459"/>
      <c r="O180" s="354">
        <f t="shared" si="9"/>
        <v>2032</v>
      </c>
      <c r="P180" s="378">
        <f t="shared" si="11"/>
        <v>48335</v>
      </c>
      <c r="Q180" s="366" t="str">
        <f>IFERROR(IF(-SUM(Q$20:Q179)+Q$15&lt;0.000001,0,IF($C180&gt;='H-32A-WP06 - Debt Service'!P$24,'H-32A-WP06 - Debt Service'!P$27/12,0)),"-")</f>
        <v>-</v>
      </c>
      <c r="R180" s="366">
        <f>IFERROR(IF(-SUM(R$20:R179)+R$15&lt;0.000001,0,IF($C180&gt;='H-32A-WP06 - Debt Service'!Q$24,'H-32A-WP06 - Debt Service'!Q$27/12,0)),"-")</f>
        <v>0</v>
      </c>
      <c r="S180" s="366">
        <f>IFERROR(IF(-SUM(S$20:S179)+S$15&lt;0.000001,0,IF($C180&gt;='H-32A-WP06 - Debt Service'!R$24,'H-32A-WP06 - Debt Service'!R$27/12,0)),"-")</f>
        <v>0</v>
      </c>
      <c r="T180" s="366">
        <f>IFERROR(IF(-SUM(T$20:T179)+T$15&lt;0.000001,0,IF($C180&gt;='H-32A-WP06 - Debt Service'!S$24,'H-32A-WP06 - Debt Service'!S$27/12,0)),"-")</f>
        <v>0</v>
      </c>
      <c r="U180" s="366">
        <f>IFERROR(IF(-SUM(U$20:U179)+U$15&lt;0.000001,0,IF($C180&gt;='H-32A-WP06 - Debt Service'!T$24,'H-32A-WP06 - Debt Service'!T$27/12,0)),"-")</f>
        <v>0</v>
      </c>
      <c r="V180" s="366">
        <f>IFERROR(IF(-SUM(V$20:V179)+V$15&lt;0.000001,0,IF($C180&gt;='H-32A-WP06 - Debt Service'!U$24,'H-32A-WP06 - Debt Service'!U$27/12,0)),"-")</f>
        <v>0</v>
      </c>
      <c r="W180" s="366">
        <f>IFERROR(IF(-SUM(W$20:W179)+W$15&lt;0.000001,0,IF($C180&gt;='H-32A-WP06 - Debt Service'!V$24,'H-32A-WP06 - Debt Service'!V$27/12,0)),"-")</f>
        <v>0</v>
      </c>
      <c r="X180" s="366">
        <f>IFERROR(IF(-SUM(X$20:X179)+X$15&lt;0.000001,0,IF($C180&gt;='H-32A-WP06 - Debt Service'!W$24,'H-32A-WP06 - Debt Service'!W$27/12,0)),"-")</f>
        <v>0</v>
      </c>
      <c r="Y180" s="366">
        <f>IFERROR(IF(-SUM(Y$20:Y179)+Y$15&lt;0.000001,0,IF($C180&gt;='H-32A-WP06 - Debt Service'!X$24,'H-32A-WP06 - Debt Service'!X$27/12,0)),"-")</f>
        <v>0</v>
      </c>
      <c r="Z180" s="366">
        <f>IFERROR(IF(-SUM(Z$20:Z179)+Z$15&lt;0.000001,0,IF($C180&gt;='H-32A-WP06 - Debt Service'!Y$24,'H-32A-WP06 - Debt Service'!Y$27/12,0)),"-")</f>
        <v>0</v>
      </c>
    </row>
    <row r="181" spans="2:26">
      <c r="B181" s="354">
        <f t="shared" si="8"/>
        <v>2032</v>
      </c>
      <c r="C181" s="378">
        <f t="shared" si="10"/>
        <v>48366</v>
      </c>
      <c r="D181" s="366" t="str">
        <f>IFERROR(IF(-SUM(D$20:D180)+D$15&lt;0.000001,0,IF($C181&gt;='H-32A-WP06 - Debt Service'!C$24,'H-32A-WP06 - Debt Service'!C$27/12,0)),"-")</f>
        <v>-</v>
      </c>
      <c r="E181" s="366" t="str">
        <f>IFERROR(IF(-SUM(E$20:E180)+E$15&lt;0.000001,0,IF($C181&gt;='H-32A-WP06 - Debt Service'!D$24,'H-32A-WP06 - Debt Service'!D$27/12,0)),"-")</f>
        <v>-</v>
      </c>
      <c r="F181" s="366" t="str">
        <f>IFERROR(IF(-SUM(F$20:F180)+F$15&lt;0.000001,0,IF($C181&gt;='H-32A-WP06 - Debt Service'!E$24,'H-32A-WP06 - Debt Service'!E$27/12,0)),"-")</f>
        <v>-</v>
      </c>
      <c r="G181" s="366">
        <f>IFERROR(IF(-SUM(G$20:G180)+G$15&lt;0.000001,0,IF($C181&gt;='H-32A-WP06 - Debt Service'!F$24,'H-32A-WP06 - Debt Service'!F$27/12,0)),"-")</f>
        <v>0</v>
      </c>
      <c r="H181" s="366">
        <f>IFERROR(IF(-SUM(H$20:H180)+H$15&lt;0.000001,0,IF($C181&gt;='H-32A-WP06 - Debt Service'!G$24,'H-32A-WP06 - Debt Service'!G$27/12,0)),"-")</f>
        <v>0</v>
      </c>
      <c r="I181" s="366">
        <f>IFERROR(IF(-SUM(I$20:I180)+I$15&lt;0.000001,0,IF($C181&gt;='H-32A-WP06 - Debt Service'!H$24,'H-32A-WP06 - Debt Service'!H$27/12,0)),"-")</f>
        <v>0</v>
      </c>
      <c r="J181" s="366">
        <f>IFERROR(IF(-SUM(J$20:J180)+J$15&lt;0.000001,0,IF($C181&gt;='H-32A-WP06 - Debt Service'!I$24,'H-32A-WP06 - Debt Service'!I$27/12,0)),"-")</f>
        <v>0</v>
      </c>
      <c r="K181" s="366">
        <f>IFERROR(IF(-SUM(K$20:K180)+K$15&lt;0.000001,0,IF($C181&gt;='H-32A-WP06 - Debt Service'!J$24,'H-32A-WP06 - Debt Service'!J$27/12,0)),"-")</f>
        <v>0</v>
      </c>
      <c r="L181" s="366">
        <f>IFERROR(IF(-SUM(L$20:L180)+L$15&lt;0.000001,0,IF($C181&gt;='H-32A-WP06 - Debt Service'!K$24,'H-32A-WP06 - Debt Service'!K$27/12,0)),"-")</f>
        <v>0</v>
      </c>
      <c r="M181" s="366">
        <f>IFERROR(IF(-SUM(M$20:M180)+M$15&lt;0.000001,0,IF($C181&gt;='H-32A-WP06 - Debt Service'!L$24,'H-32A-WP06 - Debt Service'!L$27/12,0)),"-")</f>
        <v>0</v>
      </c>
      <c r="N181" s="459"/>
      <c r="O181" s="354">
        <f t="shared" si="9"/>
        <v>2032</v>
      </c>
      <c r="P181" s="378">
        <f t="shared" si="11"/>
        <v>48366</v>
      </c>
      <c r="Q181" s="366" t="str">
        <f>IFERROR(IF(-SUM(Q$20:Q180)+Q$15&lt;0.000001,0,IF($C181&gt;='H-32A-WP06 - Debt Service'!P$24,'H-32A-WP06 - Debt Service'!P$27/12,0)),"-")</f>
        <v>-</v>
      </c>
      <c r="R181" s="366">
        <f>IFERROR(IF(-SUM(R$20:R180)+R$15&lt;0.000001,0,IF($C181&gt;='H-32A-WP06 - Debt Service'!Q$24,'H-32A-WP06 - Debt Service'!Q$27/12,0)),"-")</f>
        <v>0</v>
      </c>
      <c r="S181" s="366">
        <f>IFERROR(IF(-SUM(S$20:S180)+S$15&lt;0.000001,0,IF($C181&gt;='H-32A-WP06 - Debt Service'!R$24,'H-32A-WP06 - Debt Service'!R$27/12,0)),"-")</f>
        <v>0</v>
      </c>
      <c r="T181" s="366">
        <f>IFERROR(IF(-SUM(T$20:T180)+T$15&lt;0.000001,0,IF($C181&gt;='H-32A-WP06 - Debt Service'!S$24,'H-32A-WP06 - Debt Service'!S$27/12,0)),"-")</f>
        <v>0</v>
      </c>
      <c r="U181" s="366">
        <f>IFERROR(IF(-SUM(U$20:U180)+U$15&lt;0.000001,0,IF($C181&gt;='H-32A-WP06 - Debt Service'!T$24,'H-32A-WP06 - Debt Service'!T$27/12,0)),"-")</f>
        <v>0</v>
      </c>
      <c r="V181" s="366">
        <f>IFERROR(IF(-SUM(V$20:V180)+V$15&lt;0.000001,0,IF($C181&gt;='H-32A-WP06 - Debt Service'!U$24,'H-32A-WP06 - Debt Service'!U$27/12,0)),"-")</f>
        <v>0</v>
      </c>
      <c r="W181" s="366">
        <f>IFERROR(IF(-SUM(W$20:W180)+W$15&lt;0.000001,0,IF($C181&gt;='H-32A-WP06 - Debt Service'!V$24,'H-32A-WP06 - Debt Service'!V$27/12,0)),"-")</f>
        <v>0</v>
      </c>
      <c r="X181" s="366">
        <f>IFERROR(IF(-SUM(X$20:X180)+X$15&lt;0.000001,0,IF($C181&gt;='H-32A-WP06 - Debt Service'!W$24,'H-32A-WP06 - Debt Service'!W$27/12,0)),"-")</f>
        <v>0</v>
      </c>
      <c r="Y181" s="366">
        <f>IFERROR(IF(-SUM(Y$20:Y180)+Y$15&lt;0.000001,0,IF($C181&gt;='H-32A-WP06 - Debt Service'!X$24,'H-32A-WP06 - Debt Service'!X$27/12,0)),"-")</f>
        <v>0</v>
      </c>
      <c r="Z181" s="366">
        <f>IFERROR(IF(-SUM(Z$20:Z180)+Z$15&lt;0.000001,0,IF($C181&gt;='H-32A-WP06 - Debt Service'!Y$24,'H-32A-WP06 - Debt Service'!Y$27/12,0)),"-")</f>
        <v>0</v>
      </c>
    </row>
    <row r="182" spans="2:26">
      <c r="B182" s="354">
        <f t="shared" si="8"/>
        <v>2032</v>
      </c>
      <c r="C182" s="378">
        <f t="shared" si="10"/>
        <v>48396</v>
      </c>
      <c r="D182" s="366" t="str">
        <f>IFERROR(IF(-SUM(D$20:D181)+D$15&lt;0.000001,0,IF($C182&gt;='H-32A-WP06 - Debt Service'!C$24,'H-32A-WP06 - Debt Service'!C$27/12,0)),"-")</f>
        <v>-</v>
      </c>
      <c r="E182" s="366" t="str">
        <f>IFERROR(IF(-SUM(E$20:E181)+E$15&lt;0.000001,0,IF($C182&gt;='H-32A-WP06 - Debt Service'!D$24,'H-32A-WP06 - Debt Service'!D$27/12,0)),"-")</f>
        <v>-</v>
      </c>
      <c r="F182" s="366" t="str">
        <f>IFERROR(IF(-SUM(F$20:F181)+F$15&lt;0.000001,0,IF($C182&gt;='H-32A-WP06 - Debt Service'!E$24,'H-32A-WP06 - Debt Service'!E$27/12,0)),"-")</f>
        <v>-</v>
      </c>
      <c r="G182" s="366">
        <f>IFERROR(IF(-SUM(G$20:G181)+G$15&lt;0.000001,0,IF($C182&gt;='H-32A-WP06 - Debt Service'!F$24,'H-32A-WP06 - Debt Service'!F$27/12,0)),"-")</f>
        <v>0</v>
      </c>
      <c r="H182" s="366">
        <f>IFERROR(IF(-SUM(H$20:H181)+H$15&lt;0.000001,0,IF($C182&gt;='H-32A-WP06 - Debt Service'!G$24,'H-32A-WP06 - Debt Service'!G$27/12,0)),"-")</f>
        <v>0</v>
      </c>
      <c r="I182" s="366">
        <f>IFERROR(IF(-SUM(I$20:I181)+I$15&lt;0.000001,0,IF($C182&gt;='H-32A-WP06 - Debt Service'!H$24,'H-32A-WP06 - Debt Service'!H$27/12,0)),"-")</f>
        <v>0</v>
      </c>
      <c r="J182" s="366">
        <f>IFERROR(IF(-SUM(J$20:J181)+J$15&lt;0.000001,0,IF($C182&gt;='H-32A-WP06 - Debt Service'!I$24,'H-32A-WP06 - Debt Service'!I$27/12,0)),"-")</f>
        <v>0</v>
      </c>
      <c r="K182" s="366">
        <f>IFERROR(IF(-SUM(K$20:K181)+K$15&lt;0.000001,0,IF($C182&gt;='H-32A-WP06 - Debt Service'!J$24,'H-32A-WP06 - Debt Service'!J$27/12,0)),"-")</f>
        <v>0</v>
      </c>
      <c r="L182" s="366">
        <f>IFERROR(IF(-SUM(L$20:L181)+L$15&lt;0.000001,0,IF($C182&gt;='H-32A-WP06 - Debt Service'!K$24,'H-32A-WP06 - Debt Service'!K$27/12,0)),"-")</f>
        <v>0</v>
      </c>
      <c r="M182" s="366">
        <f>IFERROR(IF(-SUM(M$20:M181)+M$15&lt;0.000001,0,IF($C182&gt;='H-32A-WP06 - Debt Service'!L$24,'H-32A-WP06 - Debt Service'!L$27/12,0)),"-")</f>
        <v>0</v>
      </c>
      <c r="N182" s="459"/>
      <c r="O182" s="354">
        <f t="shared" si="9"/>
        <v>2032</v>
      </c>
      <c r="P182" s="378">
        <f t="shared" si="11"/>
        <v>48396</v>
      </c>
      <c r="Q182" s="366" t="str">
        <f>IFERROR(IF(-SUM(Q$20:Q181)+Q$15&lt;0.000001,0,IF($C182&gt;='H-32A-WP06 - Debt Service'!P$24,'H-32A-WP06 - Debt Service'!P$27/12,0)),"-")</f>
        <v>-</v>
      </c>
      <c r="R182" s="366">
        <f>IFERROR(IF(-SUM(R$20:R181)+R$15&lt;0.000001,0,IF($C182&gt;='H-32A-WP06 - Debt Service'!Q$24,'H-32A-WP06 - Debt Service'!Q$27/12,0)),"-")</f>
        <v>0</v>
      </c>
      <c r="S182" s="366">
        <f>IFERROR(IF(-SUM(S$20:S181)+S$15&lt;0.000001,0,IF($C182&gt;='H-32A-WP06 - Debt Service'!R$24,'H-32A-WP06 - Debt Service'!R$27/12,0)),"-")</f>
        <v>0</v>
      </c>
      <c r="T182" s="366">
        <f>IFERROR(IF(-SUM(T$20:T181)+T$15&lt;0.000001,0,IF($C182&gt;='H-32A-WP06 - Debt Service'!S$24,'H-32A-WP06 - Debt Service'!S$27/12,0)),"-")</f>
        <v>0</v>
      </c>
      <c r="U182" s="366">
        <f>IFERROR(IF(-SUM(U$20:U181)+U$15&lt;0.000001,0,IF($C182&gt;='H-32A-WP06 - Debt Service'!T$24,'H-32A-WP06 - Debt Service'!T$27/12,0)),"-")</f>
        <v>0</v>
      </c>
      <c r="V182" s="366">
        <f>IFERROR(IF(-SUM(V$20:V181)+V$15&lt;0.000001,0,IF($C182&gt;='H-32A-WP06 - Debt Service'!U$24,'H-32A-WP06 - Debt Service'!U$27/12,0)),"-")</f>
        <v>0</v>
      </c>
      <c r="W182" s="366">
        <f>IFERROR(IF(-SUM(W$20:W181)+W$15&lt;0.000001,0,IF($C182&gt;='H-32A-WP06 - Debt Service'!V$24,'H-32A-WP06 - Debt Service'!V$27/12,0)),"-")</f>
        <v>0</v>
      </c>
      <c r="X182" s="366">
        <f>IFERROR(IF(-SUM(X$20:X181)+X$15&lt;0.000001,0,IF($C182&gt;='H-32A-WP06 - Debt Service'!W$24,'H-32A-WP06 - Debt Service'!W$27/12,0)),"-")</f>
        <v>0</v>
      </c>
      <c r="Y182" s="366">
        <f>IFERROR(IF(-SUM(Y$20:Y181)+Y$15&lt;0.000001,0,IF($C182&gt;='H-32A-WP06 - Debt Service'!X$24,'H-32A-WP06 - Debt Service'!X$27/12,0)),"-")</f>
        <v>0</v>
      </c>
      <c r="Z182" s="366">
        <f>IFERROR(IF(-SUM(Z$20:Z181)+Z$15&lt;0.000001,0,IF($C182&gt;='H-32A-WP06 - Debt Service'!Y$24,'H-32A-WP06 - Debt Service'!Y$27/12,0)),"-")</f>
        <v>0</v>
      </c>
    </row>
    <row r="183" spans="2:26">
      <c r="B183" s="354">
        <f t="shared" si="8"/>
        <v>2032</v>
      </c>
      <c r="C183" s="378">
        <f t="shared" si="10"/>
        <v>48427</v>
      </c>
      <c r="D183" s="366" t="str">
        <f>IFERROR(IF(-SUM(D$20:D182)+D$15&lt;0.000001,0,IF($C183&gt;='H-32A-WP06 - Debt Service'!C$24,'H-32A-WP06 - Debt Service'!C$27/12,0)),"-")</f>
        <v>-</v>
      </c>
      <c r="E183" s="366" t="str">
        <f>IFERROR(IF(-SUM(E$20:E182)+E$15&lt;0.000001,0,IF($C183&gt;='H-32A-WP06 - Debt Service'!D$24,'H-32A-WP06 - Debt Service'!D$27/12,0)),"-")</f>
        <v>-</v>
      </c>
      <c r="F183" s="366" t="str">
        <f>IFERROR(IF(-SUM(F$20:F182)+F$15&lt;0.000001,0,IF($C183&gt;='H-32A-WP06 - Debt Service'!E$24,'H-32A-WP06 - Debt Service'!E$27/12,0)),"-")</f>
        <v>-</v>
      </c>
      <c r="G183" s="366">
        <f>IFERROR(IF(-SUM(G$20:G182)+G$15&lt;0.000001,0,IF($C183&gt;='H-32A-WP06 - Debt Service'!F$24,'H-32A-WP06 - Debt Service'!F$27/12,0)),"-")</f>
        <v>0</v>
      </c>
      <c r="H183" s="366">
        <f>IFERROR(IF(-SUM(H$20:H182)+H$15&lt;0.000001,0,IF($C183&gt;='H-32A-WP06 - Debt Service'!G$24,'H-32A-WP06 - Debt Service'!G$27/12,0)),"-")</f>
        <v>0</v>
      </c>
      <c r="I183" s="366">
        <f>IFERROR(IF(-SUM(I$20:I182)+I$15&lt;0.000001,0,IF($C183&gt;='H-32A-WP06 - Debt Service'!H$24,'H-32A-WP06 - Debt Service'!H$27/12,0)),"-")</f>
        <v>0</v>
      </c>
      <c r="J183" s="366">
        <f>IFERROR(IF(-SUM(J$20:J182)+J$15&lt;0.000001,0,IF($C183&gt;='H-32A-WP06 - Debt Service'!I$24,'H-32A-WP06 - Debt Service'!I$27/12,0)),"-")</f>
        <v>0</v>
      </c>
      <c r="K183" s="366">
        <f>IFERROR(IF(-SUM(K$20:K182)+K$15&lt;0.000001,0,IF($C183&gt;='H-32A-WP06 - Debt Service'!J$24,'H-32A-WP06 - Debt Service'!J$27/12,0)),"-")</f>
        <v>0</v>
      </c>
      <c r="L183" s="366">
        <f>IFERROR(IF(-SUM(L$20:L182)+L$15&lt;0.000001,0,IF($C183&gt;='H-32A-WP06 - Debt Service'!K$24,'H-32A-WP06 - Debt Service'!K$27/12,0)),"-")</f>
        <v>0</v>
      </c>
      <c r="M183" s="366">
        <f>IFERROR(IF(-SUM(M$20:M182)+M$15&lt;0.000001,0,IF($C183&gt;='H-32A-WP06 - Debt Service'!L$24,'H-32A-WP06 - Debt Service'!L$27/12,0)),"-")</f>
        <v>0</v>
      </c>
      <c r="N183" s="459"/>
      <c r="O183" s="354">
        <f t="shared" si="9"/>
        <v>2032</v>
      </c>
      <c r="P183" s="378">
        <f t="shared" si="11"/>
        <v>48427</v>
      </c>
      <c r="Q183" s="366" t="str">
        <f>IFERROR(IF(-SUM(Q$20:Q182)+Q$15&lt;0.000001,0,IF($C183&gt;='H-32A-WP06 - Debt Service'!P$24,'H-32A-WP06 - Debt Service'!P$27/12,0)),"-")</f>
        <v>-</v>
      </c>
      <c r="R183" s="366">
        <f>IFERROR(IF(-SUM(R$20:R182)+R$15&lt;0.000001,0,IF($C183&gt;='H-32A-WP06 - Debt Service'!Q$24,'H-32A-WP06 - Debt Service'!Q$27/12,0)),"-")</f>
        <v>0</v>
      </c>
      <c r="S183" s="366">
        <f>IFERROR(IF(-SUM(S$20:S182)+S$15&lt;0.000001,0,IF($C183&gt;='H-32A-WP06 - Debt Service'!R$24,'H-32A-WP06 - Debt Service'!R$27/12,0)),"-")</f>
        <v>0</v>
      </c>
      <c r="T183" s="366">
        <f>IFERROR(IF(-SUM(T$20:T182)+T$15&lt;0.000001,0,IF($C183&gt;='H-32A-WP06 - Debt Service'!S$24,'H-32A-WP06 - Debt Service'!S$27/12,0)),"-")</f>
        <v>0</v>
      </c>
      <c r="U183" s="366">
        <f>IFERROR(IF(-SUM(U$20:U182)+U$15&lt;0.000001,0,IF($C183&gt;='H-32A-WP06 - Debt Service'!T$24,'H-32A-WP06 - Debt Service'!T$27/12,0)),"-")</f>
        <v>0</v>
      </c>
      <c r="V183" s="366">
        <f>IFERROR(IF(-SUM(V$20:V182)+V$15&lt;0.000001,0,IF($C183&gt;='H-32A-WP06 - Debt Service'!U$24,'H-32A-WP06 - Debt Service'!U$27/12,0)),"-")</f>
        <v>0</v>
      </c>
      <c r="W183" s="366">
        <f>IFERROR(IF(-SUM(W$20:W182)+W$15&lt;0.000001,0,IF($C183&gt;='H-32A-WP06 - Debt Service'!V$24,'H-32A-WP06 - Debt Service'!V$27/12,0)),"-")</f>
        <v>0</v>
      </c>
      <c r="X183" s="366">
        <f>IFERROR(IF(-SUM(X$20:X182)+X$15&lt;0.000001,0,IF($C183&gt;='H-32A-WP06 - Debt Service'!W$24,'H-32A-WP06 - Debt Service'!W$27/12,0)),"-")</f>
        <v>0</v>
      </c>
      <c r="Y183" s="366">
        <f>IFERROR(IF(-SUM(Y$20:Y182)+Y$15&lt;0.000001,0,IF($C183&gt;='H-32A-WP06 - Debt Service'!X$24,'H-32A-WP06 - Debt Service'!X$27/12,0)),"-")</f>
        <v>0</v>
      </c>
      <c r="Z183" s="366">
        <f>IFERROR(IF(-SUM(Z$20:Z182)+Z$15&lt;0.000001,0,IF($C183&gt;='H-32A-WP06 - Debt Service'!Y$24,'H-32A-WP06 - Debt Service'!Y$27/12,0)),"-")</f>
        <v>0</v>
      </c>
    </row>
    <row r="184" spans="2:26">
      <c r="B184" s="354">
        <f t="shared" si="8"/>
        <v>2032</v>
      </c>
      <c r="C184" s="378">
        <f t="shared" si="10"/>
        <v>48458</v>
      </c>
      <c r="D184" s="366" t="str">
        <f>IFERROR(IF(-SUM(D$20:D183)+D$15&lt;0.000001,0,IF($C184&gt;='H-32A-WP06 - Debt Service'!C$24,'H-32A-WP06 - Debt Service'!C$27/12,0)),"-")</f>
        <v>-</v>
      </c>
      <c r="E184" s="366" t="str">
        <f>IFERROR(IF(-SUM(E$20:E183)+E$15&lt;0.000001,0,IF($C184&gt;='H-32A-WP06 - Debt Service'!D$24,'H-32A-WP06 - Debt Service'!D$27/12,0)),"-")</f>
        <v>-</v>
      </c>
      <c r="F184" s="366" t="str">
        <f>IFERROR(IF(-SUM(F$20:F183)+F$15&lt;0.000001,0,IF($C184&gt;='H-32A-WP06 - Debt Service'!E$24,'H-32A-WP06 - Debt Service'!E$27/12,0)),"-")</f>
        <v>-</v>
      </c>
      <c r="G184" s="366">
        <f>IFERROR(IF(-SUM(G$20:G183)+G$15&lt;0.000001,0,IF($C184&gt;='H-32A-WP06 - Debt Service'!F$24,'H-32A-WP06 - Debt Service'!F$27/12,0)),"-")</f>
        <v>0</v>
      </c>
      <c r="H184" s="366">
        <f>IFERROR(IF(-SUM(H$20:H183)+H$15&lt;0.000001,0,IF($C184&gt;='H-32A-WP06 - Debt Service'!G$24,'H-32A-WP06 - Debt Service'!G$27/12,0)),"-")</f>
        <v>0</v>
      </c>
      <c r="I184" s="366">
        <f>IFERROR(IF(-SUM(I$20:I183)+I$15&lt;0.000001,0,IF($C184&gt;='H-32A-WP06 - Debt Service'!H$24,'H-32A-WP06 - Debt Service'!H$27/12,0)),"-")</f>
        <v>0</v>
      </c>
      <c r="J184" s="366">
        <f>IFERROR(IF(-SUM(J$20:J183)+J$15&lt;0.000001,0,IF($C184&gt;='H-32A-WP06 - Debt Service'!I$24,'H-32A-WP06 - Debt Service'!I$27/12,0)),"-")</f>
        <v>0</v>
      </c>
      <c r="K184" s="366">
        <f>IFERROR(IF(-SUM(K$20:K183)+K$15&lt;0.000001,0,IF($C184&gt;='H-32A-WP06 - Debt Service'!J$24,'H-32A-WP06 - Debt Service'!J$27/12,0)),"-")</f>
        <v>0</v>
      </c>
      <c r="L184" s="366">
        <f>IFERROR(IF(-SUM(L$20:L183)+L$15&lt;0.000001,0,IF($C184&gt;='H-32A-WP06 - Debt Service'!K$24,'H-32A-WP06 - Debt Service'!K$27/12,0)),"-")</f>
        <v>0</v>
      </c>
      <c r="M184" s="366">
        <f>IFERROR(IF(-SUM(M$20:M183)+M$15&lt;0.000001,0,IF($C184&gt;='H-32A-WP06 - Debt Service'!L$24,'H-32A-WP06 - Debt Service'!L$27/12,0)),"-")</f>
        <v>0</v>
      </c>
      <c r="N184" s="459"/>
      <c r="O184" s="354">
        <f t="shared" si="9"/>
        <v>2032</v>
      </c>
      <c r="P184" s="378">
        <f t="shared" si="11"/>
        <v>48458</v>
      </c>
      <c r="Q184" s="366" t="str">
        <f>IFERROR(IF(-SUM(Q$20:Q183)+Q$15&lt;0.000001,0,IF($C184&gt;='H-32A-WP06 - Debt Service'!P$24,'H-32A-WP06 - Debt Service'!P$27/12,0)),"-")</f>
        <v>-</v>
      </c>
      <c r="R184" s="366">
        <f>IFERROR(IF(-SUM(R$20:R183)+R$15&lt;0.000001,0,IF($C184&gt;='H-32A-WP06 - Debt Service'!Q$24,'H-32A-WP06 - Debt Service'!Q$27/12,0)),"-")</f>
        <v>0</v>
      </c>
      <c r="S184" s="366">
        <f>IFERROR(IF(-SUM(S$20:S183)+S$15&lt;0.000001,0,IF($C184&gt;='H-32A-WP06 - Debt Service'!R$24,'H-32A-WP06 - Debt Service'!R$27/12,0)),"-")</f>
        <v>0</v>
      </c>
      <c r="T184" s="366">
        <f>IFERROR(IF(-SUM(T$20:T183)+T$15&lt;0.000001,0,IF($C184&gt;='H-32A-WP06 - Debt Service'!S$24,'H-32A-WP06 - Debt Service'!S$27/12,0)),"-")</f>
        <v>0</v>
      </c>
      <c r="U184" s="366">
        <f>IFERROR(IF(-SUM(U$20:U183)+U$15&lt;0.000001,0,IF($C184&gt;='H-32A-WP06 - Debt Service'!T$24,'H-32A-WP06 - Debt Service'!T$27/12,0)),"-")</f>
        <v>0</v>
      </c>
      <c r="V184" s="366">
        <f>IFERROR(IF(-SUM(V$20:V183)+V$15&lt;0.000001,0,IF($C184&gt;='H-32A-WP06 - Debt Service'!U$24,'H-32A-WP06 - Debt Service'!U$27/12,0)),"-")</f>
        <v>0</v>
      </c>
      <c r="W184" s="366">
        <f>IFERROR(IF(-SUM(W$20:W183)+W$15&lt;0.000001,0,IF($C184&gt;='H-32A-WP06 - Debt Service'!V$24,'H-32A-WP06 - Debt Service'!V$27/12,0)),"-")</f>
        <v>0</v>
      </c>
      <c r="X184" s="366">
        <f>IFERROR(IF(-SUM(X$20:X183)+X$15&lt;0.000001,0,IF($C184&gt;='H-32A-WP06 - Debt Service'!W$24,'H-32A-WP06 - Debt Service'!W$27/12,0)),"-")</f>
        <v>0</v>
      </c>
      <c r="Y184" s="366">
        <f>IFERROR(IF(-SUM(Y$20:Y183)+Y$15&lt;0.000001,0,IF($C184&gt;='H-32A-WP06 - Debt Service'!X$24,'H-32A-WP06 - Debt Service'!X$27/12,0)),"-")</f>
        <v>0</v>
      </c>
      <c r="Z184" s="366">
        <f>IFERROR(IF(-SUM(Z$20:Z183)+Z$15&lt;0.000001,0,IF($C184&gt;='H-32A-WP06 - Debt Service'!Y$24,'H-32A-WP06 - Debt Service'!Y$27/12,0)),"-")</f>
        <v>0</v>
      </c>
    </row>
    <row r="185" spans="2:26">
      <c r="B185" s="354">
        <f t="shared" si="8"/>
        <v>2032</v>
      </c>
      <c r="C185" s="378">
        <f t="shared" si="10"/>
        <v>48488</v>
      </c>
      <c r="D185" s="366" t="str">
        <f>IFERROR(IF(-SUM(D$20:D184)+D$15&lt;0.000001,0,IF($C185&gt;='H-32A-WP06 - Debt Service'!C$24,'H-32A-WP06 - Debt Service'!C$27/12,0)),"-")</f>
        <v>-</v>
      </c>
      <c r="E185" s="366" t="str">
        <f>IFERROR(IF(-SUM(E$20:E184)+E$15&lt;0.000001,0,IF($C185&gt;='H-32A-WP06 - Debt Service'!D$24,'H-32A-WP06 - Debt Service'!D$27/12,0)),"-")</f>
        <v>-</v>
      </c>
      <c r="F185" s="366" t="str">
        <f>IFERROR(IF(-SUM(F$20:F184)+F$15&lt;0.000001,0,IF($C185&gt;='H-32A-WP06 - Debt Service'!E$24,'H-32A-WP06 - Debt Service'!E$27/12,0)),"-")</f>
        <v>-</v>
      </c>
      <c r="G185" s="366">
        <f>IFERROR(IF(-SUM(G$20:G184)+G$15&lt;0.000001,0,IF($C185&gt;='H-32A-WP06 - Debt Service'!F$24,'H-32A-WP06 - Debt Service'!F$27/12,0)),"-")</f>
        <v>0</v>
      </c>
      <c r="H185" s="366">
        <f>IFERROR(IF(-SUM(H$20:H184)+H$15&lt;0.000001,0,IF($C185&gt;='H-32A-WP06 - Debt Service'!G$24,'H-32A-WP06 - Debt Service'!G$27/12,0)),"-")</f>
        <v>0</v>
      </c>
      <c r="I185" s="366">
        <f>IFERROR(IF(-SUM(I$20:I184)+I$15&lt;0.000001,0,IF($C185&gt;='H-32A-WP06 - Debt Service'!H$24,'H-32A-WP06 - Debt Service'!H$27/12,0)),"-")</f>
        <v>0</v>
      </c>
      <c r="J185" s="366">
        <f>IFERROR(IF(-SUM(J$20:J184)+J$15&lt;0.000001,0,IF($C185&gt;='H-32A-WP06 - Debt Service'!I$24,'H-32A-WP06 - Debt Service'!I$27/12,0)),"-")</f>
        <v>0</v>
      </c>
      <c r="K185" s="366">
        <f>IFERROR(IF(-SUM(K$20:K184)+K$15&lt;0.000001,0,IF($C185&gt;='H-32A-WP06 - Debt Service'!J$24,'H-32A-WP06 - Debt Service'!J$27/12,0)),"-")</f>
        <v>0</v>
      </c>
      <c r="L185" s="366">
        <f>IFERROR(IF(-SUM(L$20:L184)+L$15&lt;0.000001,0,IF($C185&gt;='H-32A-WP06 - Debt Service'!K$24,'H-32A-WP06 - Debt Service'!K$27/12,0)),"-")</f>
        <v>0</v>
      </c>
      <c r="M185" s="366">
        <f>IFERROR(IF(-SUM(M$20:M184)+M$15&lt;0.000001,0,IF($C185&gt;='H-32A-WP06 - Debt Service'!L$24,'H-32A-WP06 - Debt Service'!L$27/12,0)),"-")</f>
        <v>0</v>
      </c>
      <c r="N185" s="459"/>
      <c r="O185" s="354">
        <f t="shared" si="9"/>
        <v>2032</v>
      </c>
      <c r="P185" s="378">
        <f t="shared" si="11"/>
        <v>48488</v>
      </c>
      <c r="Q185" s="366" t="str">
        <f>IFERROR(IF(-SUM(Q$20:Q184)+Q$15&lt;0.000001,0,IF($C185&gt;='H-32A-WP06 - Debt Service'!P$24,'H-32A-WP06 - Debt Service'!P$27/12,0)),"-")</f>
        <v>-</v>
      </c>
      <c r="R185" s="366">
        <f>IFERROR(IF(-SUM(R$20:R184)+R$15&lt;0.000001,0,IF($C185&gt;='H-32A-WP06 - Debt Service'!Q$24,'H-32A-WP06 - Debt Service'!Q$27/12,0)),"-")</f>
        <v>0</v>
      </c>
      <c r="S185" s="366">
        <f>IFERROR(IF(-SUM(S$20:S184)+S$15&lt;0.000001,0,IF($C185&gt;='H-32A-WP06 - Debt Service'!R$24,'H-32A-WP06 - Debt Service'!R$27/12,0)),"-")</f>
        <v>0</v>
      </c>
      <c r="T185" s="366">
        <f>IFERROR(IF(-SUM(T$20:T184)+T$15&lt;0.000001,0,IF($C185&gt;='H-32A-WP06 - Debt Service'!S$24,'H-32A-WP06 - Debt Service'!S$27/12,0)),"-")</f>
        <v>0</v>
      </c>
      <c r="U185" s="366">
        <f>IFERROR(IF(-SUM(U$20:U184)+U$15&lt;0.000001,0,IF($C185&gt;='H-32A-WP06 - Debt Service'!T$24,'H-32A-WP06 - Debt Service'!T$27/12,0)),"-")</f>
        <v>0</v>
      </c>
      <c r="V185" s="366">
        <f>IFERROR(IF(-SUM(V$20:V184)+V$15&lt;0.000001,0,IF($C185&gt;='H-32A-WP06 - Debt Service'!U$24,'H-32A-WP06 - Debt Service'!U$27/12,0)),"-")</f>
        <v>0</v>
      </c>
      <c r="W185" s="366">
        <f>IFERROR(IF(-SUM(W$20:W184)+W$15&lt;0.000001,0,IF($C185&gt;='H-32A-WP06 - Debt Service'!V$24,'H-32A-WP06 - Debt Service'!V$27/12,0)),"-")</f>
        <v>0</v>
      </c>
      <c r="X185" s="366">
        <f>IFERROR(IF(-SUM(X$20:X184)+X$15&lt;0.000001,0,IF($C185&gt;='H-32A-WP06 - Debt Service'!W$24,'H-32A-WP06 - Debt Service'!W$27/12,0)),"-")</f>
        <v>0</v>
      </c>
      <c r="Y185" s="366">
        <f>IFERROR(IF(-SUM(Y$20:Y184)+Y$15&lt;0.000001,0,IF($C185&gt;='H-32A-WP06 - Debt Service'!X$24,'H-32A-WP06 - Debt Service'!X$27/12,0)),"-")</f>
        <v>0</v>
      </c>
      <c r="Z185" s="366">
        <f>IFERROR(IF(-SUM(Z$20:Z184)+Z$15&lt;0.000001,0,IF($C185&gt;='H-32A-WP06 - Debt Service'!Y$24,'H-32A-WP06 - Debt Service'!Y$27/12,0)),"-")</f>
        <v>0</v>
      </c>
    </row>
    <row r="186" spans="2:26">
      <c r="B186" s="354">
        <f t="shared" si="8"/>
        <v>2032</v>
      </c>
      <c r="C186" s="378">
        <f t="shared" si="10"/>
        <v>48519</v>
      </c>
      <c r="D186" s="366" t="str">
        <f>IFERROR(IF(-SUM(D$20:D185)+D$15&lt;0.000001,0,IF($C186&gt;='H-32A-WP06 - Debt Service'!C$24,'H-32A-WP06 - Debt Service'!C$27/12,0)),"-")</f>
        <v>-</v>
      </c>
      <c r="E186" s="366" t="str">
        <f>IFERROR(IF(-SUM(E$20:E185)+E$15&lt;0.000001,0,IF($C186&gt;='H-32A-WP06 - Debt Service'!D$24,'H-32A-WP06 - Debt Service'!D$27/12,0)),"-")</f>
        <v>-</v>
      </c>
      <c r="F186" s="366" t="str">
        <f>IFERROR(IF(-SUM(F$20:F185)+F$15&lt;0.000001,0,IF($C186&gt;='H-32A-WP06 - Debt Service'!E$24,'H-32A-WP06 - Debt Service'!E$27/12,0)),"-")</f>
        <v>-</v>
      </c>
      <c r="G186" s="366">
        <f>IFERROR(IF(-SUM(G$20:G185)+G$15&lt;0.000001,0,IF($C186&gt;='H-32A-WP06 - Debt Service'!F$24,'H-32A-WP06 - Debt Service'!F$27/12,0)),"-")</f>
        <v>0</v>
      </c>
      <c r="H186" s="366">
        <f>IFERROR(IF(-SUM(H$20:H185)+H$15&lt;0.000001,0,IF($C186&gt;='H-32A-WP06 - Debt Service'!G$24,'H-32A-WP06 - Debt Service'!G$27/12,0)),"-")</f>
        <v>0</v>
      </c>
      <c r="I186" s="366">
        <f>IFERROR(IF(-SUM(I$20:I185)+I$15&lt;0.000001,0,IF($C186&gt;='H-32A-WP06 - Debt Service'!H$24,'H-32A-WP06 - Debt Service'!H$27/12,0)),"-")</f>
        <v>0</v>
      </c>
      <c r="J186" s="366">
        <f>IFERROR(IF(-SUM(J$20:J185)+J$15&lt;0.000001,0,IF($C186&gt;='H-32A-WP06 - Debt Service'!I$24,'H-32A-WP06 - Debt Service'!I$27/12,0)),"-")</f>
        <v>0</v>
      </c>
      <c r="K186" s="366">
        <f>IFERROR(IF(-SUM(K$20:K185)+K$15&lt;0.000001,0,IF($C186&gt;='H-32A-WP06 - Debt Service'!J$24,'H-32A-WP06 - Debt Service'!J$27/12,0)),"-")</f>
        <v>0</v>
      </c>
      <c r="L186" s="366">
        <f>IFERROR(IF(-SUM(L$20:L185)+L$15&lt;0.000001,0,IF($C186&gt;='H-32A-WP06 - Debt Service'!K$24,'H-32A-WP06 - Debt Service'!K$27/12,0)),"-")</f>
        <v>0</v>
      </c>
      <c r="M186" s="366">
        <f>IFERROR(IF(-SUM(M$20:M185)+M$15&lt;0.000001,0,IF($C186&gt;='H-32A-WP06 - Debt Service'!L$24,'H-32A-WP06 - Debt Service'!L$27/12,0)),"-")</f>
        <v>0</v>
      </c>
      <c r="N186" s="459"/>
      <c r="O186" s="354">
        <f t="shared" si="9"/>
        <v>2032</v>
      </c>
      <c r="P186" s="378">
        <f t="shared" si="11"/>
        <v>48519</v>
      </c>
      <c r="Q186" s="366" t="str">
        <f>IFERROR(IF(-SUM(Q$20:Q185)+Q$15&lt;0.000001,0,IF($C186&gt;='H-32A-WP06 - Debt Service'!P$24,'H-32A-WP06 - Debt Service'!P$27/12,0)),"-")</f>
        <v>-</v>
      </c>
      <c r="R186" s="366">
        <f>IFERROR(IF(-SUM(R$20:R185)+R$15&lt;0.000001,0,IF($C186&gt;='H-32A-WP06 - Debt Service'!Q$24,'H-32A-WP06 - Debt Service'!Q$27/12,0)),"-")</f>
        <v>0</v>
      </c>
      <c r="S186" s="366">
        <f>IFERROR(IF(-SUM(S$20:S185)+S$15&lt;0.000001,0,IF($C186&gt;='H-32A-WP06 - Debt Service'!R$24,'H-32A-WP06 - Debt Service'!R$27/12,0)),"-")</f>
        <v>0</v>
      </c>
      <c r="T186" s="366">
        <f>IFERROR(IF(-SUM(T$20:T185)+T$15&lt;0.000001,0,IF($C186&gt;='H-32A-WP06 - Debt Service'!S$24,'H-32A-WP06 - Debt Service'!S$27/12,0)),"-")</f>
        <v>0</v>
      </c>
      <c r="U186" s="366">
        <f>IFERROR(IF(-SUM(U$20:U185)+U$15&lt;0.000001,0,IF($C186&gt;='H-32A-WP06 - Debt Service'!T$24,'H-32A-WP06 - Debt Service'!T$27/12,0)),"-")</f>
        <v>0</v>
      </c>
      <c r="V186" s="366">
        <f>IFERROR(IF(-SUM(V$20:V185)+V$15&lt;0.000001,0,IF($C186&gt;='H-32A-WP06 - Debt Service'!U$24,'H-32A-WP06 - Debt Service'!U$27/12,0)),"-")</f>
        <v>0</v>
      </c>
      <c r="W186" s="366">
        <f>IFERROR(IF(-SUM(W$20:W185)+W$15&lt;0.000001,0,IF($C186&gt;='H-32A-WP06 - Debt Service'!V$24,'H-32A-WP06 - Debt Service'!V$27/12,0)),"-")</f>
        <v>0</v>
      </c>
      <c r="X186" s="366">
        <f>IFERROR(IF(-SUM(X$20:X185)+X$15&lt;0.000001,0,IF($C186&gt;='H-32A-WP06 - Debt Service'!W$24,'H-32A-WP06 - Debt Service'!W$27/12,0)),"-")</f>
        <v>0</v>
      </c>
      <c r="Y186" s="366">
        <f>IFERROR(IF(-SUM(Y$20:Y185)+Y$15&lt;0.000001,0,IF($C186&gt;='H-32A-WP06 - Debt Service'!X$24,'H-32A-WP06 - Debt Service'!X$27/12,0)),"-")</f>
        <v>0</v>
      </c>
      <c r="Z186" s="366">
        <f>IFERROR(IF(-SUM(Z$20:Z185)+Z$15&lt;0.000001,0,IF($C186&gt;='H-32A-WP06 - Debt Service'!Y$24,'H-32A-WP06 - Debt Service'!Y$27/12,0)),"-")</f>
        <v>0</v>
      </c>
    </row>
    <row r="187" spans="2:26">
      <c r="B187" s="354">
        <f t="shared" si="8"/>
        <v>2032</v>
      </c>
      <c r="C187" s="378">
        <f t="shared" si="10"/>
        <v>48549</v>
      </c>
      <c r="D187" s="366" t="str">
        <f>IFERROR(IF(-SUM(D$20:D186)+D$15&lt;0.000001,0,IF($C187&gt;='H-32A-WP06 - Debt Service'!C$24,'H-32A-WP06 - Debt Service'!C$27/12,0)),"-")</f>
        <v>-</v>
      </c>
      <c r="E187" s="366" t="str">
        <f>IFERROR(IF(-SUM(E$20:E186)+E$15&lt;0.000001,0,IF($C187&gt;='H-32A-WP06 - Debt Service'!D$24,'H-32A-WP06 - Debt Service'!D$27/12,0)),"-")</f>
        <v>-</v>
      </c>
      <c r="F187" s="366" t="str">
        <f>IFERROR(IF(-SUM(F$20:F186)+F$15&lt;0.000001,0,IF($C187&gt;='H-32A-WP06 - Debt Service'!E$24,'H-32A-WP06 - Debt Service'!E$27/12,0)),"-")</f>
        <v>-</v>
      </c>
      <c r="G187" s="366">
        <f>IFERROR(IF(-SUM(G$20:G186)+G$15&lt;0.000001,0,IF($C187&gt;='H-32A-WP06 - Debt Service'!F$24,'H-32A-WP06 - Debt Service'!F$27/12,0)),"-")</f>
        <v>0</v>
      </c>
      <c r="H187" s="366">
        <f>IFERROR(IF(-SUM(H$20:H186)+H$15&lt;0.000001,0,IF($C187&gt;='H-32A-WP06 - Debt Service'!G$24,'H-32A-WP06 - Debt Service'!G$27/12,0)),"-")</f>
        <v>0</v>
      </c>
      <c r="I187" s="366">
        <f>IFERROR(IF(-SUM(I$20:I186)+I$15&lt;0.000001,0,IF($C187&gt;='H-32A-WP06 - Debt Service'!H$24,'H-32A-WP06 - Debt Service'!H$27/12,0)),"-")</f>
        <v>0</v>
      </c>
      <c r="J187" s="366">
        <f>IFERROR(IF(-SUM(J$20:J186)+J$15&lt;0.000001,0,IF($C187&gt;='H-32A-WP06 - Debt Service'!I$24,'H-32A-WP06 - Debt Service'!I$27/12,0)),"-")</f>
        <v>0</v>
      </c>
      <c r="K187" s="366">
        <f>IFERROR(IF(-SUM(K$20:K186)+K$15&lt;0.000001,0,IF($C187&gt;='H-32A-WP06 - Debt Service'!J$24,'H-32A-WP06 - Debt Service'!J$27/12,0)),"-")</f>
        <v>0</v>
      </c>
      <c r="L187" s="366">
        <f>IFERROR(IF(-SUM(L$20:L186)+L$15&lt;0.000001,0,IF($C187&gt;='H-32A-WP06 - Debt Service'!K$24,'H-32A-WP06 - Debt Service'!K$27/12,0)),"-")</f>
        <v>0</v>
      </c>
      <c r="M187" s="366">
        <f>IFERROR(IF(-SUM(M$20:M186)+M$15&lt;0.000001,0,IF($C187&gt;='H-32A-WP06 - Debt Service'!L$24,'H-32A-WP06 - Debt Service'!L$27/12,0)),"-")</f>
        <v>0</v>
      </c>
      <c r="N187" s="459"/>
      <c r="O187" s="354">
        <f t="shared" si="9"/>
        <v>2032</v>
      </c>
      <c r="P187" s="378">
        <f t="shared" si="11"/>
        <v>48549</v>
      </c>
      <c r="Q187" s="366" t="str">
        <f>IFERROR(IF(-SUM(Q$20:Q186)+Q$15&lt;0.000001,0,IF($C187&gt;='H-32A-WP06 - Debt Service'!P$24,'H-32A-WP06 - Debt Service'!P$27/12,0)),"-")</f>
        <v>-</v>
      </c>
      <c r="R187" s="366">
        <f>IFERROR(IF(-SUM(R$20:R186)+R$15&lt;0.000001,0,IF($C187&gt;='H-32A-WP06 - Debt Service'!Q$24,'H-32A-WP06 - Debt Service'!Q$27/12,0)),"-")</f>
        <v>0</v>
      </c>
      <c r="S187" s="366">
        <f>IFERROR(IF(-SUM(S$20:S186)+S$15&lt;0.000001,0,IF($C187&gt;='H-32A-WP06 - Debt Service'!R$24,'H-32A-WP06 - Debt Service'!R$27/12,0)),"-")</f>
        <v>0</v>
      </c>
      <c r="T187" s="366">
        <f>IFERROR(IF(-SUM(T$20:T186)+T$15&lt;0.000001,0,IF($C187&gt;='H-32A-WP06 - Debt Service'!S$24,'H-32A-WP06 - Debt Service'!S$27/12,0)),"-")</f>
        <v>0</v>
      </c>
      <c r="U187" s="366">
        <f>IFERROR(IF(-SUM(U$20:U186)+U$15&lt;0.000001,0,IF($C187&gt;='H-32A-WP06 - Debt Service'!T$24,'H-32A-WP06 - Debt Service'!T$27/12,0)),"-")</f>
        <v>0</v>
      </c>
      <c r="V187" s="366">
        <f>IFERROR(IF(-SUM(V$20:V186)+V$15&lt;0.000001,0,IF($C187&gt;='H-32A-WP06 - Debt Service'!U$24,'H-32A-WP06 - Debt Service'!U$27/12,0)),"-")</f>
        <v>0</v>
      </c>
      <c r="W187" s="366">
        <f>IFERROR(IF(-SUM(W$20:W186)+W$15&lt;0.000001,0,IF($C187&gt;='H-32A-WP06 - Debt Service'!V$24,'H-32A-WP06 - Debt Service'!V$27/12,0)),"-")</f>
        <v>0</v>
      </c>
      <c r="X187" s="366">
        <f>IFERROR(IF(-SUM(X$20:X186)+X$15&lt;0.000001,0,IF($C187&gt;='H-32A-WP06 - Debt Service'!W$24,'H-32A-WP06 - Debt Service'!W$27/12,0)),"-")</f>
        <v>0</v>
      </c>
      <c r="Y187" s="366">
        <f>IFERROR(IF(-SUM(Y$20:Y186)+Y$15&lt;0.000001,0,IF($C187&gt;='H-32A-WP06 - Debt Service'!X$24,'H-32A-WP06 - Debt Service'!X$27/12,0)),"-")</f>
        <v>0</v>
      </c>
      <c r="Z187" s="366">
        <f>IFERROR(IF(-SUM(Z$20:Z186)+Z$15&lt;0.000001,0,IF($C187&gt;='H-32A-WP06 - Debt Service'!Y$24,'H-32A-WP06 - Debt Service'!Y$27/12,0)),"-")</f>
        <v>0</v>
      </c>
    </row>
    <row r="188" spans="2:26">
      <c r="B188" s="354">
        <f t="shared" si="8"/>
        <v>2033</v>
      </c>
      <c r="C188" s="378">
        <f t="shared" si="10"/>
        <v>48580</v>
      </c>
      <c r="D188" s="366" t="str">
        <f>IFERROR(IF(-SUM(D$20:D187)+D$15&lt;0.000001,0,IF($C188&gt;='H-32A-WP06 - Debt Service'!C$24,'H-32A-WP06 - Debt Service'!C$27/12,0)),"-")</f>
        <v>-</v>
      </c>
      <c r="E188" s="366" t="str">
        <f>IFERROR(IF(-SUM(E$20:E187)+E$15&lt;0.000001,0,IF($C188&gt;='H-32A-WP06 - Debt Service'!D$24,'H-32A-WP06 - Debt Service'!D$27/12,0)),"-")</f>
        <v>-</v>
      </c>
      <c r="F188" s="366" t="str">
        <f>IFERROR(IF(-SUM(F$20:F187)+F$15&lt;0.000001,0,IF($C188&gt;='H-32A-WP06 - Debt Service'!E$24,'H-32A-WP06 - Debt Service'!E$27/12,0)),"-")</f>
        <v>-</v>
      </c>
      <c r="G188" s="366">
        <f>IFERROR(IF(-SUM(G$20:G187)+G$15&lt;0.000001,0,IF($C188&gt;='H-32A-WP06 - Debt Service'!F$24,'H-32A-WP06 - Debt Service'!F$27/12,0)),"-")</f>
        <v>0</v>
      </c>
      <c r="H188" s="366">
        <f>IFERROR(IF(-SUM(H$20:H187)+H$15&lt;0.000001,0,IF($C188&gt;='H-32A-WP06 - Debt Service'!G$24,'H-32A-WP06 - Debt Service'!G$27/12,0)),"-")</f>
        <v>0</v>
      </c>
      <c r="I188" s="366">
        <f>IFERROR(IF(-SUM(I$20:I187)+I$15&lt;0.000001,0,IF($C188&gt;='H-32A-WP06 - Debt Service'!H$24,'H-32A-WP06 - Debt Service'!H$27/12,0)),"-")</f>
        <v>0</v>
      </c>
      <c r="J188" s="366">
        <f>IFERROR(IF(-SUM(J$20:J187)+J$15&lt;0.000001,0,IF($C188&gt;='H-32A-WP06 - Debt Service'!I$24,'H-32A-WP06 - Debt Service'!I$27/12,0)),"-")</f>
        <v>0</v>
      </c>
      <c r="K188" s="366">
        <f>IFERROR(IF(-SUM(K$20:K187)+K$15&lt;0.000001,0,IF($C188&gt;='H-32A-WP06 - Debt Service'!J$24,'H-32A-WP06 - Debt Service'!J$27/12,0)),"-")</f>
        <v>0</v>
      </c>
      <c r="L188" s="366">
        <f>IFERROR(IF(-SUM(L$20:L187)+L$15&lt;0.000001,0,IF($C188&gt;='H-32A-WP06 - Debt Service'!K$24,'H-32A-WP06 - Debt Service'!K$27/12,0)),"-")</f>
        <v>0</v>
      </c>
      <c r="M188" s="366">
        <f>IFERROR(IF(-SUM(M$20:M187)+M$15&lt;0.000001,0,IF($C188&gt;='H-32A-WP06 - Debt Service'!L$24,'H-32A-WP06 - Debt Service'!L$27/12,0)),"-")</f>
        <v>0</v>
      </c>
      <c r="N188" s="459"/>
      <c r="O188" s="354">
        <f t="shared" si="9"/>
        <v>2033</v>
      </c>
      <c r="P188" s="378">
        <f t="shared" si="11"/>
        <v>48580</v>
      </c>
      <c r="Q188" s="366" t="str">
        <f>IFERROR(IF(-SUM(Q$20:Q187)+Q$15&lt;0.000001,0,IF($C188&gt;='H-32A-WP06 - Debt Service'!P$24,'H-32A-WP06 - Debt Service'!P$27/12,0)),"-")</f>
        <v>-</v>
      </c>
      <c r="R188" s="366">
        <f>IFERROR(IF(-SUM(R$20:R187)+R$15&lt;0.000001,0,IF($C188&gt;='H-32A-WP06 - Debt Service'!Q$24,'H-32A-WP06 - Debt Service'!Q$27/12,0)),"-")</f>
        <v>0</v>
      </c>
      <c r="S188" s="366">
        <f>IFERROR(IF(-SUM(S$20:S187)+S$15&lt;0.000001,0,IF($C188&gt;='H-32A-WP06 - Debt Service'!R$24,'H-32A-WP06 - Debt Service'!R$27/12,0)),"-")</f>
        <v>0</v>
      </c>
      <c r="T188" s="366">
        <f>IFERROR(IF(-SUM(T$20:T187)+T$15&lt;0.000001,0,IF($C188&gt;='H-32A-WP06 - Debt Service'!S$24,'H-32A-WP06 - Debt Service'!S$27/12,0)),"-")</f>
        <v>0</v>
      </c>
      <c r="U188" s="366">
        <f>IFERROR(IF(-SUM(U$20:U187)+U$15&lt;0.000001,0,IF($C188&gt;='H-32A-WP06 - Debt Service'!T$24,'H-32A-WP06 - Debt Service'!T$27/12,0)),"-")</f>
        <v>0</v>
      </c>
      <c r="V188" s="366">
        <f>IFERROR(IF(-SUM(V$20:V187)+V$15&lt;0.000001,0,IF($C188&gt;='H-32A-WP06 - Debt Service'!U$24,'H-32A-WP06 - Debt Service'!U$27/12,0)),"-")</f>
        <v>0</v>
      </c>
      <c r="W188" s="366">
        <f>IFERROR(IF(-SUM(W$20:W187)+W$15&lt;0.000001,0,IF($C188&gt;='H-32A-WP06 - Debt Service'!V$24,'H-32A-WP06 - Debt Service'!V$27/12,0)),"-")</f>
        <v>0</v>
      </c>
      <c r="X188" s="366">
        <f>IFERROR(IF(-SUM(X$20:X187)+X$15&lt;0.000001,0,IF($C188&gt;='H-32A-WP06 - Debt Service'!W$24,'H-32A-WP06 - Debt Service'!W$27/12,0)),"-")</f>
        <v>0</v>
      </c>
      <c r="Y188" s="366">
        <f>IFERROR(IF(-SUM(Y$20:Y187)+Y$15&lt;0.000001,0,IF($C188&gt;='H-32A-WP06 - Debt Service'!X$24,'H-32A-WP06 - Debt Service'!X$27/12,0)),"-")</f>
        <v>0</v>
      </c>
      <c r="Z188" s="366">
        <f>IFERROR(IF(-SUM(Z$20:Z187)+Z$15&lt;0.000001,0,IF($C188&gt;='H-32A-WP06 - Debt Service'!Y$24,'H-32A-WP06 - Debt Service'!Y$27/12,0)),"-")</f>
        <v>0</v>
      </c>
    </row>
    <row r="189" spans="2:26">
      <c r="B189" s="354">
        <f t="shared" si="8"/>
        <v>2033</v>
      </c>
      <c r="C189" s="378">
        <f t="shared" si="10"/>
        <v>48611</v>
      </c>
      <c r="D189" s="366" t="str">
        <f>IFERROR(IF(-SUM(D$20:D188)+D$15&lt;0.000001,0,IF($C189&gt;='H-32A-WP06 - Debt Service'!C$24,'H-32A-WP06 - Debt Service'!C$27/12,0)),"-")</f>
        <v>-</v>
      </c>
      <c r="E189" s="366" t="str">
        <f>IFERROR(IF(-SUM(E$20:E188)+E$15&lt;0.000001,0,IF($C189&gt;='H-32A-WP06 - Debt Service'!D$24,'H-32A-WP06 - Debt Service'!D$27/12,0)),"-")</f>
        <v>-</v>
      </c>
      <c r="F189" s="366" t="str">
        <f>IFERROR(IF(-SUM(F$20:F188)+F$15&lt;0.000001,0,IF($C189&gt;='H-32A-WP06 - Debt Service'!E$24,'H-32A-WP06 - Debt Service'!E$27/12,0)),"-")</f>
        <v>-</v>
      </c>
      <c r="G189" s="366">
        <f>IFERROR(IF(-SUM(G$20:G188)+G$15&lt;0.000001,0,IF($C189&gt;='H-32A-WP06 - Debt Service'!F$24,'H-32A-WP06 - Debt Service'!F$27/12,0)),"-")</f>
        <v>0</v>
      </c>
      <c r="H189" s="366">
        <f>IFERROR(IF(-SUM(H$20:H188)+H$15&lt;0.000001,0,IF($C189&gt;='H-32A-WP06 - Debt Service'!G$24,'H-32A-WP06 - Debt Service'!G$27/12,0)),"-")</f>
        <v>0</v>
      </c>
      <c r="I189" s="366">
        <f>IFERROR(IF(-SUM(I$20:I188)+I$15&lt;0.000001,0,IF($C189&gt;='H-32A-WP06 - Debt Service'!H$24,'H-32A-WP06 - Debt Service'!H$27/12,0)),"-")</f>
        <v>0</v>
      </c>
      <c r="J189" s="366">
        <f>IFERROR(IF(-SUM(J$20:J188)+J$15&lt;0.000001,0,IF($C189&gt;='H-32A-WP06 - Debt Service'!I$24,'H-32A-WP06 - Debt Service'!I$27/12,0)),"-")</f>
        <v>0</v>
      </c>
      <c r="K189" s="366">
        <f>IFERROR(IF(-SUM(K$20:K188)+K$15&lt;0.000001,0,IF($C189&gt;='H-32A-WP06 - Debt Service'!J$24,'H-32A-WP06 - Debt Service'!J$27/12,0)),"-")</f>
        <v>0</v>
      </c>
      <c r="L189" s="366">
        <f>IFERROR(IF(-SUM(L$20:L188)+L$15&lt;0.000001,0,IF($C189&gt;='H-32A-WP06 - Debt Service'!K$24,'H-32A-WP06 - Debt Service'!K$27/12,0)),"-")</f>
        <v>0</v>
      </c>
      <c r="M189" s="366">
        <f>IFERROR(IF(-SUM(M$20:M188)+M$15&lt;0.000001,0,IF($C189&gt;='H-32A-WP06 - Debt Service'!L$24,'H-32A-WP06 - Debt Service'!L$27/12,0)),"-")</f>
        <v>0</v>
      </c>
      <c r="N189" s="459"/>
      <c r="O189" s="354">
        <f t="shared" si="9"/>
        <v>2033</v>
      </c>
      <c r="P189" s="378">
        <f t="shared" si="11"/>
        <v>48611</v>
      </c>
      <c r="Q189" s="366" t="str">
        <f>IFERROR(IF(-SUM(Q$20:Q188)+Q$15&lt;0.000001,0,IF($C189&gt;='H-32A-WP06 - Debt Service'!P$24,'H-32A-WP06 - Debt Service'!P$27/12,0)),"-")</f>
        <v>-</v>
      </c>
      <c r="R189" s="366">
        <f>IFERROR(IF(-SUM(R$20:R188)+R$15&lt;0.000001,0,IF($C189&gt;='H-32A-WP06 - Debt Service'!Q$24,'H-32A-WP06 - Debt Service'!Q$27/12,0)),"-")</f>
        <v>0</v>
      </c>
      <c r="S189" s="366">
        <f>IFERROR(IF(-SUM(S$20:S188)+S$15&lt;0.000001,0,IF($C189&gt;='H-32A-WP06 - Debt Service'!R$24,'H-32A-WP06 - Debt Service'!R$27/12,0)),"-")</f>
        <v>0</v>
      </c>
      <c r="T189" s="366">
        <f>IFERROR(IF(-SUM(T$20:T188)+T$15&lt;0.000001,0,IF($C189&gt;='H-32A-WP06 - Debt Service'!S$24,'H-32A-WP06 - Debt Service'!S$27/12,0)),"-")</f>
        <v>0</v>
      </c>
      <c r="U189" s="366">
        <f>IFERROR(IF(-SUM(U$20:U188)+U$15&lt;0.000001,0,IF($C189&gt;='H-32A-WP06 - Debt Service'!T$24,'H-32A-WP06 - Debt Service'!T$27/12,0)),"-")</f>
        <v>0</v>
      </c>
      <c r="V189" s="366">
        <f>IFERROR(IF(-SUM(V$20:V188)+V$15&lt;0.000001,0,IF($C189&gt;='H-32A-WP06 - Debt Service'!U$24,'H-32A-WP06 - Debt Service'!U$27/12,0)),"-")</f>
        <v>0</v>
      </c>
      <c r="W189" s="366">
        <f>IFERROR(IF(-SUM(W$20:W188)+W$15&lt;0.000001,0,IF($C189&gt;='H-32A-WP06 - Debt Service'!V$24,'H-32A-WP06 - Debt Service'!V$27/12,0)),"-")</f>
        <v>0</v>
      </c>
      <c r="X189" s="366">
        <f>IFERROR(IF(-SUM(X$20:X188)+X$15&lt;0.000001,0,IF($C189&gt;='H-32A-WP06 - Debt Service'!W$24,'H-32A-WP06 - Debt Service'!W$27/12,0)),"-")</f>
        <v>0</v>
      </c>
      <c r="Y189" s="366">
        <f>IFERROR(IF(-SUM(Y$20:Y188)+Y$15&lt;0.000001,0,IF($C189&gt;='H-32A-WP06 - Debt Service'!X$24,'H-32A-WP06 - Debt Service'!X$27/12,0)),"-")</f>
        <v>0</v>
      </c>
      <c r="Z189" s="366">
        <f>IFERROR(IF(-SUM(Z$20:Z188)+Z$15&lt;0.000001,0,IF($C189&gt;='H-32A-WP06 - Debt Service'!Y$24,'H-32A-WP06 - Debt Service'!Y$27/12,0)),"-")</f>
        <v>0</v>
      </c>
    </row>
    <row r="190" spans="2:26">
      <c r="B190" s="354">
        <f t="shared" si="8"/>
        <v>2033</v>
      </c>
      <c r="C190" s="378">
        <f t="shared" si="10"/>
        <v>48639</v>
      </c>
      <c r="D190" s="366" t="str">
        <f>IFERROR(IF(-SUM(D$20:D189)+D$15&lt;0.000001,0,IF($C190&gt;='H-32A-WP06 - Debt Service'!C$24,'H-32A-WP06 - Debt Service'!C$27/12,0)),"-")</f>
        <v>-</v>
      </c>
      <c r="E190" s="366" t="str">
        <f>IFERROR(IF(-SUM(E$20:E189)+E$15&lt;0.000001,0,IF($C190&gt;='H-32A-WP06 - Debt Service'!D$24,'H-32A-WP06 - Debt Service'!D$27/12,0)),"-")</f>
        <v>-</v>
      </c>
      <c r="F190" s="366" t="str">
        <f>IFERROR(IF(-SUM(F$20:F189)+F$15&lt;0.000001,0,IF($C190&gt;='H-32A-WP06 - Debt Service'!E$24,'H-32A-WP06 - Debt Service'!E$27/12,0)),"-")</f>
        <v>-</v>
      </c>
      <c r="G190" s="366">
        <f>IFERROR(IF(-SUM(G$20:G189)+G$15&lt;0.000001,0,IF($C190&gt;='H-32A-WP06 - Debt Service'!F$24,'H-32A-WP06 - Debt Service'!F$27/12,0)),"-")</f>
        <v>0</v>
      </c>
      <c r="H190" s="366">
        <f>IFERROR(IF(-SUM(H$20:H189)+H$15&lt;0.000001,0,IF($C190&gt;='H-32A-WP06 - Debt Service'!G$24,'H-32A-WP06 - Debt Service'!G$27/12,0)),"-")</f>
        <v>0</v>
      </c>
      <c r="I190" s="366">
        <f>IFERROR(IF(-SUM(I$20:I189)+I$15&lt;0.000001,0,IF($C190&gt;='H-32A-WP06 - Debt Service'!H$24,'H-32A-WP06 - Debt Service'!H$27/12,0)),"-")</f>
        <v>0</v>
      </c>
      <c r="J190" s="366">
        <f>IFERROR(IF(-SUM(J$20:J189)+J$15&lt;0.000001,0,IF($C190&gt;='H-32A-WP06 - Debt Service'!I$24,'H-32A-WP06 - Debt Service'!I$27/12,0)),"-")</f>
        <v>0</v>
      </c>
      <c r="K190" s="366">
        <f>IFERROR(IF(-SUM(K$20:K189)+K$15&lt;0.000001,0,IF($C190&gt;='H-32A-WP06 - Debt Service'!J$24,'H-32A-WP06 - Debt Service'!J$27/12,0)),"-")</f>
        <v>0</v>
      </c>
      <c r="L190" s="366">
        <f>IFERROR(IF(-SUM(L$20:L189)+L$15&lt;0.000001,0,IF($C190&gt;='H-32A-WP06 - Debt Service'!K$24,'H-32A-WP06 - Debt Service'!K$27/12,0)),"-")</f>
        <v>0</v>
      </c>
      <c r="M190" s="366">
        <f>IFERROR(IF(-SUM(M$20:M189)+M$15&lt;0.000001,0,IF($C190&gt;='H-32A-WP06 - Debt Service'!L$24,'H-32A-WP06 - Debt Service'!L$27/12,0)),"-")</f>
        <v>0</v>
      </c>
      <c r="N190" s="459"/>
      <c r="O190" s="354">
        <f t="shared" si="9"/>
        <v>2033</v>
      </c>
      <c r="P190" s="378">
        <f t="shared" si="11"/>
        <v>48639</v>
      </c>
      <c r="Q190" s="366" t="str">
        <f>IFERROR(IF(-SUM(Q$20:Q189)+Q$15&lt;0.000001,0,IF($C190&gt;='H-32A-WP06 - Debt Service'!P$24,'H-32A-WP06 - Debt Service'!P$27/12,0)),"-")</f>
        <v>-</v>
      </c>
      <c r="R190" s="366">
        <f>IFERROR(IF(-SUM(R$20:R189)+R$15&lt;0.000001,0,IF($C190&gt;='H-32A-WP06 - Debt Service'!Q$24,'H-32A-WP06 - Debt Service'!Q$27/12,0)),"-")</f>
        <v>0</v>
      </c>
      <c r="S190" s="366">
        <f>IFERROR(IF(-SUM(S$20:S189)+S$15&lt;0.000001,0,IF($C190&gt;='H-32A-WP06 - Debt Service'!R$24,'H-32A-WP06 - Debt Service'!R$27/12,0)),"-")</f>
        <v>0</v>
      </c>
      <c r="T190" s="366">
        <f>IFERROR(IF(-SUM(T$20:T189)+T$15&lt;0.000001,0,IF($C190&gt;='H-32A-WP06 - Debt Service'!S$24,'H-32A-WP06 - Debt Service'!S$27/12,0)),"-")</f>
        <v>0</v>
      </c>
      <c r="U190" s="366">
        <f>IFERROR(IF(-SUM(U$20:U189)+U$15&lt;0.000001,0,IF($C190&gt;='H-32A-WP06 - Debt Service'!T$24,'H-32A-WP06 - Debt Service'!T$27/12,0)),"-")</f>
        <v>0</v>
      </c>
      <c r="V190" s="366">
        <f>IFERROR(IF(-SUM(V$20:V189)+V$15&lt;0.000001,0,IF($C190&gt;='H-32A-WP06 - Debt Service'!U$24,'H-32A-WP06 - Debt Service'!U$27/12,0)),"-")</f>
        <v>0</v>
      </c>
      <c r="W190" s="366">
        <f>IFERROR(IF(-SUM(W$20:W189)+W$15&lt;0.000001,0,IF($C190&gt;='H-32A-WP06 - Debt Service'!V$24,'H-32A-WP06 - Debt Service'!V$27/12,0)),"-")</f>
        <v>0</v>
      </c>
      <c r="X190" s="366">
        <f>IFERROR(IF(-SUM(X$20:X189)+X$15&lt;0.000001,0,IF($C190&gt;='H-32A-WP06 - Debt Service'!W$24,'H-32A-WP06 - Debt Service'!W$27/12,0)),"-")</f>
        <v>0</v>
      </c>
      <c r="Y190" s="366">
        <f>IFERROR(IF(-SUM(Y$20:Y189)+Y$15&lt;0.000001,0,IF($C190&gt;='H-32A-WP06 - Debt Service'!X$24,'H-32A-WP06 - Debt Service'!X$27/12,0)),"-")</f>
        <v>0</v>
      </c>
      <c r="Z190" s="366">
        <f>IFERROR(IF(-SUM(Z$20:Z189)+Z$15&lt;0.000001,0,IF($C190&gt;='H-32A-WP06 - Debt Service'!Y$24,'H-32A-WP06 - Debt Service'!Y$27/12,0)),"-")</f>
        <v>0</v>
      </c>
    </row>
    <row r="191" spans="2:26">
      <c r="B191" s="354">
        <f t="shared" si="8"/>
        <v>2033</v>
      </c>
      <c r="C191" s="378">
        <f t="shared" si="10"/>
        <v>48670</v>
      </c>
      <c r="D191" s="366" t="str">
        <f>IFERROR(IF(-SUM(D$20:D190)+D$15&lt;0.000001,0,IF($C191&gt;='H-32A-WP06 - Debt Service'!C$24,'H-32A-WP06 - Debt Service'!C$27/12,0)),"-")</f>
        <v>-</v>
      </c>
      <c r="E191" s="366" t="str">
        <f>IFERROR(IF(-SUM(E$20:E190)+E$15&lt;0.000001,0,IF($C191&gt;='H-32A-WP06 - Debt Service'!D$24,'H-32A-WP06 - Debt Service'!D$27/12,0)),"-")</f>
        <v>-</v>
      </c>
      <c r="F191" s="366" t="str">
        <f>IFERROR(IF(-SUM(F$20:F190)+F$15&lt;0.000001,0,IF($C191&gt;='H-32A-WP06 - Debt Service'!E$24,'H-32A-WP06 - Debt Service'!E$27/12,0)),"-")</f>
        <v>-</v>
      </c>
      <c r="G191" s="366">
        <f>IFERROR(IF(-SUM(G$20:G190)+G$15&lt;0.000001,0,IF($C191&gt;='H-32A-WP06 - Debt Service'!F$24,'H-32A-WP06 - Debt Service'!F$27/12,0)),"-")</f>
        <v>0</v>
      </c>
      <c r="H191" s="366">
        <f>IFERROR(IF(-SUM(H$20:H190)+H$15&lt;0.000001,0,IF($C191&gt;='H-32A-WP06 - Debt Service'!G$24,'H-32A-WP06 - Debt Service'!G$27/12,0)),"-")</f>
        <v>0</v>
      </c>
      <c r="I191" s="366">
        <f>IFERROR(IF(-SUM(I$20:I190)+I$15&lt;0.000001,0,IF($C191&gt;='H-32A-WP06 - Debt Service'!H$24,'H-32A-WP06 - Debt Service'!H$27/12,0)),"-")</f>
        <v>0</v>
      </c>
      <c r="J191" s="366">
        <f>IFERROR(IF(-SUM(J$20:J190)+J$15&lt;0.000001,0,IF($C191&gt;='H-32A-WP06 - Debt Service'!I$24,'H-32A-WP06 - Debt Service'!I$27/12,0)),"-")</f>
        <v>0</v>
      </c>
      <c r="K191" s="366">
        <f>IFERROR(IF(-SUM(K$20:K190)+K$15&lt;0.000001,0,IF($C191&gt;='H-32A-WP06 - Debt Service'!J$24,'H-32A-WP06 - Debt Service'!J$27/12,0)),"-")</f>
        <v>0</v>
      </c>
      <c r="L191" s="366">
        <f>IFERROR(IF(-SUM(L$20:L190)+L$15&lt;0.000001,0,IF($C191&gt;='H-32A-WP06 - Debt Service'!K$24,'H-32A-WP06 - Debt Service'!K$27/12,0)),"-")</f>
        <v>0</v>
      </c>
      <c r="M191" s="366">
        <f>IFERROR(IF(-SUM(M$20:M190)+M$15&lt;0.000001,0,IF($C191&gt;='H-32A-WP06 - Debt Service'!L$24,'H-32A-WP06 - Debt Service'!L$27/12,0)),"-")</f>
        <v>0</v>
      </c>
      <c r="N191" s="459"/>
      <c r="O191" s="354">
        <f t="shared" si="9"/>
        <v>2033</v>
      </c>
      <c r="P191" s="378">
        <f t="shared" si="11"/>
        <v>48670</v>
      </c>
      <c r="Q191" s="366" t="str">
        <f>IFERROR(IF(-SUM(Q$20:Q190)+Q$15&lt;0.000001,0,IF($C191&gt;='H-32A-WP06 - Debt Service'!P$24,'H-32A-WP06 - Debt Service'!P$27/12,0)),"-")</f>
        <v>-</v>
      </c>
      <c r="R191" s="366">
        <f>IFERROR(IF(-SUM(R$20:R190)+R$15&lt;0.000001,0,IF($C191&gt;='H-32A-WP06 - Debt Service'!Q$24,'H-32A-WP06 - Debt Service'!Q$27/12,0)),"-")</f>
        <v>0</v>
      </c>
      <c r="S191" s="366">
        <f>IFERROR(IF(-SUM(S$20:S190)+S$15&lt;0.000001,0,IF($C191&gt;='H-32A-WP06 - Debt Service'!R$24,'H-32A-WP06 - Debt Service'!R$27/12,0)),"-")</f>
        <v>0</v>
      </c>
      <c r="T191" s="366">
        <f>IFERROR(IF(-SUM(T$20:T190)+T$15&lt;0.000001,0,IF($C191&gt;='H-32A-WP06 - Debt Service'!S$24,'H-32A-WP06 - Debt Service'!S$27/12,0)),"-")</f>
        <v>0</v>
      </c>
      <c r="U191" s="366">
        <f>IFERROR(IF(-SUM(U$20:U190)+U$15&lt;0.000001,0,IF($C191&gt;='H-32A-WP06 - Debt Service'!T$24,'H-32A-WP06 - Debt Service'!T$27/12,0)),"-")</f>
        <v>0</v>
      </c>
      <c r="V191" s="366">
        <f>IFERROR(IF(-SUM(V$20:V190)+V$15&lt;0.000001,0,IF($C191&gt;='H-32A-WP06 - Debt Service'!U$24,'H-32A-WP06 - Debt Service'!U$27/12,0)),"-")</f>
        <v>0</v>
      </c>
      <c r="W191" s="366">
        <f>IFERROR(IF(-SUM(W$20:W190)+W$15&lt;0.000001,0,IF($C191&gt;='H-32A-WP06 - Debt Service'!V$24,'H-32A-WP06 - Debt Service'!V$27/12,0)),"-")</f>
        <v>0</v>
      </c>
      <c r="X191" s="366">
        <f>IFERROR(IF(-SUM(X$20:X190)+X$15&lt;0.000001,0,IF($C191&gt;='H-32A-WP06 - Debt Service'!W$24,'H-32A-WP06 - Debt Service'!W$27/12,0)),"-")</f>
        <v>0</v>
      </c>
      <c r="Y191" s="366">
        <f>IFERROR(IF(-SUM(Y$20:Y190)+Y$15&lt;0.000001,0,IF($C191&gt;='H-32A-WP06 - Debt Service'!X$24,'H-32A-WP06 - Debt Service'!X$27/12,0)),"-")</f>
        <v>0</v>
      </c>
      <c r="Z191" s="366">
        <f>IFERROR(IF(-SUM(Z$20:Z190)+Z$15&lt;0.000001,0,IF($C191&gt;='H-32A-WP06 - Debt Service'!Y$24,'H-32A-WP06 - Debt Service'!Y$27/12,0)),"-")</f>
        <v>0</v>
      </c>
    </row>
    <row r="192" spans="2:26">
      <c r="B192" s="354">
        <f t="shared" si="8"/>
        <v>2033</v>
      </c>
      <c r="C192" s="378">
        <f t="shared" si="10"/>
        <v>48700</v>
      </c>
      <c r="D192" s="366" t="str">
        <f>IFERROR(IF(-SUM(D$20:D191)+D$15&lt;0.000001,0,IF($C192&gt;='H-32A-WP06 - Debt Service'!C$24,'H-32A-WP06 - Debt Service'!C$27/12,0)),"-")</f>
        <v>-</v>
      </c>
      <c r="E192" s="366" t="str">
        <f>IFERROR(IF(-SUM(E$20:E191)+E$15&lt;0.000001,0,IF($C192&gt;='H-32A-WP06 - Debt Service'!D$24,'H-32A-WP06 - Debt Service'!D$27/12,0)),"-")</f>
        <v>-</v>
      </c>
      <c r="F192" s="366" t="str">
        <f>IFERROR(IF(-SUM(F$20:F191)+F$15&lt;0.000001,0,IF($C192&gt;='H-32A-WP06 - Debt Service'!E$24,'H-32A-WP06 - Debt Service'!E$27/12,0)),"-")</f>
        <v>-</v>
      </c>
      <c r="G192" s="366">
        <f>IFERROR(IF(-SUM(G$20:G191)+G$15&lt;0.000001,0,IF($C192&gt;='H-32A-WP06 - Debt Service'!F$24,'H-32A-WP06 - Debt Service'!F$27/12,0)),"-")</f>
        <v>0</v>
      </c>
      <c r="H192" s="366">
        <f>IFERROR(IF(-SUM(H$20:H191)+H$15&lt;0.000001,0,IF($C192&gt;='H-32A-WP06 - Debt Service'!G$24,'H-32A-WP06 - Debt Service'!G$27/12,0)),"-")</f>
        <v>0</v>
      </c>
      <c r="I192" s="366">
        <f>IFERROR(IF(-SUM(I$20:I191)+I$15&lt;0.000001,0,IF($C192&gt;='H-32A-WP06 - Debt Service'!H$24,'H-32A-WP06 - Debt Service'!H$27/12,0)),"-")</f>
        <v>0</v>
      </c>
      <c r="J192" s="366">
        <f>IFERROR(IF(-SUM(J$20:J191)+J$15&lt;0.000001,0,IF($C192&gt;='H-32A-WP06 - Debt Service'!I$24,'H-32A-WP06 - Debt Service'!I$27/12,0)),"-")</f>
        <v>0</v>
      </c>
      <c r="K192" s="366">
        <f>IFERROR(IF(-SUM(K$20:K191)+K$15&lt;0.000001,0,IF($C192&gt;='H-32A-WP06 - Debt Service'!J$24,'H-32A-WP06 - Debt Service'!J$27/12,0)),"-")</f>
        <v>0</v>
      </c>
      <c r="L192" s="366">
        <f>IFERROR(IF(-SUM(L$20:L191)+L$15&lt;0.000001,0,IF($C192&gt;='H-32A-WP06 - Debt Service'!K$24,'H-32A-WP06 - Debt Service'!K$27/12,0)),"-")</f>
        <v>0</v>
      </c>
      <c r="M192" s="366">
        <f>IFERROR(IF(-SUM(M$20:M191)+M$15&lt;0.000001,0,IF($C192&gt;='H-32A-WP06 - Debt Service'!L$24,'H-32A-WP06 - Debt Service'!L$27/12,0)),"-")</f>
        <v>0</v>
      </c>
      <c r="N192" s="459"/>
      <c r="O192" s="354">
        <f t="shared" si="9"/>
        <v>2033</v>
      </c>
      <c r="P192" s="378">
        <f t="shared" si="11"/>
        <v>48700</v>
      </c>
      <c r="Q192" s="366" t="str">
        <f>IFERROR(IF(-SUM(Q$20:Q191)+Q$15&lt;0.000001,0,IF($C192&gt;='H-32A-WP06 - Debt Service'!P$24,'H-32A-WP06 - Debt Service'!P$27/12,0)),"-")</f>
        <v>-</v>
      </c>
      <c r="R192" s="366">
        <f>IFERROR(IF(-SUM(R$20:R191)+R$15&lt;0.000001,0,IF($C192&gt;='H-32A-WP06 - Debt Service'!Q$24,'H-32A-WP06 - Debt Service'!Q$27/12,0)),"-")</f>
        <v>0</v>
      </c>
      <c r="S192" s="366">
        <f>IFERROR(IF(-SUM(S$20:S191)+S$15&lt;0.000001,0,IF($C192&gt;='H-32A-WP06 - Debt Service'!R$24,'H-32A-WP06 - Debt Service'!R$27/12,0)),"-")</f>
        <v>0</v>
      </c>
      <c r="T192" s="366">
        <f>IFERROR(IF(-SUM(T$20:T191)+T$15&lt;0.000001,0,IF($C192&gt;='H-32A-WP06 - Debt Service'!S$24,'H-32A-WP06 - Debt Service'!S$27/12,0)),"-")</f>
        <v>0</v>
      </c>
      <c r="U192" s="366">
        <f>IFERROR(IF(-SUM(U$20:U191)+U$15&lt;0.000001,0,IF($C192&gt;='H-32A-WP06 - Debt Service'!T$24,'H-32A-WP06 - Debt Service'!T$27/12,0)),"-")</f>
        <v>0</v>
      </c>
      <c r="V192" s="366">
        <f>IFERROR(IF(-SUM(V$20:V191)+V$15&lt;0.000001,0,IF($C192&gt;='H-32A-WP06 - Debt Service'!U$24,'H-32A-WP06 - Debt Service'!U$27/12,0)),"-")</f>
        <v>0</v>
      </c>
      <c r="W192" s="366">
        <f>IFERROR(IF(-SUM(W$20:W191)+W$15&lt;0.000001,0,IF($C192&gt;='H-32A-WP06 - Debt Service'!V$24,'H-32A-WP06 - Debt Service'!V$27/12,0)),"-")</f>
        <v>0</v>
      </c>
      <c r="X192" s="366">
        <f>IFERROR(IF(-SUM(X$20:X191)+X$15&lt;0.000001,0,IF($C192&gt;='H-32A-WP06 - Debt Service'!W$24,'H-32A-WP06 - Debt Service'!W$27/12,0)),"-")</f>
        <v>0</v>
      </c>
      <c r="Y192" s="366">
        <f>IFERROR(IF(-SUM(Y$20:Y191)+Y$15&lt;0.000001,0,IF($C192&gt;='H-32A-WP06 - Debt Service'!X$24,'H-32A-WP06 - Debt Service'!X$27/12,0)),"-")</f>
        <v>0</v>
      </c>
      <c r="Z192" s="366">
        <f>IFERROR(IF(-SUM(Z$20:Z191)+Z$15&lt;0.000001,0,IF($C192&gt;='H-32A-WP06 - Debt Service'!Y$24,'H-32A-WP06 - Debt Service'!Y$27/12,0)),"-")</f>
        <v>0</v>
      </c>
    </row>
    <row r="193" spans="2:26">
      <c r="B193" s="354">
        <f t="shared" si="8"/>
        <v>2033</v>
      </c>
      <c r="C193" s="378">
        <f t="shared" si="10"/>
        <v>48731</v>
      </c>
      <c r="D193" s="366" t="str">
        <f>IFERROR(IF(-SUM(D$20:D192)+D$15&lt;0.000001,0,IF($C193&gt;='H-32A-WP06 - Debt Service'!C$24,'H-32A-WP06 - Debt Service'!C$27/12,0)),"-")</f>
        <v>-</v>
      </c>
      <c r="E193" s="366" t="str">
        <f>IFERROR(IF(-SUM(E$20:E192)+E$15&lt;0.000001,0,IF($C193&gt;='H-32A-WP06 - Debt Service'!D$24,'H-32A-WP06 - Debt Service'!D$27/12,0)),"-")</f>
        <v>-</v>
      </c>
      <c r="F193" s="366" t="str">
        <f>IFERROR(IF(-SUM(F$20:F192)+F$15&lt;0.000001,0,IF($C193&gt;='H-32A-WP06 - Debt Service'!E$24,'H-32A-WP06 - Debt Service'!E$27/12,0)),"-")</f>
        <v>-</v>
      </c>
      <c r="G193" s="366">
        <f>IFERROR(IF(-SUM(G$20:G192)+G$15&lt;0.000001,0,IF($C193&gt;='H-32A-WP06 - Debt Service'!F$24,'H-32A-WP06 - Debt Service'!F$27/12,0)),"-")</f>
        <v>0</v>
      </c>
      <c r="H193" s="366">
        <f>IFERROR(IF(-SUM(H$20:H192)+H$15&lt;0.000001,0,IF($C193&gt;='H-32A-WP06 - Debt Service'!G$24,'H-32A-WP06 - Debt Service'!G$27/12,0)),"-")</f>
        <v>0</v>
      </c>
      <c r="I193" s="366">
        <f>IFERROR(IF(-SUM(I$20:I192)+I$15&lt;0.000001,0,IF($C193&gt;='H-32A-WP06 - Debt Service'!H$24,'H-32A-WP06 - Debt Service'!H$27/12,0)),"-")</f>
        <v>0</v>
      </c>
      <c r="J193" s="366">
        <f>IFERROR(IF(-SUM(J$20:J192)+J$15&lt;0.000001,0,IF($C193&gt;='H-32A-WP06 - Debt Service'!I$24,'H-32A-WP06 - Debt Service'!I$27/12,0)),"-")</f>
        <v>0</v>
      </c>
      <c r="K193" s="366">
        <f>IFERROR(IF(-SUM(K$20:K192)+K$15&lt;0.000001,0,IF($C193&gt;='H-32A-WP06 - Debt Service'!J$24,'H-32A-WP06 - Debt Service'!J$27/12,0)),"-")</f>
        <v>0</v>
      </c>
      <c r="L193" s="366">
        <f>IFERROR(IF(-SUM(L$20:L192)+L$15&lt;0.000001,0,IF($C193&gt;='H-32A-WP06 - Debt Service'!K$24,'H-32A-WP06 - Debt Service'!K$27/12,0)),"-")</f>
        <v>0</v>
      </c>
      <c r="M193" s="366">
        <f>IFERROR(IF(-SUM(M$20:M192)+M$15&lt;0.000001,0,IF($C193&gt;='H-32A-WP06 - Debt Service'!L$24,'H-32A-WP06 - Debt Service'!L$27/12,0)),"-")</f>
        <v>0</v>
      </c>
      <c r="N193" s="459"/>
      <c r="O193" s="354">
        <f t="shared" si="9"/>
        <v>2033</v>
      </c>
      <c r="P193" s="378">
        <f t="shared" si="11"/>
        <v>48731</v>
      </c>
      <c r="Q193" s="366" t="str">
        <f>IFERROR(IF(-SUM(Q$20:Q192)+Q$15&lt;0.000001,0,IF($C193&gt;='H-32A-WP06 - Debt Service'!P$24,'H-32A-WP06 - Debt Service'!P$27/12,0)),"-")</f>
        <v>-</v>
      </c>
      <c r="R193" s="366">
        <f>IFERROR(IF(-SUM(R$20:R192)+R$15&lt;0.000001,0,IF($C193&gt;='H-32A-WP06 - Debt Service'!Q$24,'H-32A-WP06 - Debt Service'!Q$27/12,0)),"-")</f>
        <v>0</v>
      </c>
      <c r="S193" s="366">
        <f>IFERROR(IF(-SUM(S$20:S192)+S$15&lt;0.000001,0,IF($C193&gt;='H-32A-WP06 - Debt Service'!R$24,'H-32A-WP06 - Debt Service'!R$27/12,0)),"-")</f>
        <v>0</v>
      </c>
      <c r="T193" s="366">
        <f>IFERROR(IF(-SUM(T$20:T192)+T$15&lt;0.000001,0,IF($C193&gt;='H-32A-WP06 - Debt Service'!S$24,'H-32A-WP06 - Debt Service'!S$27/12,0)),"-")</f>
        <v>0</v>
      </c>
      <c r="U193" s="366">
        <f>IFERROR(IF(-SUM(U$20:U192)+U$15&lt;0.000001,0,IF($C193&gt;='H-32A-WP06 - Debt Service'!T$24,'H-32A-WP06 - Debt Service'!T$27/12,0)),"-")</f>
        <v>0</v>
      </c>
      <c r="V193" s="366">
        <f>IFERROR(IF(-SUM(V$20:V192)+V$15&lt;0.000001,0,IF($C193&gt;='H-32A-WP06 - Debt Service'!U$24,'H-32A-WP06 - Debt Service'!U$27/12,0)),"-")</f>
        <v>0</v>
      </c>
      <c r="W193" s="366">
        <f>IFERROR(IF(-SUM(W$20:W192)+W$15&lt;0.000001,0,IF($C193&gt;='H-32A-WP06 - Debt Service'!V$24,'H-32A-WP06 - Debt Service'!V$27/12,0)),"-")</f>
        <v>0</v>
      </c>
      <c r="X193" s="366">
        <f>IFERROR(IF(-SUM(X$20:X192)+X$15&lt;0.000001,0,IF($C193&gt;='H-32A-WP06 - Debt Service'!W$24,'H-32A-WP06 - Debt Service'!W$27/12,0)),"-")</f>
        <v>0</v>
      </c>
      <c r="Y193" s="366">
        <f>IFERROR(IF(-SUM(Y$20:Y192)+Y$15&lt;0.000001,0,IF($C193&gt;='H-32A-WP06 - Debt Service'!X$24,'H-32A-WP06 - Debt Service'!X$27/12,0)),"-")</f>
        <v>0</v>
      </c>
      <c r="Z193" s="366">
        <f>IFERROR(IF(-SUM(Z$20:Z192)+Z$15&lt;0.000001,0,IF($C193&gt;='H-32A-WP06 - Debt Service'!Y$24,'H-32A-WP06 - Debt Service'!Y$27/12,0)),"-")</f>
        <v>0</v>
      </c>
    </row>
    <row r="194" spans="2:26">
      <c r="B194" s="354">
        <f t="shared" si="8"/>
        <v>2033</v>
      </c>
      <c r="C194" s="378">
        <f t="shared" si="10"/>
        <v>48761</v>
      </c>
      <c r="D194" s="366" t="str">
        <f>IFERROR(IF(-SUM(D$20:D193)+D$15&lt;0.000001,0,IF($C194&gt;='H-32A-WP06 - Debt Service'!C$24,'H-32A-WP06 - Debt Service'!C$27/12,0)),"-")</f>
        <v>-</v>
      </c>
      <c r="E194" s="366" t="str">
        <f>IFERROR(IF(-SUM(E$20:E193)+E$15&lt;0.000001,0,IF($C194&gt;='H-32A-WP06 - Debt Service'!D$24,'H-32A-WP06 - Debt Service'!D$27/12,0)),"-")</f>
        <v>-</v>
      </c>
      <c r="F194" s="366" t="str">
        <f>IFERROR(IF(-SUM(F$20:F193)+F$15&lt;0.000001,0,IF($C194&gt;='H-32A-WP06 - Debt Service'!E$24,'H-32A-WP06 - Debt Service'!E$27/12,0)),"-")</f>
        <v>-</v>
      </c>
      <c r="G194" s="366">
        <f>IFERROR(IF(-SUM(G$20:G193)+G$15&lt;0.000001,0,IF($C194&gt;='H-32A-WP06 - Debt Service'!F$24,'H-32A-WP06 - Debt Service'!F$27/12,0)),"-")</f>
        <v>0</v>
      </c>
      <c r="H194" s="366">
        <f>IFERROR(IF(-SUM(H$20:H193)+H$15&lt;0.000001,0,IF($C194&gt;='H-32A-WP06 - Debt Service'!G$24,'H-32A-WP06 - Debt Service'!G$27/12,0)),"-")</f>
        <v>0</v>
      </c>
      <c r="I194" s="366">
        <f>IFERROR(IF(-SUM(I$20:I193)+I$15&lt;0.000001,0,IF($C194&gt;='H-32A-WP06 - Debt Service'!H$24,'H-32A-WP06 - Debt Service'!H$27/12,0)),"-")</f>
        <v>0</v>
      </c>
      <c r="J194" s="366">
        <f>IFERROR(IF(-SUM(J$20:J193)+J$15&lt;0.000001,0,IF($C194&gt;='H-32A-WP06 - Debt Service'!I$24,'H-32A-WP06 - Debt Service'!I$27/12,0)),"-")</f>
        <v>0</v>
      </c>
      <c r="K194" s="366">
        <f>IFERROR(IF(-SUM(K$20:K193)+K$15&lt;0.000001,0,IF($C194&gt;='H-32A-WP06 - Debt Service'!J$24,'H-32A-WP06 - Debt Service'!J$27/12,0)),"-")</f>
        <v>0</v>
      </c>
      <c r="L194" s="366">
        <f>IFERROR(IF(-SUM(L$20:L193)+L$15&lt;0.000001,0,IF($C194&gt;='H-32A-WP06 - Debt Service'!K$24,'H-32A-WP06 - Debt Service'!K$27/12,0)),"-")</f>
        <v>0</v>
      </c>
      <c r="M194" s="366">
        <f>IFERROR(IF(-SUM(M$20:M193)+M$15&lt;0.000001,0,IF($C194&gt;='H-32A-WP06 - Debt Service'!L$24,'H-32A-WP06 - Debt Service'!L$27/12,0)),"-")</f>
        <v>0</v>
      </c>
      <c r="N194" s="459"/>
      <c r="O194" s="354">
        <f t="shared" si="9"/>
        <v>2033</v>
      </c>
      <c r="P194" s="378">
        <f t="shared" si="11"/>
        <v>48761</v>
      </c>
      <c r="Q194" s="366" t="str">
        <f>IFERROR(IF(-SUM(Q$20:Q193)+Q$15&lt;0.000001,0,IF($C194&gt;='H-32A-WP06 - Debt Service'!P$24,'H-32A-WP06 - Debt Service'!P$27/12,0)),"-")</f>
        <v>-</v>
      </c>
      <c r="R194" s="366">
        <f>IFERROR(IF(-SUM(R$20:R193)+R$15&lt;0.000001,0,IF($C194&gt;='H-32A-WP06 - Debt Service'!Q$24,'H-32A-WP06 - Debt Service'!Q$27/12,0)),"-")</f>
        <v>0</v>
      </c>
      <c r="S194" s="366">
        <f>IFERROR(IF(-SUM(S$20:S193)+S$15&lt;0.000001,0,IF($C194&gt;='H-32A-WP06 - Debt Service'!R$24,'H-32A-WP06 - Debt Service'!R$27/12,0)),"-")</f>
        <v>0</v>
      </c>
      <c r="T194" s="366">
        <f>IFERROR(IF(-SUM(T$20:T193)+T$15&lt;0.000001,0,IF($C194&gt;='H-32A-WP06 - Debt Service'!S$24,'H-32A-WP06 - Debt Service'!S$27/12,0)),"-")</f>
        <v>0</v>
      </c>
      <c r="U194" s="366">
        <f>IFERROR(IF(-SUM(U$20:U193)+U$15&lt;0.000001,0,IF($C194&gt;='H-32A-WP06 - Debt Service'!T$24,'H-32A-WP06 - Debt Service'!T$27/12,0)),"-")</f>
        <v>0</v>
      </c>
      <c r="V194" s="366">
        <f>IFERROR(IF(-SUM(V$20:V193)+V$15&lt;0.000001,0,IF($C194&gt;='H-32A-WP06 - Debt Service'!U$24,'H-32A-WP06 - Debt Service'!U$27/12,0)),"-")</f>
        <v>0</v>
      </c>
      <c r="W194" s="366">
        <f>IFERROR(IF(-SUM(W$20:W193)+W$15&lt;0.000001,0,IF($C194&gt;='H-32A-WP06 - Debt Service'!V$24,'H-32A-WP06 - Debt Service'!V$27/12,0)),"-")</f>
        <v>0</v>
      </c>
      <c r="X194" s="366">
        <f>IFERROR(IF(-SUM(X$20:X193)+X$15&lt;0.000001,0,IF($C194&gt;='H-32A-WP06 - Debt Service'!W$24,'H-32A-WP06 - Debt Service'!W$27/12,0)),"-")</f>
        <v>0</v>
      </c>
      <c r="Y194" s="366">
        <f>IFERROR(IF(-SUM(Y$20:Y193)+Y$15&lt;0.000001,0,IF($C194&gt;='H-32A-WP06 - Debt Service'!X$24,'H-32A-WP06 - Debt Service'!X$27/12,0)),"-")</f>
        <v>0</v>
      </c>
      <c r="Z194" s="366">
        <f>IFERROR(IF(-SUM(Z$20:Z193)+Z$15&lt;0.000001,0,IF($C194&gt;='H-32A-WP06 - Debt Service'!Y$24,'H-32A-WP06 - Debt Service'!Y$27/12,0)),"-")</f>
        <v>0</v>
      </c>
    </row>
    <row r="195" spans="2:26">
      <c r="B195" s="354">
        <f t="shared" si="8"/>
        <v>2033</v>
      </c>
      <c r="C195" s="378">
        <f t="shared" si="10"/>
        <v>48792</v>
      </c>
      <c r="D195" s="366" t="str">
        <f>IFERROR(IF(-SUM(D$20:D194)+D$15&lt;0.000001,0,IF($C195&gt;='H-32A-WP06 - Debt Service'!C$24,'H-32A-WP06 - Debt Service'!C$27/12,0)),"-")</f>
        <v>-</v>
      </c>
      <c r="E195" s="366" t="str">
        <f>IFERROR(IF(-SUM(E$20:E194)+E$15&lt;0.000001,0,IF($C195&gt;='H-32A-WP06 - Debt Service'!D$24,'H-32A-WP06 - Debt Service'!D$27/12,0)),"-")</f>
        <v>-</v>
      </c>
      <c r="F195" s="366" t="str">
        <f>IFERROR(IF(-SUM(F$20:F194)+F$15&lt;0.000001,0,IF($C195&gt;='H-32A-WP06 - Debt Service'!E$24,'H-32A-WP06 - Debt Service'!E$27/12,0)),"-")</f>
        <v>-</v>
      </c>
      <c r="G195" s="366">
        <f>IFERROR(IF(-SUM(G$20:G194)+G$15&lt;0.000001,0,IF($C195&gt;='H-32A-WP06 - Debt Service'!F$24,'H-32A-WP06 - Debt Service'!F$27/12,0)),"-")</f>
        <v>0</v>
      </c>
      <c r="H195" s="366">
        <f>IFERROR(IF(-SUM(H$20:H194)+H$15&lt;0.000001,0,IF($C195&gt;='H-32A-WP06 - Debt Service'!G$24,'H-32A-WP06 - Debt Service'!G$27/12,0)),"-")</f>
        <v>0</v>
      </c>
      <c r="I195" s="366">
        <f>IFERROR(IF(-SUM(I$20:I194)+I$15&lt;0.000001,0,IF($C195&gt;='H-32A-WP06 - Debt Service'!H$24,'H-32A-WP06 - Debt Service'!H$27/12,0)),"-")</f>
        <v>0</v>
      </c>
      <c r="J195" s="366">
        <f>IFERROR(IF(-SUM(J$20:J194)+J$15&lt;0.000001,0,IF($C195&gt;='H-32A-WP06 - Debt Service'!I$24,'H-32A-WP06 - Debt Service'!I$27/12,0)),"-")</f>
        <v>0</v>
      </c>
      <c r="K195" s="366">
        <f>IFERROR(IF(-SUM(K$20:K194)+K$15&lt;0.000001,0,IF($C195&gt;='H-32A-WP06 - Debt Service'!J$24,'H-32A-WP06 - Debt Service'!J$27/12,0)),"-")</f>
        <v>0</v>
      </c>
      <c r="L195" s="366">
        <f>IFERROR(IF(-SUM(L$20:L194)+L$15&lt;0.000001,0,IF($C195&gt;='H-32A-WP06 - Debt Service'!K$24,'H-32A-WP06 - Debt Service'!K$27/12,0)),"-")</f>
        <v>0</v>
      </c>
      <c r="M195" s="366">
        <f>IFERROR(IF(-SUM(M$20:M194)+M$15&lt;0.000001,0,IF($C195&gt;='H-32A-WP06 - Debt Service'!L$24,'H-32A-WP06 - Debt Service'!L$27/12,0)),"-")</f>
        <v>0</v>
      </c>
      <c r="N195" s="459"/>
      <c r="O195" s="354">
        <f t="shared" si="9"/>
        <v>2033</v>
      </c>
      <c r="P195" s="378">
        <f t="shared" si="11"/>
        <v>48792</v>
      </c>
      <c r="Q195" s="366" t="str">
        <f>IFERROR(IF(-SUM(Q$20:Q194)+Q$15&lt;0.000001,0,IF($C195&gt;='H-32A-WP06 - Debt Service'!P$24,'H-32A-WP06 - Debt Service'!P$27/12,0)),"-")</f>
        <v>-</v>
      </c>
      <c r="R195" s="366">
        <f>IFERROR(IF(-SUM(R$20:R194)+R$15&lt;0.000001,0,IF($C195&gt;='H-32A-WP06 - Debt Service'!Q$24,'H-32A-WP06 - Debt Service'!Q$27/12,0)),"-")</f>
        <v>0</v>
      </c>
      <c r="S195" s="366">
        <f>IFERROR(IF(-SUM(S$20:S194)+S$15&lt;0.000001,0,IF($C195&gt;='H-32A-WP06 - Debt Service'!R$24,'H-32A-WP06 - Debt Service'!R$27/12,0)),"-")</f>
        <v>0</v>
      </c>
      <c r="T195" s="366">
        <f>IFERROR(IF(-SUM(T$20:T194)+T$15&lt;0.000001,0,IF($C195&gt;='H-32A-WP06 - Debt Service'!S$24,'H-32A-WP06 - Debt Service'!S$27/12,0)),"-")</f>
        <v>0</v>
      </c>
      <c r="U195" s="366">
        <f>IFERROR(IF(-SUM(U$20:U194)+U$15&lt;0.000001,0,IF($C195&gt;='H-32A-WP06 - Debt Service'!T$24,'H-32A-WP06 - Debt Service'!T$27/12,0)),"-")</f>
        <v>0</v>
      </c>
      <c r="V195" s="366">
        <f>IFERROR(IF(-SUM(V$20:V194)+V$15&lt;0.000001,0,IF($C195&gt;='H-32A-WP06 - Debt Service'!U$24,'H-32A-WP06 - Debt Service'!U$27/12,0)),"-")</f>
        <v>0</v>
      </c>
      <c r="W195" s="366">
        <f>IFERROR(IF(-SUM(W$20:W194)+W$15&lt;0.000001,0,IF($C195&gt;='H-32A-WP06 - Debt Service'!V$24,'H-32A-WP06 - Debt Service'!V$27/12,0)),"-")</f>
        <v>0</v>
      </c>
      <c r="X195" s="366">
        <f>IFERROR(IF(-SUM(X$20:X194)+X$15&lt;0.000001,0,IF($C195&gt;='H-32A-WP06 - Debt Service'!W$24,'H-32A-WP06 - Debt Service'!W$27/12,0)),"-")</f>
        <v>0</v>
      </c>
      <c r="Y195" s="366">
        <f>IFERROR(IF(-SUM(Y$20:Y194)+Y$15&lt;0.000001,0,IF($C195&gt;='H-32A-WP06 - Debt Service'!X$24,'H-32A-WP06 - Debt Service'!X$27/12,0)),"-")</f>
        <v>0</v>
      </c>
      <c r="Z195" s="366">
        <f>IFERROR(IF(-SUM(Z$20:Z194)+Z$15&lt;0.000001,0,IF($C195&gt;='H-32A-WP06 - Debt Service'!Y$24,'H-32A-WP06 - Debt Service'!Y$27/12,0)),"-")</f>
        <v>0</v>
      </c>
    </row>
    <row r="196" spans="2:26">
      <c r="B196" s="354">
        <f t="shared" si="8"/>
        <v>2033</v>
      </c>
      <c r="C196" s="378">
        <f t="shared" si="10"/>
        <v>48823</v>
      </c>
      <c r="D196" s="366" t="str">
        <f>IFERROR(IF(-SUM(D$20:D195)+D$15&lt;0.000001,0,IF($C196&gt;='H-32A-WP06 - Debt Service'!C$24,'H-32A-WP06 - Debt Service'!C$27/12,0)),"-")</f>
        <v>-</v>
      </c>
      <c r="E196" s="366" t="str">
        <f>IFERROR(IF(-SUM(E$20:E195)+E$15&lt;0.000001,0,IF($C196&gt;='H-32A-WP06 - Debt Service'!D$24,'H-32A-WP06 - Debt Service'!D$27/12,0)),"-")</f>
        <v>-</v>
      </c>
      <c r="F196" s="366" t="str">
        <f>IFERROR(IF(-SUM(F$20:F195)+F$15&lt;0.000001,0,IF($C196&gt;='H-32A-WP06 - Debt Service'!E$24,'H-32A-WP06 - Debt Service'!E$27/12,0)),"-")</f>
        <v>-</v>
      </c>
      <c r="G196" s="366">
        <f>IFERROR(IF(-SUM(G$20:G195)+G$15&lt;0.000001,0,IF($C196&gt;='H-32A-WP06 - Debt Service'!F$24,'H-32A-WP06 - Debt Service'!F$27/12,0)),"-")</f>
        <v>0</v>
      </c>
      <c r="H196" s="366">
        <f>IFERROR(IF(-SUM(H$20:H195)+H$15&lt;0.000001,0,IF($C196&gt;='H-32A-WP06 - Debt Service'!G$24,'H-32A-WP06 - Debt Service'!G$27/12,0)),"-")</f>
        <v>0</v>
      </c>
      <c r="I196" s="366">
        <f>IFERROR(IF(-SUM(I$20:I195)+I$15&lt;0.000001,0,IF($C196&gt;='H-32A-WP06 - Debt Service'!H$24,'H-32A-WP06 - Debt Service'!H$27/12,0)),"-")</f>
        <v>0</v>
      </c>
      <c r="J196" s="366">
        <f>IFERROR(IF(-SUM(J$20:J195)+J$15&lt;0.000001,0,IF($C196&gt;='H-32A-WP06 - Debt Service'!I$24,'H-32A-WP06 - Debt Service'!I$27/12,0)),"-")</f>
        <v>0</v>
      </c>
      <c r="K196" s="366">
        <f>IFERROR(IF(-SUM(K$20:K195)+K$15&lt;0.000001,0,IF($C196&gt;='H-32A-WP06 - Debt Service'!J$24,'H-32A-WP06 - Debt Service'!J$27/12,0)),"-")</f>
        <v>0</v>
      </c>
      <c r="L196" s="366">
        <f>IFERROR(IF(-SUM(L$20:L195)+L$15&lt;0.000001,0,IF($C196&gt;='H-32A-WP06 - Debt Service'!K$24,'H-32A-WP06 - Debt Service'!K$27/12,0)),"-")</f>
        <v>0</v>
      </c>
      <c r="M196" s="366">
        <f>IFERROR(IF(-SUM(M$20:M195)+M$15&lt;0.000001,0,IF($C196&gt;='H-32A-WP06 - Debt Service'!L$24,'H-32A-WP06 - Debt Service'!L$27/12,0)),"-")</f>
        <v>0</v>
      </c>
      <c r="N196" s="459"/>
      <c r="O196" s="354">
        <f t="shared" si="9"/>
        <v>2033</v>
      </c>
      <c r="P196" s="378">
        <f t="shared" si="11"/>
        <v>48823</v>
      </c>
      <c r="Q196" s="366" t="str">
        <f>IFERROR(IF(-SUM(Q$20:Q195)+Q$15&lt;0.000001,0,IF($C196&gt;='H-32A-WP06 - Debt Service'!P$24,'H-32A-WP06 - Debt Service'!P$27/12,0)),"-")</f>
        <v>-</v>
      </c>
      <c r="R196" s="366">
        <f>IFERROR(IF(-SUM(R$20:R195)+R$15&lt;0.000001,0,IF($C196&gt;='H-32A-WP06 - Debt Service'!Q$24,'H-32A-WP06 - Debt Service'!Q$27/12,0)),"-")</f>
        <v>0</v>
      </c>
      <c r="S196" s="366">
        <f>IFERROR(IF(-SUM(S$20:S195)+S$15&lt;0.000001,0,IF($C196&gt;='H-32A-WP06 - Debt Service'!R$24,'H-32A-WP06 - Debt Service'!R$27/12,0)),"-")</f>
        <v>0</v>
      </c>
      <c r="T196" s="366">
        <f>IFERROR(IF(-SUM(T$20:T195)+T$15&lt;0.000001,0,IF($C196&gt;='H-32A-WP06 - Debt Service'!S$24,'H-32A-WP06 - Debt Service'!S$27/12,0)),"-")</f>
        <v>0</v>
      </c>
      <c r="U196" s="366">
        <f>IFERROR(IF(-SUM(U$20:U195)+U$15&lt;0.000001,0,IF($C196&gt;='H-32A-WP06 - Debt Service'!T$24,'H-32A-WP06 - Debt Service'!T$27/12,0)),"-")</f>
        <v>0</v>
      </c>
      <c r="V196" s="366">
        <f>IFERROR(IF(-SUM(V$20:V195)+V$15&lt;0.000001,0,IF($C196&gt;='H-32A-WP06 - Debt Service'!U$24,'H-32A-WP06 - Debt Service'!U$27/12,0)),"-")</f>
        <v>0</v>
      </c>
      <c r="W196" s="366">
        <f>IFERROR(IF(-SUM(W$20:W195)+W$15&lt;0.000001,0,IF($C196&gt;='H-32A-WP06 - Debt Service'!V$24,'H-32A-WP06 - Debt Service'!V$27/12,0)),"-")</f>
        <v>0</v>
      </c>
      <c r="X196" s="366">
        <f>IFERROR(IF(-SUM(X$20:X195)+X$15&lt;0.000001,0,IF($C196&gt;='H-32A-WP06 - Debt Service'!W$24,'H-32A-WP06 - Debt Service'!W$27/12,0)),"-")</f>
        <v>0</v>
      </c>
      <c r="Y196" s="366">
        <f>IFERROR(IF(-SUM(Y$20:Y195)+Y$15&lt;0.000001,0,IF($C196&gt;='H-32A-WP06 - Debt Service'!X$24,'H-32A-WP06 - Debt Service'!X$27/12,0)),"-")</f>
        <v>0</v>
      </c>
      <c r="Z196" s="366">
        <f>IFERROR(IF(-SUM(Z$20:Z195)+Z$15&lt;0.000001,0,IF($C196&gt;='H-32A-WP06 - Debt Service'!Y$24,'H-32A-WP06 - Debt Service'!Y$27/12,0)),"-")</f>
        <v>0</v>
      </c>
    </row>
    <row r="197" spans="2:26">
      <c r="B197" s="354">
        <f t="shared" si="8"/>
        <v>2033</v>
      </c>
      <c r="C197" s="378">
        <f t="shared" si="10"/>
        <v>48853</v>
      </c>
      <c r="D197" s="366" t="str">
        <f>IFERROR(IF(-SUM(D$20:D196)+D$15&lt;0.000001,0,IF($C197&gt;='H-32A-WP06 - Debt Service'!C$24,'H-32A-WP06 - Debt Service'!C$27/12,0)),"-")</f>
        <v>-</v>
      </c>
      <c r="E197" s="366" t="str">
        <f>IFERROR(IF(-SUM(E$20:E196)+E$15&lt;0.000001,0,IF($C197&gt;='H-32A-WP06 - Debt Service'!D$24,'H-32A-WP06 - Debt Service'!D$27/12,0)),"-")</f>
        <v>-</v>
      </c>
      <c r="F197" s="366" t="str">
        <f>IFERROR(IF(-SUM(F$20:F196)+F$15&lt;0.000001,0,IF($C197&gt;='H-32A-WP06 - Debt Service'!E$24,'H-32A-WP06 - Debt Service'!E$27/12,0)),"-")</f>
        <v>-</v>
      </c>
      <c r="G197" s="366">
        <f>IFERROR(IF(-SUM(G$20:G196)+G$15&lt;0.000001,0,IF($C197&gt;='H-32A-WP06 - Debt Service'!F$24,'H-32A-WP06 - Debt Service'!F$27/12,0)),"-")</f>
        <v>0</v>
      </c>
      <c r="H197" s="366">
        <f>IFERROR(IF(-SUM(H$20:H196)+H$15&lt;0.000001,0,IF($C197&gt;='H-32A-WP06 - Debt Service'!G$24,'H-32A-WP06 - Debt Service'!G$27/12,0)),"-")</f>
        <v>0</v>
      </c>
      <c r="I197" s="366">
        <f>IFERROR(IF(-SUM(I$20:I196)+I$15&lt;0.000001,0,IF($C197&gt;='H-32A-WP06 - Debt Service'!H$24,'H-32A-WP06 - Debt Service'!H$27/12,0)),"-")</f>
        <v>0</v>
      </c>
      <c r="J197" s="366">
        <f>IFERROR(IF(-SUM(J$20:J196)+J$15&lt;0.000001,0,IF($C197&gt;='H-32A-WP06 - Debt Service'!I$24,'H-32A-WP06 - Debt Service'!I$27/12,0)),"-")</f>
        <v>0</v>
      </c>
      <c r="K197" s="366">
        <f>IFERROR(IF(-SUM(K$20:K196)+K$15&lt;0.000001,0,IF($C197&gt;='H-32A-WP06 - Debt Service'!J$24,'H-32A-WP06 - Debt Service'!J$27/12,0)),"-")</f>
        <v>0</v>
      </c>
      <c r="L197" s="366">
        <f>IFERROR(IF(-SUM(L$20:L196)+L$15&lt;0.000001,0,IF($C197&gt;='H-32A-WP06 - Debt Service'!K$24,'H-32A-WP06 - Debt Service'!K$27/12,0)),"-")</f>
        <v>0</v>
      </c>
      <c r="M197" s="366">
        <f>IFERROR(IF(-SUM(M$20:M196)+M$15&lt;0.000001,0,IF($C197&gt;='H-32A-WP06 - Debt Service'!L$24,'H-32A-WP06 - Debt Service'!L$27/12,0)),"-")</f>
        <v>0</v>
      </c>
      <c r="N197" s="459"/>
      <c r="O197" s="354">
        <f t="shared" si="9"/>
        <v>2033</v>
      </c>
      <c r="P197" s="378">
        <f t="shared" si="11"/>
        <v>48853</v>
      </c>
      <c r="Q197" s="366" t="str">
        <f>IFERROR(IF(-SUM(Q$20:Q196)+Q$15&lt;0.000001,0,IF($C197&gt;='H-32A-WP06 - Debt Service'!P$24,'H-32A-WP06 - Debt Service'!P$27/12,0)),"-")</f>
        <v>-</v>
      </c>
      <c r="R197" s="366">
        <f>IFERROR(IF(-SUM(R$20:R196)+R$15&lt;0.000001,0,IF($C197&gt;='H-32A-WP06 - Debt Service'!Q$24,'H-32A-WP06 - Debt Service'!Q$27/12,0)),"-")</f>
        <v>0</v>
      </c>
      <c r="S197" s="366">
        <f>IFERROR(IF(-SUM(S$20:S196)+S$15&lt;0.000001,0,IF($C197&gt;='H-32A-WP06 - Debt Service'!R$24,'H-32A-WP06 - Debt Service'!R$27/12,0)),"-")</f>
        <v>0</v>
      </c>
      <c r="T197" s="366">
        <f>IFERROR(IF(-SUM(T$20:T196)+T$15&lt;0.000001,0,IF($C197&gt;='H-32A-WP06 - Debt Service'!S$24,'H-32A-WP06 - Debt Service'!S$27/12,0)),"-")</f>
        <v>0</v>
      </c>
      <c r="U197" s="366">
        <f>IFERROR(IF(-SUM(U$20:U196)+U$15&lt;0.000001,0,IF($C197&gt;='H-32A-WP06 - Debt Service'!T$24,'H-32A-WP06 - Debt Service'!T$27/12,0)),"-")</f>
        <v>0</v>
      </c>
      <c r="V197" s="366">
        <f>IFERROR(IF(-SUM(V$20:V196)+V$15&lt;0.000001,0,IF($C197&gt;='H-32A-WP06 - Debt Service'!U$24,'H-32A-WP06 - Debt Service'!U$27/12,0)),"-")</f>
        <v>0</v>
      </c>
      <c r="W197" s="366">
        <f>IFERROR(IF(-SUM(W$20:W196)+W$15&lt;0.000001,0,IF($C197&gt;='H-32A-WP06 - Debt Service'!V$24,'H-32A-WP06 - Debt Service'!V$27/12,0)),"-")</f>
        <v>0</v>
      </c>
      <c r="X197" s="366">
        <f>IFERROR(IF(-SUM(X$20:X196)+X$15&lt;0.000001,0,IF($C197&gt;='H-32A-WP06 - Debt Service'!W$24,'H-32A-WP06 - Debt Service'!W$27/12,0)),"-")</f>
        <v>0</v>
      </c>
      <c r="Y197" s="366">
        <f>IFERROR(IF(-SUM(Y$20:Y196)+Y$15&lt;0.000001,0,IF($C197&gt;='H-32A-WP06 - Debt Service'!X$24,'H-32A-WP06 - Debt Service'!X$27/12,0)),"-")</f>
        <v>0</v>
      </c>
      <c r="Z197" s="366">
        <f>IFERROR(IF(-SUM(Z$20:Z196)+Z$15&lt;0.000001,0,IF($C197&gt;='H-32A-WP06 - Debt Service'!Y$24,'H-32A-WP06 - Debt Service'!Y$27/12,0)),"-")</f>
        <v>0</v>
      </c>
    </row>
    <row r="198" spans="2:26">
      <c r="B198" s="354">
        <f t="shared" si="8"/>
        <v>2033</v>
      </c>
      <c r="C198" s="378">
        <f t="shared" si="10"/>
        <v>48884</v>
      </c>
      <c r="D198" s="366" t="str">
        <f>IFERROR(IF(-SUM(D$20:D197)+D$15&lt;0.000001,0,IF($C198&gt;='H-32A-WP06 - Debt Service'!C$24,'H-32A-WP06 - Debt Service'!C$27/12,0)),"-")</f>
        <v>-</v>
      </c>
      <c r="E198" s="366" t="str">
        <f>IFERROR(IF(-SUM(E$20:E197)+E$15&lt;0.000001,0,IF($C198&gt;='H-32A-WP06 - Debt Service'!D$24,'H-32A-WP06 - Debt Service'!D$27/12,0)),"-")</f>
        <v>-</v>
      </c>
      <c r="F198" s="366" t="str">
        <f>IFERROR(IF(-SUM(F$20:F197)+F$15&lt;0.000001,0,IF($C198&gt;='H-32A-WP06 - Debt Service'!E$24,'H-32A-WP06 - Debt Service'!E$27/12,0)),"-")</f>
        <v>-</v>
      </c>
      <c r="G198" s="366">
        <f>IFERROR(IF(-SUM(G$20:G197)+G$15&lt;0.000001,0,IF($C198&gt;='H-32A-WP06 - Debt Service'!F$24,'H-32A-WP06 - Debt Service'!F$27/12,0)),"-")</f>
        <v>0</v>
      </c>
      <c r="H198" s="366">
        <f>IFERROR(IF(-SUM(H$20:H197)+H$15&lt;0.000001,0,IF($C198&gt;='H-32A-WP06 - Debt Service'!G$24,'H-32A-WP06 - Debt Service'!G$27/12,0)),"-")</f>
        <v>0</v>
      </c>
      <c r="I198" s="366">
        <f>IFERROR(IF(-SUM(I$20:I197)+I$15&lt;0.000001,0,IF($C198&gt;='H-32A-WP06 - Debt Service'!H$24,'H-32A-WP06 - Debt Service'!H$27/12,0)),"-")</f>
        <v>0</v>
      </c>
      <c r="J198" s="366">
        <f>IFERROR(IF(-SUM(J$20:J197)+J$15&lt;0.000001,0,IF($C198&gt;='H-32A-WP06 - Debt Service'!I$24,'H-32A-WP06 - Debt Service'!I$27/12,0)),"-")</f>
        <v>0</v>
      </c>
      <c r="K198" s="366">
        <f>IFERROR(IF(-SUM(K$20:K197)+K$15&lt;0.000001,0,IF($C198&gt;='H-32A-WP06 - Debt Service'!J$24,'H-32A-WP06 - Debt Service'!J$27/12,0)),"-")</f>
        <v>0</v>
      </c>
      <c r="L198" s="366">
        <f>IFERROR(IF(-SUM(L$20:L197)+L$15&lt;0.000001,0,IF($C198&gt;='H-32A-WP06 - Debt Service'!K$24,'H-32A-WP06 - Debt Service'!K$27/12,0)),"-")</f>
        <v>0</v>
      </c>
      <c r="M198" s="366">
        <f>IFERROR(IF(-SUM(M$20:M197)+M$15&lt;0.000001,0,IF($C198&gt;='H-32A-WP06 - Debt Service'!L$24,'H-32A-WP06 - Debt Service'!L$27/12,0)),"-")</f>
        <v>0</v>
      </c>
      <c r="N198" s="459"/>
      <c r="O198" s="354">
        <f t="shared" si="9"/>
        <v>2033</v>
      </c>
      <c r="P198" s="378">
        <f t="shared" si="11"/>
        <v>48884</v>
      </c>
      <c r="Q198" s="366" t="str">
        <f>IFERROR(IF(-SUM(Q$20:Q197)+Q$15&lt;0.000001,0,IF($C198&gt;='H-32A-WP06 - Debt Service'!P$24,'H-32A-WP06 - Debt Service'!P$27/12,0)),"-")</f>
        <v>-</v>
      </c>
      <c r="R198" s="366">
        <f>IFERROR(IF(-SUM(R$20:R197)+R$15&lt;0.000001,0,IF($C198&gt;='H-32A-WP06 - Debt Service'!Q$24,'H-32A-WP06 - Debt Service'!Q$27/12,0)),"-")</f>
        <v>0</v>
      </c>
      <c r="S198" s="366">
        <f>IFERROR(IF(-SUM(S$20:S197)+S$15&lt;0.000001,0,IF($C198&gt;='H-32A-WP06 - Debt Service'!R$24,'H-32A-WP06 - Debt Service'!R$27/12,0)),"-")</f>
        <v>0</v>
      </c>
      <c r="T198" s="366">
        <f>IFERROR(IF(-SUM(T$20:T197)+T$15&lt;0.000001,0,IF($C198&gt;='H-32A-WP06 - Debt Service'!S$24,'H-32A-WP06 - Debt Service'!S$27/12,0)),"-")</f>
        <v>0</v>
      </c>
      <c r="U198" s="366">
        <f>IFERROR(IF(-SUM(U$20:U197)+U$15&lt;0.000001,0,IF($C198&gt;='H-32A-WP06 - Debt Service'!T$24,'H-32A-WP06 - Debt Service'!T$27/12,0)),"-")</f>
        <v>0</v>
      </c>
      <c r="V198" s="366">
        <f>IFERROR(IF(-SUM(V$20:V197)+V$15&lt;0.000001,0,IF($C198&gt;='H-32A-WP06 - Debt Service'!U$24,'H-32A-WP06 - Debt Service'!U$27/12,0)),"-")</f>
        <v>0</v>
      </c>
      <c r="W198" s="366">
        <f>IFERROR(IF(-SUM(W$20:W197)+W$15&lt;0.000001,0,IF($C198&gt;='H-32A-WP06 - Debt Service'!V$24,'H-32A-WP06 - Debt Service'!V$27/12,0)),"-")</f>
        <v>0</v>
      </c>
      <c r="X198" s="366">
        <f>IFERROR(IF(-SUM(X$20:X197)+X$15&lt;0.000001,0,IF($C198&gt;='H-32A-WP06 - Debt Service'!W$24,'H-32A-WP06 - Debt Service'!W$27/12,0)),"-")</f>
        <v>0</v>
      </c>
      <c r="Y198" s="366">
        <f>IFERROR(IF(-SUM(Y$20:Y197)+Y$15&lt;0.000001,0,IF($C198&gt;='H-32A-WP06 - Debt Service'!X$24,'H-32A-WP06 - Debt Service'!X$27/12,0)),"-")</f>
        <v>0</v>
      </c>
      <c r="Z198" s="366">
        <f>IFERROR(IF(-SUM(Z$20:Z197)+Z$15&lt;0.000001,0,IF($C198&gt;='H-32A-WP06 - Debt Service'!Y$24,'H-32A-WP06 - Debt Service'!Y$27/12,0)),"-")</f>
        <v>0</v>
      </c>
    </row>
    <row r="199" spans="2:26">
      <c r="B199" s="354">
        <f t="shared" si="8"/>
        <v>2033</v>
      </c>
      <c r="C199" s="378">
        <f t="shared" si="10"/>
        <v>48914</v>
      </c>
      <c r="D199" s="366" t="str">
        <f>IFERROR(IF(-SUM(D$20:D198)+D$15&lt;0.000001,0,IF($C199&gt;='H-32A-WP06 - Debt Service'!C$24,'H-32A-WP06 - Debt Service'!C$27/12,0)),"-")</f>
        <v>-</v>
      </c>
      <c r="E199" s="366" t="str">
        <f>IFERROR(IF(-SUM(E$20:E198)+E$15&lt;0.000001,0,IF($C199&gt;='H-32A-WP06 - Debt Service'!D$24,'H-32A-WP06 - Debt Service'!D$27/12,0)),"-")</f>
        <v>-</v>
      </c>
      <c r="F199" s="366" t="str">
        <f>IFERROR(IF(-SUM(F$20:F198)+F$15&lt;0.000001,0,IF($C199&gt;='H-32A-WP06 - Debt Service'!E$24,'H-32A-WP06 - Debt Service'!E$27/12,0)),"-")</f>
        <v>-</v>
      </c>
      <c r="G199" s="366">
        <f>IFERROR(IF(-SUM(G$20:G198)+G$15&lt;0.000001,0,IF($C199&gt;='H-32A-WP06 - Debt Service'!F$24,'H-32A-WP06 - Debt Service'!F$27/12,0)),"-")</f>
        <v>0</v>
      </c>
      <c r="H199" s="366">
        <f>IFERROR(IF(-SUM(H$20:H198)+H$15&lt;0.000001,0,IF($C199&gt;='H-32A-WP06 - Debt Service'!G$24,'H-32A-WP06 - Debt Service'!G$27/12,0)),"-")</f>
        <v>0</v>
      </c>
      <c r="I199" s="366">
        <f>IFERROR(IF(-SUM(I$20:I198)+I$15&lt;0.000001,0,IF($C199&gt;='H-32A-WP06 - Debt Service'!H$24,'H-32A-WP06 - Debt Service'!H$27/12,0)),"-")</f>
        <v>0</v>
      </c>
      <c r="J199" s="366">
        <f>IFERROR(IF(-SUM(J$20:J198)+J$15&lt;0.000001,0,IF($C199&gt;='H-32A-WP06 - Debt Service'!I$24,'H-32A-WP06 - Debt Service'!I$27/12,0)),"-")</f>
        <v>0</v>
      </c>
      <c r="K199" s="366">
        <f>IFERROR(IF(-SUM(K$20:K198)+K$15&lt;0.000001,0,IF($C199&gt;='H-32A-WP06 - Debt Service'!J$24,'H-32A-WP06 - Debt Service'!J$27/12,0)),"-")</f>
        <v>0</v>
      </c>
      <c r="L199" s="366">
        <f>IFERROR(IF(-SUM(L$20:L198)+L$15&lt;0.000001,0,IF($C199&gt;='H-32A-WP06 - Debt Service'!K$24,'H-32A-WP06 - Debt Service'!K$27/12,0)),"-")</f>
        <v>0</v>
      </c>
      <c r="M199" s="366">
        <f>IFERROR(IF(-SUM(M$20:M198)+M$15&lt;0.000001,0,IF($C199&gt;='H-32A-WP06 - Debt Service'!L$24,'H-32A-WP06 - Debt Service'!L$27/12,0)),"-")</f>
        <v>0</v>
      </c>
      <c r="N199" s="459"/>
      <c r="O199" s="354">
        <f t="shared" si="9"/>
        <v>2033</v>
      </c>
      <c r="P199" s="378">
        <f t="shared" si="11"/>
        <v>48914</v>
      </c>
      <c r="Q199" s="366" t="str">
        <f>IFERROR(IF(-SUM(Q$20:Q198)+Q$15&lt;0.000001,0,IF($C199&gt;='H-32A-WP06 - Debt Service'!P$24,'H-32A-WP06 - Debt Service'!P$27/12,0)),"-")</f>
        <v>-</v>
      </c>
      <c r="R199" s="366">
        <f>IFERROR(IF(-SUM(R$20:R198)+R$15&lt;0.000001,0,IF($C199&gt;='H-32A-WP06 - Debt Service'!Q$24,'H-32A-WP06 - Debt Service'!Q$27/12,0)),"-")</f>
        <v>0</v>
      </c>
      <c r="S199" s="366">
        <f>IFERROR(IF(-SUM(S$20:S198)+S$15&lt;0.000001,0,IF($C199&gt;='H-32A-WP06 - Debt Service'!R$24,'H-32A-WP06 - Debt Service'!R$27/12,0)),"-")</f>
        <v>0</v>
      </c>
      <c r="T199" s="366">
        <f>IFERROR(IF(-SUM(T$20:T198)+T$15&lt;0.000001,0,IF($C199&gt;='H-32A-WP06 - Debt Service'!S$24,'H-32A-WP06 - Debt Service'!S$27/12,0)),"-")</f>
        <v>0</v>
      </c>
      <c r="U199" s="366">
        <f>IFERROR(IF(-SUM(U$20:U198)+U$15&lt;0.000001,0,IF($C199&gt;='H-32A-WP06 - Debt Service'!T$24,'H-32A-WP06 - Debt Service'!T$27/12,0)),"-")</f>
        <v>0</v>
      </c>
      <c r="V199" s="366">
        <f>IFERROR(IF(-SUM(V$20:V198)+V$15&lt;0.000001,0,IF($C199&gt;='H-32A-WP06 - Debt Service'!U$24,'H-32A-WP06 - Debt Service'!U$27/12,0)),"-")</f>
        <v>0</v>
      </c>
      <c r="W199" s="366">
        <f>IFERROR(IF(-SUM(W$20:W198)+W$15&lt;0.000001,0,IF($C199&gt;='H-32A-WP06 - Debt Service'!V$24,'H-32A-WP06 - Debt Service'!V$27/12,0)),"-")</f>
        <v>0</v>
      </c>
      <c r="X199" s="366">
        <f>IFERROR(IF(-SUM(X$20:X198)+X$15&lt;0.000001,0,IF($C199&gt;='H-32A-WP06 - Debt Service'!W$24,'H-32A-WP06 - Debt Service'!W$27/12,0)),"-")</f>
        <v>0</v>
      </c>
      <c r="Y199" s="366">
        <f>IFERROR(IF(-SUM(Y$20:Y198)+Y$15&lt;0.000001,0,IF($C199&gt;='H-32A-WP06 - Debt Service'!X$24,'H-32A-WP06 - Debt Service'!X$27/12,0)),"-")</f>
        <v>0</v>
      </c>
      <c r="Z199" s="366">
        <f>IFERROR(IF(-SUM(Z$20:Z198)+Z$15&lt;0.000001,0,IF($C199&gt;='H-32A-WP06 - Debt Service'!Y$24,'H-32A-WP06 - Debt Service'!Y$27/12,0)),"-")</f>
        <v>0</v>
      </c>
    </row>
    <row r="200" spans="2:26">
      <c r="B200" s="354">
        <f t="shared" si="8"/>
        <v>2034</v>
      </c>
      <c r="C200" s="378">
        <f t="shared" si="10"/>
        <v>48945</v>
      </c>
      <c r="D200" s="366" t="str">
        <f>IFERROR(IF(-SUM(D$20:D199)+D$15&lt;0.000001,0,IF($C200&gt;='H-32A-WP06 - Debt Service'!C$24,'H-32A-WP06 - Debt Service'!C$27/12,0)),"-")</f>
        <v>-</v>
      </c>
      <c r="E200" s="366" t="str">
        <f>IFERROR(IF(-SUM(E$20:E199)+E$15&lt;0.000001,0,IF($C200&gt;='H-32A-WP06 - Debt Service'!D$24,'H-32A-WP06 - Debt Service'!D$27/12,0)),"-")</f>
        <v>-</v>
      </c>
      <c r="F200" s="366" t="str">
        <f>IFERROR(IF(-SUM(F$20:F199)+F$15&lt;0.000001,0,IF($C200&gt;='H-32A-WP06 - Debt Service'!E$24,'H-32A-WP06 - Debt Service'!E$27/12,0)),"-")</f>
        <v>-</v>
      </c>
      <c r="G200" s="366">
        <f>IFERROR(IF(-SUM(G$20:G199)+G$15&lt;0.000001,0,IF($C200&gt;='H-32A-WP06 - Debt Service'!F$24,'H-32A-WP06 - Debt Service'!F$27/12,0)),"-")</f>
        <v>0</v>
      </c>
      <c r="H200" s="366">
        <f>IFERROR(IF(-SUM(H$20:H199)+H$15&lt;0.000001,0,IF($C200&gt;='H-32A-WP06 - Debt Service'!G$24,'H-32A-WP06 - Debt Service'!G$27/12,0)),"-")</f>
        <v>0</v>
      </c>
      <c r="I200" s="366">
        <f>IFERROR(IF(-SUM(I$20:I199)+I$15&lt;0.000001,0,IF($C200&gt;='H-32A-WP06 - Debt Service'!H$24,'H-32A-WP06 - Debt Service'!H$27/12,0)),"-")</f>
        <v>0</v>
      </c>
      <c r="J200" s="366">
        <f>IFERROR(IF(-SUM(J$20:J199)+J$15&lt;0.000001,0,IF($C200&gt;='H-32A-WP06 - Debt Service'!I$24,'H-32A-WP06 - Debt Service'!I$27/12,0)),"-")</f>
        <v>0</v>
      </c>
      <c r="K200" s="366">
        <f>IFERROR(IF(-SUM(K$20:K199)+K$15&lt;0.000001,0,IF($C200&gt;='H-32A-WP06 - Debt Service'!J$24,'H-32A-WP06 - Debt Service'!J$27/12,0)),"-")</f>
        <v>0</v>
      </c>
      <c r="L200" s="366">
        <f>IFERROR(IF(-SUM(L$20:L199)+L$15&lt;0.000001,0,IF($C200&gt;='H-32A-WP06 - Debt Service'!K$24,'H-32A-WP06 - Debt Service'!K$27/12,0)),"-")</f>
        <v>0</v>
      </c>
      <c r="M200" s="366">
        <f>IFERROR(IF(-SUM(M$20:M199)+M$15&lt;0.000001,0,IF($C200&gt;='H-32A-WP06 - Debt Service'!L$24,'H-32A-WP06 - Debt Service'!L$27/12,0)),"-")</f>
        <v>0</v>
      </c>
      <c r="N200" s="459"/>
      <c r="O200" s="354">
        <f t="shared" si="9"/>
        <v>2034</v>
      </c>
      <c r="P200" s="378">
        <f t="shared" si="11"/>
        <v>48945</v>
      </c>
      <c r="Q200" s="366" t="str">
        <f>IFERROR(IF(-SUM(Q$20:Q199)+Q$15&lt;0.000001,0,IF($C200&gt;='H-32A-WP06 - Debt Service'!P$24,'H-32A-WP06 - Debt Service'!P$27/12,0)),"-")</f>
        <v>-</v>
      </c>
      <c r="R200" s="366">
        <f>IFERROR(IF(-SUM(R$20:R199)+R$15&lt;0.000001,0,IF($C200&gt;='H-32A-WP06 - Debt Service'!Q$24,'H-32A-WP06 - Debt Service'!Q$27/12,0)),"-")</f>
        <v>0</v>
      </c>
      <c r="S200" s="366">
        <f>IFERROR(IF(-SUM(S$20:S199)+S$15&lt;0.000001,0,IF($C200&gt;='H-32A-WP06 - Debt Service'!R$24,'H-32A-WP06 - Debt Service'!R$27/12,0)),"-")</f>
        <v>0</v>
      </c>
      <c r="T200" s="366">
        <f>IFERROR(IF(-SUM(T$20:T199)+T$15&lt;0.000001,0,IF($C200&gt;='H-32A-WP06 - Debt Service'!S$24,'H-32A-WP06 - Debt Service'!S$27/12,0)),"-")</f>
        <v>0</v>
      </c>
      <c r="U200" s="366">
        <f>IFERROR(IF(-SUM(U$20:U199)+U$15&lt;0.000001,0,IF($C200&gt;='H-32A-WP06 - Debt Service'!T$24,'H-32A-WP06 - Debt Service'!T$27/12,0)),"-")</f>
        <v>0</v>
      </c>
      <c r="V200" s="366">
        <f>IFERROR(IF(-SUM(V$20:V199)+V$15&lt;0.000001,0,IF($C200&gt;='H-32A-WP06 - Debt Service'!U$24,'H-32A-WP06 - Debt Service'!U$27/12,0)),"-")</f>
        <v>0</v>
      </c>
      <c r="W200" s="366">
        <f>IFERROR(IF(-SUM(W$20:W199)+W$15&lt;0.000001,0,IF($C200&gt;='H-32A-WP06 - Debt Service'!V$24,'H-32A-WP06 - Debt Service'!V$27/12,0)),"-")</f>
        <v>0</v>
      </c>
      <c r="X200" s="366">
        <f>IFERROR(IF(-SUM(X$20:X199)+X$15&lt;0.000001,0,IF($C200&gt;='H-32A-WP06 - Debt Service'!W$24,'H-32A-WP06 - Debt Service'!W$27/12,0)),"-")</f>
        <v>0</v>
      </c>
      <c r="Y200" s="366">
        <f>IFERROR(IF(-SUM(Y$20:Y199)+Y$15&lt;0.000001,0,IF($C200&gt;='H-32A-WP06 - Debt Service'!X$24,'H-32A-WP06 - Debt Service'!X$27/12,0)),"-")</f>
        <v>0</v>
      </c>
      <c r="Z200" s="366">
        <f>IFERROR(IF(-SUM(Z$20:Z199)+Z$15&lt;0.000001,0,IF($C200&gt;='H-32A-WP06 - Debt Service'!Y$24,'H-32A-WP06 - Debt Service'!Y$27/12,0)),"-")</f>
        <v>0</v>
      </c>
    </row>
    <row r="201" spans="2:26">
      <c r="B201" s="354">
        <f t="shared" si="8"/>
        <v>2034</v>
      </c>
      <c r="C201" s="378">
        <f t="shared" si="10"/>
        <v>48976</v>
      </c>
      <c r="D201" s="366" t="str">
        <f>IFERROR(IF(-SUM(D$20:D200)+D$15&lt;0.000001,0,IF($C201&gt;='H-32A-WP06 - Debt Service'!C$24,'H-32A-WP06 - Debt Service'!C$27/12,0)),"-")</f>
        <v>-</v>
      </c>
      <c r="E201" s="366" t="str">
        <f>IFERROR(IF(-SUM(E$20:E200)+E$15&lt;0.000001,0,IF($C201&gt;='H-32A-WP06 - Debt Service'!D$24,'H-32A-WP06 - Debt Service'!D$27/12,0)),"-")</f>
        <v>-</v>
      </c>
      <c r="F201" s="366" t="str">
        <f>IFERROR(IF(-SUM(F$20:F200)+F$15&lt;0.000001,0,IF($C201&gt;='H-32A-WP06 - Debt Service'!E$24,'H-32A-WP06 - Debt Service'!E$27/12,0)),"-")</f>
        <v>-</v>
      </c>
      <c r="G201" s="366">
        <f>IFERROR(IF(-SUM(G$20:G200)+G$15&lt;0.000001,0,IF($C201&gt;='H-32A-WP06 - Debt Service'!F$24,'H-32A-WP06 - Debt Service'!F$27/12,0)),"-")</f>
        <v>0</v>
      </c>
      <c r="H201" s="366">
        <f>IFERROR(IF(-SUM(H$20:H200)+H$15&lt;0.000001,0,IF($C201&gt;='H-32A-WP06 - Debt Service'!G$24,'H-32A-WP06 - Debt Service'!G$27/12,0)),"-")</f>
        <v>0</v>
      </c>
      <c r="I201" s="366">
        <f>IFERROR(IF(-SUM(I$20:I200)+I$15&lt;0.000001,0,IF($C201&gt;='H-32A-WP06 - Debt Service'!H$24,'H-32A-WP06 - Debt Service'!H$27/12,0)),"-")</f>
        <v>0</v>
      </c>
      <c r="J201" s="366">
        <f>IFERROR(IF(-SUM(J$20:J200)+J$15&lt;0.000001,0,IF($C201&gt;='H-32A-WP06 - Debt Service'!I$24,'H-32A-WP06 - Debt Service'!I$27/12,0)),"-")</f>
        <v>0</v>
      </c>
      <c r="K201" s="366">
        <f>IFERROR(IF(-SUM(K$20:K200)+K$15&lt;0.000001,0,IF($C201&gt;='H-32A-WP06 - Debt Service'!J$24,'H-32A-WP06 - Debt Service'!J$27/12,0)),"-")</f>
        <v>0</v>
      </c>
      <c r="L201" s="366">
        <f>IFERROR(IF(-SUM(L$20:L200)+L$15&lt;0.000001,0,IF($C201&gt;='H-32A-WP06 - Debt Service'!K$24,'H-32A-WP06 - Debt Service'!K$27/12,0)),"-")</f>
        <v>0</v>
      </c>
      <c r="M201" s="366">
        <f>IFERROR(IF(-SUM(M$20:M200)+M$15&lt;0.000001,0,IF($C201&gt;='H-32A-WP06 - Debt Service'!L$24,'H-32A-WP06 - Debt Service'!L$27/12,0)),"-")</f>
        <v>0</v>
      </c>
      <c r="N201" s="459"/>
      <c r="O201" s="354">
        <f t="shared" si="9"/>
        <v>2034</v>
      </c>
      <c r="P201" s="378">
        <f t="shared" si="11"/>
        <v>48976</v>
      </c>
      <c r="Q201" s="366" t="str">
        <f>IFERROR(IF(-SUM(Q$20:Q200)+Q$15&lt;0.000001,0,IF($C201&gt;='H-32A-WP06 - Debt Service'!P$24,'H-32A-WP06 - Debt Service'!P$27/12,0)),"-")</f>
        <v>-</v>
      </c>
      <c r="R201" s="366">
        <f>IFERROR(IF(-SUM(R$20:R200)+R$15&lt;0.000001,0,IF($C201&gt;='H-32A-WP06 - Debt Service'!Q$24,'H-32A-WP06 - Debt Service'!Q$27/12,0)),"-")</f>
        <v>0</v>
      </c>
      <c r="S201" s="366">
        <f>IFERROR(IF(-SUM(S$20:S200)+S$15&lt;0.000001,0,IF($C201&gt;='H-32A-WP06 - Debt Service'!R$24,'H-32A-WP06 - Debt Service'!R$27/12,0)),"-")</f>
        <v>0</v>
      </c>
      <c r="T201" s="366">
        <f>IFERROR(IF(-SUM(T$20:T200)+T$15&lt;0.000001,0,IF($C201&gt;='H-32A-WP06 - Debt Service'!S$24,'H-32A-WP06 - Debt Service'!S$27/12,0)),"-")</f>
        <v>0</v>
      </c>
      <c r="U201" s="366">
        <f>IFERROR(IF(-SUM(U$20:U200)+U$15&lt;0.000001,0,IF($C201&gt;='H-32A-WP06 - Debt Service'!T$24,'H-32A-WP06 - Debt Service'!T$27/12,0)),"-")</f>
        <v>0</v>
      </c>
      <c r="V201" s="366">
        <f>IFERROR(IF(-SUM(V$20:V200)+V$15&lt;0.000001,0,IF($C201&gt;='H-32A-WP06 - Debt Service'!U$24,'H-32A-WP06 - Debt Service'!U$27/12,0)),"-")</f>
        <v>0</v>
      </c>
      <c r="W201" s="366">
        <f>IFERROR(IF(-SUM(W$20:W200)+W$15&lt;0.000001,0,IF($C201&gt;='H-32A-WP06 - Debt Service'!V$24,'H-32A-WP06 - Debt Service'!V$27/12,0)),"-")</f>
        <v>0</v>
      </c>
      <c r="X201" s="366">
        <f>IFERROR(IF(-SUM(X$20:X200)+X$15&lt;0.000001,0,IF($C201&gt;='H-32A-WP06 - Debt Service'!W$24,'H-32A-WP06 - Debt Service'!W$27/12,0)),"-")</f>
        <v>0</v>
      </c>
      <c r="Y201" s="366">
        <f>IFERROR(IF(-SUM(Y$20:Y200)+Y$15&lt;0.000001,0,IF($C201&gt;='H-32A-WP06 - Debt Service'!X$24,'H-32A-WP06 - Debt Service'!X$27/12,0)),"-")</f>
        <v>0</v>
      </c>
      <c r="Z201" s="366">
        <f>IFERROR(IF(-SUM(Z$20:Z200)+Z$15&lt;0.000001,0,IF($C201&gt;='H-32A-WP06 - Debt Service'!Y$24,'H-32A-WP06 - Debt Service'!Y$27/12,0)),"-")</f>
        <v>0</v>
      </c>
    </row>
    <row r="202" spans="2:26">
      <c r="B202" s="354">
        <f t="shared" si="8"/>
        <v>2034</v>
      </c>
      <c r="C202" s="378">
        <f t="shared" si="10"/>
        <v>49004</v>
      </c>
      <c r="D202" s="366" t="str">
        <f>IFERROR(IF(-SUM(D$20:D201)+D$15&lt;0.000001,0,IF($C202&gt;='H-32A-WP06 - Debt Service'!C$24,'H-32A-WP06 - Debt Service'!C$27/12,0)),"-")</f>
        <v>-</v>
      </c>
      <c r="E202" s="366" t="str">
        <f>IFERROR(IF(-SUM(E$20:E201)+E$15&lt;0.000001,0,IF($C202&gt;='H-32A-WP06 - Debt Service'!D$24,'H-32A-WP06 - Debt Service'!D$27/12,0)),"-")</f>
        <v>-</v>
      </c>
      <c r="F202" s="366" t="str">
        <f>IFERROR(IF(-SUM(F$20:F201)+F$15&lt;0.000001,0,IF($C202&gt;='H-32A-WP06 - Debt Service'!E$24,'H-32A-WP06 - Debt Service'!E$27/12,0)),"-")</f>
        <v>-</v>
      </c>
      <c r="G202" s="366">
        <f>IFERROR(IF(-SUM(G$20:G201)+G$15&lt;0.000001,0,IF($C202&gt;='H-32A-WP06 - Debt Service'!F$24,'H-32A-WP06 - Debt Service'!F$27/12,0)),"-")</f>
        <v>0</v>
      </c>
      <c r="H202" s="366">
        <f>IFERROR(IF(-SUM(H$20:H201)+H$15&lt;0.000001,0,IF($C202&gt;='H-32A-WP06 - Debt Service'!G$24,'H-32A-WP06 - Debt Service'!G$27/12,0)),"-")</f>
        <v>0</v>
      </c>
      <c r="I202" s="366">
        <f>IFERROR(IF(-SUM(I$20:I201)+I$15&lt;0.000001,0,IF($C202&gt;='H-32A-WP06 - Debt Service'!H$24,'H-32A-WP06 - Debt Service'!H$27/12,0)),"-")</f>
        <v>0</v>
      </c>
      <c r="J202" s="366">
        <f>IFERROR(IF(-SUM(J$20:J201)+J$15&lt;0.000001,0,IF($C202&gt;='H-32A-WP06 - Debt Service'!I$24,'H-32A-WP06 - Debt Service'!I$27/12,0)),"-")</f>
        <v>0</v>
      </c>
      <c r="K202" s="366">
        <f>IFERROR(IF(-SUM(K$20:K201)+K$15&lt;0.000001,0,IF($C202&gt;='H-32A-WP06 - Debt Service'!J$24,'H-32A-WP06 - Debt Service'!J$27/12,0)),"-")</f>
        <v>0</v>
      </c>
      <c r="L202" s="366">
        <f>IFERROR(IF(-SUM(L$20:L201)+L$15&lt;0.000001,0,IF($C202&gt;='H-32A-WP06 - Debt Service'!K$24,'H-32A-WP06 - Debt Service'!K$27/12,0)),"-")</f>
        <v>0</v>
      </c>
      <c r="M202" s="366">
        <f>IFERROR(IF(-SUM(M$20:M201)+M$15&lt;0.000001,0,IF($C202&gt;='H-32A-WP06 - Debt Service'!L$24,'H-32A-WP06 - Debt Service'!L$27/12,0)),"-")</f>
        <v>0</v>
      </c>
      <c r="N202" s="459"/>
      <c r="O202" s="354">
        <f t="shared" si="9"/>
        <v>2034</v>
      </c>
      <c r="P202" s="378">
        <f t="shared" si="11"/>
        <v>49004</v>
      </c>
      <c r="Q202" s="366" t="str">
        <f>IFERROR(IF(-SUM(Q$20:Q201)+Q$15&lt;0.000001,0,IF($C202&gt;='H-32A-WP06 - Debt Service'!P$24,'H-32A-WP06 - Debt Service'!P$27/12,0)),"-")</f>
        <v>-</v>
      </c>
      <c r="R202" s="366">
        <f>IFERROR(IF(-SUM(R$20:R201)+R$15&lt;0.000001,0,IF($C202&gt;='H-32A-WP06 - Debt Service'!Q$24,'H-32A-WP06 - Debt Service'!Q$27/12,0)),"-")</f>
        <v>0</v>
      </c>
      <c r="S202" s="366">
        <f>IFERROR(IF(-SUM(S$20:S201)+S$15&lt;0.000001,0,IF($C202&gt;='H-32A-WP06 - Debt Service'!R$24,'H-32A-WP06 - Debt Service'!R$27/12,0)),"-")</f>
        <v>0</v>
      </c>
      <c r="T202" s="366">
        <f>IFERROR(IF(-SUM(T$20:T201)+T$15&lt;0.000001,0,IF($C202&gt;='H-32A-WP06 - Debt Service'!S$24,'H-32A-WP06 - Debt Service'!S$27/12,0)),"-")</f>
        <v>0</v>
      </c>
      <c r="U202" s="366">
        <f>IFERROR(IF(-SUM(U$20:U201)+U$15&lt;0.000001,0,IF($C202&gt;='H-32A-WP06 - Debt Service'!T$24,'H-32A-WP06 - Debt Service'!T$27/12,0)),"-")</f>
        <v>0</v>
      </c>
      <c r="V202" s="366">
        <f>IFERROR(IF(-SUM(V$20:V201)+V$15&lt;0.000001,0,IF($C202&gt;='H-32A-WP06 - Debt Service'!U$24,'H-32A-WP06 - Debt Service'!U$27/12,0)),"-")</f>
        <v>0</v>
      </c>
      <c r="W202" s="366">
        <f>IFERROR(IF(-SUM(W$20:W201)+W$15&lt;0.000001,0,IF($C202&gt;='H-32A-WP06 - Debt Service'!V$24,'H-32A-WP06 - Debt Service'!V$27/12,0)),"-")</f>
        <v>0</v>
      </c>
      <c r="X202" s="366">
        <f>IFERROR(IF(-SUM(X$20:X201)+X$15&lt;0.000001,0,IF($C202&gt;='H-32A-WP06 - Debt Service'!W$24,'H-32A-WP06 - Debt Service'!W$27/12,0)),"-")</f>
        <v>0</v>
      </c>
      <c r="Y202" s="366">
        <f>IFERROR(IF(-SUM(Y$20:Y201)+Y$15&lt;0.000001,0,IF($C202&gt;='H-32A-WP06 - Debt Service'!X$24,'H-32A-WP06 - Debt Service'!X$27/12,0)),"-")</f>
        <v>0</v>
      </c>
      <c r="Z202" s="366">
        <f>IFERROR(IF(-SUM(Z$20:Z201)+Z$15&lt;0.000001,0,IF($C202&gt;='H-32A-WP06 - Debt Service'!Y$24,'H-32A-WP06 - Debt Service'!Y$27/12,0)),"-")</f>
        <v>0</v>
      </c>
    </row>
    <row r="203" spans="2:26">
      <c r="B203" s="354">
        <f t="shared" si="8"/>
        <v>2034</v>
      </c>
      <c r="C203" s="378">
        <f t="shared" si="10"/>
        <v>49035</v>
      </c>
      <c r="D203" s="366" t="str">
        <f>IFERROR(IF(-SUM(D$20:D202)+D$15&lt;0.000001,0,IF($C203&gt;='H-32A-WP06 - Debt Service'!C$24,'H-32A-WP06 - Debt Service'!C$27/12,0)),"-")</f>
        <v>-</v>
      </c>
      <c r="E203" s="366" t="str">
        <f>IFERROR(IF(-SUM(E$20:E202)+E$15&lt;0.000001,0,IF($C203&gt;='H-32A-WP06 - Debt Service'!D$24,'H-32A-WP06 - Debt Service'!D$27/12,0)),"-")</f>
        <v>-</v>
      </c>
      <c r="F203" s="366" t="str">
        <f>IFERROR(IF(-SUM(F$20:F202)+F$15&lt;0.000001,0,IF($C203&gt;='H-32A-WP06 - Debt Service'!E$24,'H-32A-WP06 - Debt Service'!E$27/12,0)),"-")</f>
        <v>-</v>
      </c>
      <c r="G203" s="366">
        <f>IFERROR(IF(-SUM(G$20:G202)+G$15&lt;0.000001,0,IF($C203&gt;='H-32A-WP06 - Debt Service'!F$24,'H-32A-WP06 - Debt Service'!F$27/12,0)),"-")</f>
        <v>0</v>
      </c>
      <c r="H203" s="366">
        <f>IFERROR(IF(-SUM(H$20:H202)+H$15&lt;0.000001,0,IF($C203&gt;='H-32A-WP06 - Debt Service'!G$24,'H-32A-WP06 - Debt Service'!G$27/12,0)),"-")</f>
        <v>0</v>
      </c>
      <c r="I203" s="366">
        <f>IFERROR(IF(-SUM(I$20:I202)+I$15&lt;0.000001,0,IF($C203&gt;='H-32A-WP06 - Debt Service'!H$24,'H-32A-WP06 - Debt Service'!H$27/12,0)),"-")</f>
        <v>0</v>
      </c>
      <c r="J203" s="366">
        <f>IFERROR(IF(-SUM(J$20:J202)+J$15&lt;0.000001,0,IF($C203&gt;='H-32A-WP06 - Debt Service'!I$24,'H-32A-WP06 - Debt Service'!I$27/12,0)),"-")</f>
        <v>0</v>
      </c>
      <c r="K203" s="366">
        <f>IFERROR(IF(-SUM(K$20:K202)+K$15&lt;0.000001,0,IF($C203&gt;='H-32A-WP06 - Debt Service'!J$24,'H-32A-WP06 - Debt Service'!J$27/12,0)),"-")</f>
        <v>0</v>
      </c>
      <c r="L203" s="366">
        <f>IFERROR(IF(-SUM(L$20:L202)+L$15&lt;0.000001,0,IF($C203&gt;='H-32A-WP06 - Debt Service'!K$24,'H-32A-WP06 - Debt Service'!K$27/12,0)),"-")</f>
        <v>0</v>
      </c>
      <c r="M203" s="366">
        <f>IFERROR(IF(-SUM(M$20:M202)+M$15&lt;0.000001,0,IF($C203&gt;='H-32A-WP06 - Debt Service'!L$24,'H-32A-WP06 - Debt Service'!L$27/12,0)),"-")</f>
        <v>0</v>
      </c>
      <c r="N203" s="459"/>
      <c r="O203" s="354">
        <f t="shared" si="9"/>
        <v>2034</v>
      </c>
      <c r="P203" s="378">
        <f t="shared" si="11"/>
        <v>49035</v>
      </c>
      <c r="Q203" s="366" t="str">
        <f>IFERROR(IF(-SUM(Q$20:Q202)+Q$15&lt;0.000001,0,IF($C203&gt;='H-32A-WP06 - Debt Service'!P$24,'H-32A-WP06 - Debt Service'!P$27/12,0)),"-")</f>
        <v>-</v>
      </c>
      <c r="R203" s="366">
        <f>IFERROR(IF(-SUM(R$20:R202)+R$15&lt;0.000001,0,IF($C203&gt;='H-32A-WP06 - Debt Service'!Q$24,'H-32A-WP06 - Debt Service'!Q$27/12,0)),"-")</f>
        <v>0</v>
      </c>
      <c r="S203" s="366">
        <f>IFERROR(IF(-SUM(S$20:S202)+S$15&lt;0.000001,0,IF($C203&gt;='H-32A-WP06 - Debt Service'!R$24,'H-32A-WP06 - Debt Service'!R$27/12,0)),"-")</f>
        <v>0</v>
      </c>
      <c r="T203" s="366">
        <f>IFERROR(IF(-SUM(T$20:T202)+T$15&lt;0.000001,0,IF($C203&gt;='H-32A-WP06 - Debt Service'!S$24,'H-32A-WP06 - Debt Service'!S$27/12,0)),"-")</f>
        <v>0</v>
      </c>
      <c r="U203" s="366">
        <f>IFERROR(IF(-SUM(U$20:U202)+U$15&lt;0.000001,0,IF($C203&gt;='H-32A-WP06 - Debt Service'!T$24,'H-32A-WP06 - Debt Service'!T$27/12,0)),"-")</f>
        <v>0</v>
      </c>
      <c r="V203" s="366">
        <f>IFERROR(IF(-SUM(V$20:V202)+V$15&lt;0.000001,0,IF($C203&gt;='H-32A-WP06 - Debt Service'!U$24,'H-32A-WP06 - Debt Service'!U$27/12,0)),"-")</f>
        <v>0</v>
      </c>
      <c r="W203" s="366">
        <f>IFERROR(IF(-SUM(W$20:W202)+W$15&lt;0.000001,0,IF($C203&gt;='H-32A-WP06 - Debt Service'!V$24,'H-32A-WP06 - Debt Service'!V$27/12,0)),"-")</f>
        <v>0</v>
      </c>
      <c r="X203" s="366">
        <f>IFERROR(IF(-SUM(X$20:X202)+X$15&lt;0.000001,0,IF($C203&gt;='H-32A-WP06 - Debt Service'!W$24,'H-32A-WP06 - Debt Service'!W$27/12,0)),"-")</f>
        <v>0</v>
      </c>
      <c r="Y203" s="366">
        <f>IFERROR(IF(-SUM(Y$20:Y202)+Y$15&lt;0.000001,0,IF($C203&gt;='H-32A-WP06 - Debt Service'!X$24,'H-32A-WP06 - Debt Service'!X$27/12,0)),"-")</f>
        <v>0</v>
      </c>
      <c r="Z203" s="366">
        <f>IFERROR(IF(-SUM(Z$20:Z202)+Z$15&lt;0.000001,0,IF($C203&gt;='H-32A-WP06 - Debt Service'!Y$24,'H-32A-WP06 - Debt Service'!Y$27/12,0)),"-")</f>
        <v>0</v>
      </c>
    </row>
    <row r="204" spans="2:26">
      <c r="B204" s="354">
        <f t="shared" si="8"/>
        <v>2034</v>
      </c>
      <c r="C204" s="378">
        <f t="shared" si="10"/>
        <v>49065</v>
      </c>
      <c r="D204" s="366" t="str">
        <f>IFERROR(IF(-SUM(D$20:D203)+D$15&lt;0.000001,0,IF($C204&gt;='H-32A-WP06 - Debt Service'!C$24,'H-32A-WP06 - Debt Service'!C$27/12,0)),"-")</f>
        <v>-</v>
      </c>
      <c r="E204" s="366" t="str">
        <f>IFERROR(IF(-SUM(E$20:E203)+E$15&lt;0.000001,0,IF($C204&gt;='H-32A-WP06 - Debt Service'!D$24,'H-32A-WP06 - Debt Service'!D$27/12,0)),"-")</f>
        <v>-</v>
      </c>
      <c r="F204" s="366" t="str">
        <f>IFERROR(IF(-SUM(F$20:F203)+F$15&lt;0.000001,0,IF($C204&gt;='H-32A-WP06 - Debt Service'!E$24,'H-32A-WP06 - Debt Service'!E$27/12,0)),"-")</f>
        <v>-</v>
      </c>
      <c r="G204" s="366">
        <f>IFERROR(IF(-SUM(G$20:G203)+G$15&lt;0.000001,0,IF($C204&gt;='H-32A-WP06 - Debt Service'!F$24,'H-32A-WP06 - Debt Service'!F$27/12,0)),"-")</f>
        <v>0</v>
      </c>
      <c r="H204" s="366">
        <f>IFERROR(IF(-SUM(H$20:H203)+H$15&lt;0.000001,0,IF($C204&gt;='H-32A-WP06 - Debt Service'!G$24,'H-32A-WP06 - Debt Service'!G$27/12,0)),"-")</f>
        <v>0</v>
      </c>
      <c r="I204" s="366">
        <f>IFERROR(IF(-SUM(I$20:I203)+I$15&lt;0.000001,0,IF($C204&gt;='H-32A-WP06 - Debt Service'!H$24,'H-32A-WP06 - Debt Service'!H$27/12,0)),"-")</f>
        <v>0</v>
      </c>
      <c r="J204" s="366">
        <f>IFERROR(IF(-SUM(J$20:J203)+J$15&lt;0.000001,0,IF($C204&gt;='H-32A-WP06 - Debt Service'!I$24,'H-32A-WP06 - Debt Service'!I$27/12,0)),"-")</f>
        <v>0</v>
      </c>
      <c r="K204" s="366">
        <f>IFERROR(IF(-SUM(K$20:K203)+K$15&lt;0.000001,0,IF($C204&gt;='H-32A-WP06 - Debt Service'!J$24,'H-32A-WP06 - Debt Service'!J$27/12,0)),"-")</f>
        <v>0</v>
      </c>
      <c r="L204" s="366">
        <f>IFERROR(IF(-SUM(L$20:L203)+L$15&lt;0.000001,0,IF($C204&gt;='H-32A-WP06 - Debt Service'!K$24,'H-32A-WP06 - Debt Service'!K$27/12,0)),"-")</f>
        <v>0</v>
      </c>
      <c r="M204" s="366">
        <f>IFERROR(IF(-SUM(M$20:M203)+M$15&lt;0.000001,0,IF($C204&gt;='H-32A-WP06 - Debt Service'!L$24,'H-32A-WP06 - Debt Service'!L$27/12,0)),"-")</f>
        <v>0</v>
      </c>
      <c r="N204" s="459"/>
      <c r="O204" s="354">
        <f t="shared" si="9"/>
        <v>2034</v>
      </c>
      <c r="P204" s="378">
        <f t="shared" si="11"/>
        <v>49065</v>
      </c>
      <c r="Q204" s="366" t="str">
        <f>IFERROR(IF(-SUM(Q$20:Q203)+Q$15&lt;0.000001,0,IF($C204&gt;='H-32A-WP06 - Debt Service'!P$24,'H-32A-WP06 - Debt Service'!P$27/12,0)),"-")</f>
        <v>-</v>
      </c>
      <c r="R204" s="366">
        <f>IFERROR(IF(-SUM(R$20:R203)+R$15&lt;0.000001,0,IF($C204&gt;='H-32A-WP06 - Debt Service'!Q$24,'H-32A-WP06 - Debt Service'!Q$27/12,0)),"-")</f>
        <v>0</v>
      </c>
      <c r="S204" s="366">
        <f>IFERROR(IF(-SUM(S$20:S203)+S$15&lt;0.000001,0,IF($C204&gt;='H-32A-WP06 - Debt Service'!R$24,'H-32A-WP06 - Debt Service'!R$27/12,0)),"-")</f>
        <v>0</v>
      </c>
      <c r="T204" s="366">
        <f>IFERROR(IF(-SUM(T$20:T203)+T$15&lt;0.000001,0,IF($C204&gt;='H-32A-WP06 - Debt Service'!S$24,'H-32A-WP06 - Debt Service'!S$27/12,0)),"-")</f>
        <v>0</v>
      </c>
      <c r="U204" s="366">
        <f>IFERROR(IF(-SUM(U$20:U203)+U$15&lt;0.000001,0,IF($C204&gt;='H-32A-WP06 - Debt Service'!T$24,'H-32A-WP06 - Debt Service'!T$27/12,0)),"-")</f>
        <v>0</v>
      </c>
      <c r="V204" s="366">
        <f>IFERROR(IF(-SUM(V$20:V203)+V$15&lt;0.000001,0,IF($C204&gt;='H-32A-WP06 - Debt Service'!U$24,'H-32A-WP06 - Debt Service'!U$27/12,0)),"-")</f>
        <v>0</v>
      </c>
      <c r="W204" s="366">
        <f>IFERROR(IF(-SUM(W$20:W203)+W$15&lt;0.000001,0,IF($C204&gt;='H-32A-WP06 - Debt Service'!V$24,'H-32A-WP06 - Debt Service'!V$27/12,0)),"-")</f>
        <v>0</v>
      </c>
      <c r="X204" s="366">
        <f>IFERROR(IF(-SUM(X$20:X203)+X$15&lt;0.000001,0,IF($C204&gt;='H-32A-WP06 - Debt Service'!W$24,'H-32A-WP06 - Debt Service'!W$27/12,0)),"-")</f>
        <v>0</v>
      </c>
      <c r="Y204" s="366">
        <f>IFERROR(IF(-SUM(Y$20:Y203)+Y$15&lt;0.000001,0,IF($C204&gt;='H-32A-WP06 - Debt Service'!X$24,'H-32A-WP06 - Debt Service'!X$27/12,0)),"-")</f>
        <v>0</v>
      </c>
      <c r="Z204" s="366">
        <f>IFERROR(IF(-SUM(Z$20:Z203)+Z$15&lt;0.000001,0,IF($C204&gt;='H-32A-WP06 - Debt Service'!Y$24,'H-32A-WP06 - Debt Service'!Y$27/12,0)),"-")</f>
        <v>0</v>
      </c>
    </row>
    <row r="205" spans="2:26">
      <c r="B205" s="354">
        <f t="shared" si="8"/>
        <v>2034</v>
      </c>
      <c r="C205" s="378">
        <f t="shared" si="10"/>
        <v>49096</v>
      </c>
      <c r="D205" s="366" t="str">
        <f>IFERROR(IF(-SUM(D$20:D204)+D$15&lt;0.000001,0,IF($C205&gt;='H-32A-WP06 - Debt Service'!C$24,'H-32A-WP06 - Debt Service'!C$27/12,0)),"-")</f>
        <v>-</v>
      </c>
      <c r="E205" s="366" t="str">
        <f>IFERROR(IF(-SUM(E$20:E204)+E$15&lt;0.000001,0,IF($C205&gt;='H-32A-WP06 - Debt Service'!D$24,'H-32A-WP06 - Debt Service'!D$27/12,0)),"-")</f>
        <v>-</v>
      </c>
      <c r="F205" s="366" t="str">
        <f>IFERROR(IF(-SUM(F$20:F204)+F$15&lt;0.000001,0,IF($C205&gt;='H-32A-WP06 - Debt Service'!E$24,'H-32A-WP06 - Debt Service'!E$27/12,0)),"-")</f>
        <v>-</v>
      </c>
      <c r="G205" s="366">
        <f>IFERROR(IF(-SUM(G$20:G204)+G$15&lt;0.000001,0,IF($C205&gt;='H-32A-WP06 - Debt Service'!F$24,'H-32A-WP06 - Debt Service'!F$27/12,0)),"-")</f>
        <v>0</v>
      </c>
      <c r="H205" s="366">
        <f>IFERROR(IF(-SUM(H$20:H204)+H$15&lt;0.000001,0,IF($C205&gt;='H-32A-WP06 - Debt Service'!G$24,'H-32A-WP06 - Debt Service'!G$27/12,0)),"-")</f>
        <v>0</v>
      </c>
      <c r="I205" s="366">
        <f>IFERROR(IF(-SUM(I$20:I204)+I$15&lt;0.000001,0,IF($C205&gt;='H-32A-WP06 - Debt Service'!H$24,'H-32A-WP06 - Debt Service'!H$27/12,0)),"-")</f>
        <v>0</v>
      </c>
      <c r="J205" s="366">
        <f>IFERROR(IF(-SUM(J$20:J204)+J$15&lt;0.000001,0,IF($C205&gt;='H-32A-WP06 - Debt Service'!I$24,'H-32A-WP06 - Debt Service'!I$27/12,0)),"-")</f>
        <v>0</v>
      </c>
      <c r="K205" s="366">
        <f>IFERROR(IF(-SUM(K$20:K204)+K$15&lt;0.000001,0,IF($C205&gt;='H-32A-WP06 - Debt Service'!J$24,'H-32A-WP06 - Debt Service'!J$27/12,0)),"-")</f>
        <v>0</v>
      </c>
      <c r="L205" s="366">
        <f>IFERROR(IF(-SUM(L$20:L204)+L$15&lt;0.000001,0,IF($C205&gt;='H-32A-WP06 - Debt Service'!K$24,'H-32A-WP06 - Debt Service'!K$27/12,0)),"-")</f>
        <v>0</v>
      </c>
      <c r="M205" s="366">
        <f>IFERROR(IF(-SUM(M$20:M204)+M$15&lt;0.000001,0,IF($C205&gt;='H-32A-WP06 - Debt Service'!L$24,'H-32A-WP06 - Debt Service'!L$27/12,0)),"-")</f>
        <v>0</v>
      </c>
      <c r="N205" s="459"/>
      <c r="O205" s="354">
        <f t="shared" si="9"/>
        <v>2034</v>
      </c>
      <c r="P205" s="378">
        <f t="shared" si="11"/>
        <v>49096</v>
      </c>
      <c r="Q205" s="366" t="str">
        <f>IFERROR(IF(-SUM(Q$20:Q204)+Q$15&lt;0.000001,0,IF($C205&gt;='H-32A-WP06 - Debt Service'!P$24,'H-32A-WP06 - Debt Service'!P$27/12,0)),"-")</f>
        <v>-</v>
      </c>
      <c r="R205" s="366">
        <f>IFERROR(IF(-SUM(R$20:R204)+R$15&lt;0.000001,0,IF($C205&gt;='H-32A-WP06 - Debt Service'!Q$24,'H-32A-WP06 - Debt Service'!Q$27/12,0)),"-")</f>
        <v>0</v>
      </c>
      <c r="S205" s="366">
        <f>IFERROR(IF(-SUM(S$20:S204)+S$15&lt;0.000001,0,IF($C205&gt;='H-32A-WP06 - Debt Service'!R$24,'H-32A-WP06 - Debt Service'!R$27/12,0)),"-")</f>
        <v>0</v>
      </c>
      <c r="T205" s="366">
        <f>IFERROR(IF(-SUM(T$20:T204)+T$15&lt;0.000001,0,IF($C205&gt;='H-32A-WP06 - Debt Service'!S$24,'H-32A-WP06 - Debt Service'!S$27/12,0)),"-")</f>
        <v>0</v>
      </c>
      <c r="U205" s="366">
        <f>IFERROR(IF(-SUM(U$20:U204)+U$15&lt;0.000001,0,IF($C205&gt;='H-32A-WP06 - Debt Service'!T$24,'H-32A-WP06 - Debt Service'!T$27/12,0)),"-")</f>
        <v>0</v>
      </c>
      <c r="V205" s="366">
        <f>IFERROR(IF(-SUM(V$20:V204)+V$15&lt;0.000001,0,IF($C205&gt;='H-32A-WP06 - Debt Service'!U$24,'H-32A-WP06 - Debt Service'!U$27/12,0)),"-")</f>
        <v>0</v>
      </c>
      <c r="W205" s="366">
        <f>IFERROR(IF(-SUM(W$20:W204)+W$15&lt;0.000001,0,IF($C205&gt;='H-32A-WP06 - Debt Service'!V$24,'H-32A-WP06 - Debt Service'!V$27/12,0)),"-")</f>
        <v>0</v>
      </c>
      <c r="X205" s="366">
        <f>IFERROR(IF(-SUM(X$20:X204)+X$15&lt;0.000001,0,IF($C205&gt;='H-32A-WP06 - Debt Service'!W$24,'H-32A-WP06 - Debt Service'!W$27/12,0)),"-")</f>
        <v>0</v>
      </c>
      <c r="Y205" s="366">
        <f>IFERROR(IF(-SUM(Y$20:Y204)+Y$15&lt;0.000001,0,IF($C205&gt;='H-32A-WP06 - Debt Service'!X$24,'H-32A-WP06 - Debt Service'!X$27/12,0)),"-")</f>
        <v>0</v>
      </c>
      <c r="Z205" s="366">
        <f>IFERROR(IF(-SUM(Z$20:Z204)+Z$15&lt;0.000001,0,IF($C205&gt;='H-32A-WP06 - Debt Service'!Y$24,'H-32A-WP06 - Debt Service'!Y$27/12,0)),"-")</f>
        <v>0</v>
      </c>
    </row>
    <row r="206" spans="2:26">
      <c r="B206" s="354">
        <f t="shared" si="8"/>
        <v>2034</v>
      </c>
      <c r="C206" s="378">
        <f t="shared" si="10"/>
        <v>49126</v>
      </c>
      <c r="D206" s="366" t="str">
        <f>IFERROR(IF(-SUM(D$20:D205)+D$15&lt;0.000001,0,IF($C206&gt;='H-32A-WP06 - Debt Service'!C$24,'H-32A-WP06 - Debt Service'!C$27/12,0)),"-")</f>
        <v>-</v>
      </c>
      <c r="E206" s="366" t="str">
        <f>IFERROR(IF(-SUM(E$20:E205)+E$15&lt;0.000001,0,IF($C206&gt;='H-32A-WP06 - Debt Service'!D$24,'H-32A-WP06 - Debt Service'!D$27/12,0)),"-")</f>
        <v>-</v>
      </c>
      <c r="F206" s="366" t="str">
        <f>IFERROR(IF(-SUM(F$20:F205)+F$15&lt;0.000001,0,IF($C206&gt;='H-32A-WP06 - Debt Service'!E$24,'H-32A-WP06 - Debt Service'!E$27/12,0)),"-")</f>
        <v>-</v>
      </c>
      <c r="G206" s="366">
        <f>IFERROR(IF(-SUM(G$20:G205)+G$15&lt;0.000001,0,IF($C206&gt;='H-32A-WP06 - Debt Service'!F$24,'H-32A-WP06 - Debt Service'!F$27/12,0)),"-")</f>
        <v>0</v>
      </c>
      <c r="H206" s="366">
        <f>IFERROR(IF(-SUM(H$20:H205)+H$15&lt;0.000001,0,IF($C206&gt;='H-32A-WP06 - Debt Service'!G$24,'H-32A-WP06 - Debt Service'!G$27/12,0)),"-")</f>
        <v>0</v>
      </c>
      <c r="I206" s="366">
        <f>IFERROR(IF(-SUM(I$20:I205)+I$15&lt;0.000001,0,IF($C206&gt;='H-32A-WP06 - Debt Service'!H$24,'H-32A-WP06 - Debt Service'!H$27/12,0)),"-")</f>
        <v>0</v>
      </c>
      <c r="J206" s="366">
        <f>IFERROR(IF(-SUM(J$20:J205)+J$15&lt;0.000001,0,IF($C206&gt;='H-32A-WP06 - Debt Service'!I$24,'H-32A-WP06 - Debt Service'!I$27/12,0)),"-")</f>
        <v>0</v>
      </c>
      <c r="K206" s="366">
        <f>IFERROR(IF(-SUM(K$20:K205)+K$15&lt;0.000001,0,IF($C206&gt;='H-32A-WP06 - Debt Service'!J$24,'H-32A-WP06 - Debt Service'!J$27/12,0)),"-")</f>
        <v>0</v>
      </c>
      <c r="L206" s="366">
        <f>IFERROR(IF(-SUM(L$20:L205)+L$15&lt;0.000001,0,IF($C206&gt;='H-32A-WP06 - Debt Service'!K$24,'H-32A-WP06 - Debt Service'!K$27/12,0)),"-")</f>
        <v>0</v>
      </c>
      <c r="M206" s="366">
        <f>IFERROR(IF(-SUM(M$20:M205)+M$15&lt;0.000001,0,IF($C206&gt;='H-32A-WP06 - Debt Service'!L$24,'H-32A-WP06 - Debt Service'!L$27/12,0)),"-")</f>
        <v>0</v>
      </c>
      <c r="N206" s="459"/>
      <c r="O206" s="354">
        <f t="shared" si="9"/>
        <v>2034</v>
      </c>
      <c r="P206" s="378">
        <f t="shared" si="11"/>
        <v>49126</v>
      </c>
      <c r="Q206" s="366" t="str">
        <f>IFERROR(IF(-SUM(Q$20:Q205)+Q$15&lt;0.000001,0,IF($C206&gt;='H-32A-WP06 - Debt Service'!P$24,'H-32A-WP06 - Debt Service'!P$27/12,0)),"-")</f>
        <v>-</v>
      </c>
      <c r="R206" s="366">
        <f>IFERROR(IF(-SUM(R$20:R205)+R$15&lt;0.000001,0,IF($C206&gt;='H-32A-WP06 - Debt Service'!Q$24,'H-32A-WP06 - Debt Service'!Q$27/12,0)),"-")</f>
        <v>0</v>
      </c>
      <c r="S206" s="366">
        <f>IFERROR(IF(-SUM(S$20:S205)+S$15&lt;0.000001,0,IF($C206&gt;='H-32A-WP06 - Debt Service'!R$24,'H-32A-WP06 - Debt Service'!R$27/12,0)),"-")</f>
        <v>0</v>
      </c>
      <c r="T206" s="366">
        <f>IFERROR(IF(-SUM(T$20:T205)+T$15&lt;0.000001,0,IF($C206&gt;='H-32A-WP06 - Debt Service'!S$24,'H-32A-WP06 - Debt Service'!S$27/12,0)),"-")</f>
        <v>0</v>
      </c>
      <c r="U206" s="366">
        <f>IFERROR(IF(-SUM(U$20:U205)+U$15&lt;0.000001,0,IF($C206&gt;='H-32A-WP06 - Debt Service'!T$24,'H-32A-WP06 - Debt Service'!T$27/12,0)),"-")</f>
        <v>0</v>
      </c>
      <c r="V206" s="366">
        <f>IFERROR(IF(-SUM(V$20:V205)+V$15&lt;0.000001,0,IF($C206&gt;='H-32A-WP06 - Debt Service'!U$24,'H-32A-WP06 - Debt Service'!U$27/12,0)),"-")</f>
        <v>0</v>
      </c>
      <c r="W206" s="366">
        <f>IFERROR(IF(-SUM(W$20:W205)+W$15&lt;0.000001,0,IF($C206&gt;='H-32A-WP06 - Debt Service'!V$24,'H-32A-WP06 - Debt Service'!V$27/12,0)),"-")</f>
        <v>0</v>
      </c>
      <c r="X206" s="366">
        <f>IFERROR(IF(-SUM(X$20:X205)+X$15&lt;0.000001,0,IF($C206&gt;='H-32A-WP06 - Debt Service'!W$24,'H-32A-WP06 - Debt Service'!W$27/12,0)),"-")</f>
        <v>0</v>
      </c>
      <c r="Y206" s="366">
        <f>IFERROR(IF(-SUM(Y$20:Y205)+Y$15&lt;0.000001,0,IF($C206&gt;='H-32A-WP06 - Debt Service'!X$24,'H-32A-WP06 - Debt Service'!X$27/12,0)),"-")</f>
        <v>0</v>
      </c>
      <c r="Z206" s="366">
        <f>IFERROR(IF(-SUM(Z$20:Z205)+Z$15&lt;0.000001,0,IF($C206&gt;='H-32A-WP06 - Debt Service'!Y$24,'H-32A-WP06 - Debt Service'!Y$27/12,0)),"-")</f>
        <v>0</v>
      </c>
    </row>
    <row r="207" spans="2:26">
      <c r="B207" s="354">
        <f t="shared" si="8"/>
        <v>2034</v>
      </c>
      <c r="C207" s="378">
        <f t="shared" si="10"/>
        <v>49157</v>
      </c>
      <c r="D207" s="366" t="str">
        <f>IFERROR(IF(-SUM(D$20:D206)+D$15&lt;0.000001,0,IF($C207&gt;='H-32A-WP06 - Debt Service'!C$24,'H-32A-WP06 - Debt Service'!C$27/12,0)),"-")</f>
        <v>-</v>
      </c>
      <c r="E207" s="366" t="str">
        <f>IFERROR(IF(-SUM(E$20:E206)+E$15&lt;0.000001,0,IF($C207&gt;='H-32A-WP06 - Debt Service'!D$24,'H-32A-WP06 - Debt Service'!D$27/12,0)),"-")</f>
        <v>-</v>
      </c>
      <c r="F207" s="366" t="str">
        <f>IFERROR(IF(-SUM(F$20:F206)+F$15&lt;0.000001,0,IF($C207&gt;='H-32A-WP06 - Debt Service'!E$24,'H-32A-WP06 - Debt Service'!E$27/12,0)),"-")</f>
        <v>-</v>
      </c>
      <c r="G207" s="366">
        <f>IFERROR(IF(-SUM(G$20:G206)+G$15&lt;0.000001,0,IF($C207&gt;='H-32A-WP06 - Debt Service'!F$24,'H-32A-WP06 - Debt Service'!F$27/12,0)),"-")</f>
        <v>0</v>
      </c>
      <c r="H207" s="366">
        <f>IFERROR(IF(-SUM(H$20:H206)+H$15&lt;0.000001,0,IF($C207&gt;='H-32A-WP06 - Debt Service'!G$24,'H-32A-WP06 - Debt Service'!G$27/12,0)),"-")</f>
        <v>0</v>
      </c>
      <c r="I207" s="366">
        <f>IFERROR(IF(-SUM(I$20:I206)+I$15&lt;0.000001,0,IF($C207&gt;='H-32A-WP06 - Debt Service'!H$24,'H-32A-WP06 - Debt Service'!H$27/12,0)),"-")</f>
        <v>0</v>
      </c>
      <c r="J207" s="366">
        <f>IFERROR(IF(-SUM(J$20:J206)+J$15&lt;0.000001,0,IF($C207&gt;='H-32A-WP06 - Debt Service'!I$24,'H-32A-WP06 - Debt Service'!I$27/12,0)),"-")</f>
        <v>0</v>
      </c>
      <c r="K207" s="366">
        <f>IFERROR(IF(-SUM(K$20:K206)+K$15&lt;0.000001,0,IF($C207&gt;='H-32A-WP06 - Debt Service'!J$24,'H-32A-WP06 - Debt Service'!J$27/12,0)),"-")</f>
        <v>0</v>
      </c>
      <c r="L207" s="366">
        <f>IFERROR(IF(-SUM(L$20:L206)+L$15&lt;0.000001,0,IF($C207&gt;='H-32A-WP06 - Debt Service'!K$24,'H-32A-WP06 - Debt Service'!K$27/12,0)),"-")</f>
        <v>0</v>
      </c>
      <c r="M207" s="366">
        <f>IFERROR(IF(-SUM(M$20:M206)+M$15&lt;0.000001,0,IF($C207&gt;='H-32A-WP06 - Debt Service'!L$24,'H-32A-WP06 - Debt Service'!L$27/12,0)),"-")</f>
        <v>0</v>
      </c>
      <c r="N207" s="459"/>
      <c r="O207" s="354">
        <f t="shared" si="9"/>
        <v>2034</v>
      </c>
      <c r="P207" s="378">
        <f t="shared" si="11"/>
        <v>49157</v>
      </c>
      <c r="Q207" s="366" t="str">
        <f>IFERROR(IF(-SUM(Q$20:Q206)+Q$15&lt;0.000001,0,IF($C207&gt;='H-32A-WP06 - Debt Service'!P$24,'H-32A-WP06 - Debt Service'!P$27/12,0)),"-")</f>
        <v>-</v>
      </c>
      <c r="R207" s="366">
        <f>IFERROR(IF(-SUM(R$20:R206)+R$15&lt;0.000001,0,IF($C207&gt;='H-32A-WP06 - Debt Service'!Q$24,'H-32A-WP06 - Debt Service'!Q$27/12,0)),"-")</f>
        <v>0</v>
      </c>
      <c r="S207" s="366">
        <f>IFERROR(IF(-SUM(S$20:S206)+S$15&lt;0.000001,0,IF($C207&gt;='H-32A-WP06 - Debt Service'!R$24,'H-32A-WP06 - Debt Service'!R$27/12,0)),"-")</f>
        <v>0</v>
      </c>
      <c r="T207" s="366">
        <f>IFERROR(IF(-SUM(T$20:T206)+T$15&lt;0.000001,0,IF($C207&gt;='H-32A-WP06 - Debt Service'!S$24,'H-32A-WP06 - Debt Service'!S$27/12,0)),"-")</f>
        <v>0</v>
      </c>
      <c r="U207" s="366">
        <f>IFERROR(IF(-SUM(U$20:U206)+U$15&lt;0.000001,0,IF($C207&gt;='H-32A-WP06 - Debt Service'!T$24,'H-32A-WP06 - Debt Service'!T$27/12,0)),"-")</f>
        <v>0</v>
      </c>
      <c r="V207" s="366">
        <f>IFERROR(IF(-SUM(V$20:V206)+V$15&lt;0.000001,0,IF($C207&gt;='H-32A-WP06 - Debt Service'!U$24,'H-32A-WP06 - Debt Service'!U$27/12,0)),"-")</f>
        <v>0</v>
      </c>
      <c r="W207" s="366">
        <f>IFERROR(IF(-SUM(W$20:W206)+W$15&lt;0.000001,0,IF($C207&gt;='H-32A-WP06 - Debt Service'!V$24,'H-32A-WP06 - Debt Service'!V$27/12,0)),"-")</f>
        <v>0</v>
      </c>
      <c r="X207" s="366">
        <f>IFERROR(IF(-SUM(X$20:X206)+X$15&lt;0.000001,0,IF($C207&gt;='H-32A-WP06 - Debt Service'!W$24,'H-32A-WP06 - Debt Service'!W$27/12,0)),"-")</f>
        <v>0</v>
      </c>
      <c r="Y207" s="366">
        <f>IFERROR(IF(-SUM(Y$20:Y206)+Y$15&lt;0.000001,0,IF($C207&gt;='H-32A-WP06 - Debt Service'!X$24,'H-32A-WP06 - Debt Service'!X$27/12,0)),"-")</f>
        <v>0</v>
      </c>
      <c r="Z207" s="366">
        <f>IFERROR(IF(-SUM(Z$20:Z206)+Z$15&lt;0.000001,0,IF($C207&gt;='H-32A-WP06 - Debt Service'!Y$24,'H-32A-WP06 - Debt Service'!Y$27/12,0)),"-")</f>
        <v>0</v>
      </c>
    </row>
    <row r="208" spans="2:26">
      <c r="B208" s="354">
        <f t="shared" si="8"/>
        <v>2034</v>
      </c>
      <c r="C208" s="378">
        <f t="shared" si="10"/>
        <v>49188</v>
      </c>
      <c r="D208" s="366" t="str">
        <f>IFERROR(IF(-SUM(D$20:D207)+D$15&lt;0.000001,0,IF($C208&gt;='H-32A-WP06 - Debt Service'!C$24,'H-32A-WP06 - Debt Service'!C$27/12,0)),"-")</f>
        <v>-</v>
      </c>
      <c r="E208" s="366" t="str">
        <f>IFERROR(IF(-SUM(E$20:E207)+E$15&lt;0.000001,0,IF($C208&gt;='H-32A-WP06 - Debt Service'!D$24,'H-32A-WP06 - Debt Service'!D$27/12,0)),"-")</f>
        <v>-</v>
      </c>
      <c r="F208" s="366" t="str">
        <f>IFERROR(IF(-SUM(F$20:F207)+F$15&lt;0.000001,0,IF($C208&gt;='H-32A-WP06 - Debt Service'!E$24,'H-32A-WP06 - Debt Service'!E$27/12,0)),"-")</f>
        <v>-</v>
      </c>
      <c r="G208" s="366">
        <f>IFERROR(IF(-SUM(G$20:G207)+G$15&lt;0.000001,0,IF($C208&gt;='H-32A-WP06 - Debt Service'!F$24,'H-32A-WP06 - Debt Service'!F$27/12,0)),"-")</f>
        <v>0</v>
      </c>
      <c r="H208" s="366">
        <f>IFERROR(IF(-SUM(H$20:H207)+H$15&lt;0.000001,0,IF($C208&gt;='H-32A-WP06 - Debt Service'!G$24,'H-32A-WP06 - Debt Service'!G$27/12,0)),"-")</f>
        <v>0</v>
      </c>
      <c r="I208" s="366">
        <f>IFERROR(IF(-SUM(I$20:I207)+I$15&lt;0.000001,0,IF($C208&gt;='H-32A-WP06 - Debt Service'!H$24,'H-32A-WP06 - Debt Service'!H$27/12,0)),"-")</f>
        <v>0</v>
      </c>
      <c r="J208" s="366">
        <f>IFERROR(IF(-SUM(J$20:J207)+J$15&lt;0.000001,0,IF($C208&gt;='H-32A-WP06 - Debt Service'!I$24,'H-32A-WP06 - Debt Service'!I$27/12,0)),"-")</f>
        <v>0</v>
      </c>
      <c r="K208" s="366">
        <f>IFERROR(IF(-SUM(K$20:K207)+K$15&lt;0.000001,0,IF($C208&gt;='H-32A-WP06 - Debt Service'!J$24,'H-32A-WP06 - Debt Service'!J$27/12,0)),"-")</f>
        <v>0</v>
      </c>
      <c r="L208" s="366">
        <f>IFERROR(IF(-SUM(L$20:L207)+L$15&lt;0.000001,0,IF($C208&gt;='H-32A-WP06 - Debt Service'!K$24,'H-32A-WP06 - Debt Service'!K$27/12,0)),"-")</f>
        <v>0</v>
      </c>
      <c r="M208" s="366">
        <f>IFERROR(IF(-SUM(M$20:M207)+M$15&lt;0.000001,0,IF($C208&gt;='H-32A-WP06 - Debt Service'!L$24,'H-32A-WP06 - Debt Service'!L$27/12,0)),"-")</f>
        <v>0</v>
      </c>
      <c r="N208" s="459"/>
      <c r="O208" s="354">
        <f t="shared" si="9"/>
        <v>2034</v>
      </c>
      <c r="P208" s="378">
        <f t="shared" si="11"/>
        <v>49188</v>
      </c>
      <c r="Q208" s="366" t="str">
        <f>IFERROR(IF(-SUM(Q$20:Q207)+Q$15&lt;0.000001,0,IF($C208&gt;='H-32A-WP06 - Debt Service'!P$24,'H-32A-WP06 - Debt Service'!P$27/12,0)),"-")</f>
        <v>-</v>
      </c>
      <c r="R208" s="366">
        <f>IFERROR(IF(-SUM(R$20:R207)+R$15&lt;0.000001,0,IF($C208&gt;='H-32A-WP06 - Debt Service'!Q$24,'H-32A-WP06 - Debt Service'!Q$27/12,0)),"-")</f>
        <v>0</v>
      </c>
      <c r="S208" s="366">
        <f>IFERROR(IF(-SUM(S$20:S207)+S$15&lt;0.000001,0,IF($C208&gt;='H-32A-WP06 - Debt Service'!R$24,'H-32A-WP06 - Debt Service'!R$27/12,0)),"-")</f>
        <v>0</v>
      </c>
      <c r="T208" s="366">
        <f>IFERROR(IF(-SUM(T$20:T207)+T$15&lt;0.000001,0,IF($C208&gt;='H-32A-WP06 - Debt Service'!S$24,'H-32A-WP06 - Debt Service'!S$27/12,0)),"-")</f>
        <v>0</v>
      </c>
      <c r="U208" s="366">
        <f>IFERROR(IF(-SUM(U$20:U207)+U$15&lt;0.000001,0,IF($C208&gt;='H-32A-WP06 - Debt Service'!T$24,'H-32A-WP06 - Debt Service'!T$27/12,0)),"-")</f>
        <v>0</v>
      </c>
      <c r="V208" s="366">
        <f>IFERROR(IF(-SUM(V$20:V207)+V$15&lt;0.000001,0,IF($C208&gt;='H-32A-WP06 - Debt Service'!U$24,'H-32A-WP06 - Debt Service'!U$27/12,0)),"-")</f>
        <v>0</v>
      </c>
      <c r="W208" s="366">
        <f>IFERROR(IF(-SUM(W$20:W207)+W$15&lt;0.000001,0,IF($C208&gt;='H-32A-WP06 - Debt Service'!V$24,'H-32A-WP06 - Debt Service'!V$27/12,0)),"-")</f>
        <v>0</v>
      </c>
      <c r="X208" s="366">
        <f>IFERROR(IF(-SUM(X$20:X207)+X$15&lt;0.000001,0,IF($C208&gt;='H-32A-WP06 - Debt Service'!W$24,'H-32A-WP06 - Debt Service'!W$27/12,0)),"-")</f>
        <v>0</v>
      </c>
      <c r="Y208" s="366">
        <f>IFERROR(IF(-SUM(Y$20:Y207)+Y$15&lt;0.000001,0,IF($C208&gt;='H-32A-WP06 - Debt Service'!X$24,'H-32A-WP06 - Debt Service'!X$27/12,0)),"-")</f>
        <v>0</v>
      </c>
      <c r="Z208" s="366">
        <f>IFERROR(IF(-SUM(Z$20:Z207)+Z$15&lt;0.000001,0,IF($C208&gt;='H-32A-WP06 - Debt Service'!Y$24,'H-32A-WP06 - Debt Service'!Y$27/12,0)),"-")</f>
        <v>0</v>
      </c>
    </row>
    <row r="209" spans="2:26">
      <c r="B209" s="354">
        <f t="shared" si="8"/>
        <v>2034</v>
      </c>
      <c r="C209" s="378">
        <f t="shared" si="10"/>
        <v>49218</v>
      </c>
      <c r="D209" s="366" t="str">
        <f>IFERROR(IF(-SUM(D$20:D208)+D$15&lt;0.000001,0,IF($C209&gt;='H-32A-WP06 - Debt Service'!C$24,'H-32A-WP06 - Debt Service'!C$27/12,0)),"-")</f>
        <v>-</v>
      </c>
      <c r="E209" s="366" t="str">
        <f>IFERROR(IF(-SUM(E$20:E208)+E$15&lt;0.000001,0,IF($C209&gt;='H-32A-WP06 - Debt Service'!D$24,'H-32A-WP06 - Debt Service'!D$27/12,0)),"-")</f>
        <v>-</v>
      </c>
      <c r="F209" s="366" t="str">
        <f>IFERROR(IF(-SUM(F$20:F208)+F$15&lt;0.000001,0,IF($C209&gt;='H-32A-WP06 - Debt Service'!E$24,'H-32A-WP06 - Debt Service'!E$27/12,0)),"-")</f>
        <v>-</v>
      </c>
      <c r="G209" s="366">
        <f>IFERROR(IF(-SUM(G$20:G208)+G$15&lt;0.000001,0,IF($C209&gt;='H-32A-WP06 - Debt Service'!F$24,'H-32A-WP06 - Debt Service'!F$27/12,0)),"-")</f>
        <v>0</v>
      </c>
      <c r="H209" s="366">
        <f>IFERROR(IF(-SUM(H$20:H208)+H$15&lt;0.000001,0,IF($C209&gt;='H-32A-WP06 - Debt Service'!G$24,'H-32A-WP06 - Debt Service'!G$27/12,0)),"-")</f>
        <v>0</v>
      </c>
      <c r="I209" s="366">
        <f>IFERROR(IF(-SUM(I$20:I208)+I$15&lt;0.000001,0,IF($C209&gt;='H-32A-WP06 - Debt Service'!H$24,'H-32A-WP06 - Debt Service'!H$27/12,0)),"-")</f>
        <v>0</v>
      </c>
      <c r="J209" s="366">
        <f>IFERROR(IF(-SUM(J$20:J208)+J$15&lt;0.000001,0,IF($C209&gt;='H-32A-WP06 - Debt Service'!I$24,'H-32A-WP06 - Debt Service'!I$27/12,0)),"-")</f>
        <v>0</v>
      </c>
      <c r="K209" s="366">
        <f>IFERROR(IF(-SUM(K$20:K208)+K$15&lt;0.000001,0,IF($C209&gt;='H-32A-WP06 - Debt Service'!J$24,'H-32A-WP06 - Debt Service'!J$27/12,0)),"-")</f>
        <v>0</v>
      </c>
      <c r="L209" s="366">
        <f>IFERROR(IF(-SUM(L$20:L208)+L$15&lt;0.000001,0,IF($C209&gt;='H-32A-WP06 - Debt Service'!K$24,'H-32A-WP06 - Debt Service'!K$27/12,0)),"-")</f>
        <v>0</v>
      </c>
      <c r="M209" s="366">
        <f>IFERROR(IF(-SUM(M$20:M208)+M$15&lt;0.000001,0,IF($C209&gt;='H-32A-WP06 - Debt Service'!L$24,'H-32A-WP06 - Debt Service'!L$27/12,0)),"-")</f>
        <v>0</v>
      </c>
      <c r="N209" s="459"/>
      <c r="O209" s="354">
        <f t="shared" si="9"/>
        <v>2034</v>
      </c>
      <c r="P209" s="378">
        <f t="shared" si="11"/>
        <v>49218</v>
      </c>
      <c r="Q209" s="366" t="str">
        <f>IFERROR(IF(-SUM(Q$20:Q208)+Q$15&lt;0.000001,0,IF($C209&gt;='H-32A-WP06 - Debt Service'!P$24,'H-32A-WP06 - Debt Service'!P$27/12,0)),"-")</f>
        <v>-</v>
      </c>
      <c r="R209" s="366">
        <f>IFERROR(IF(-SUM(R$20:R208)+R$15&lt;0.000001,0,IF($C209&gt;='H-32A-WP06 - Debt Service'!Q$24,'H-32A-WP06 - Debt Service'!Q$27/12,0)),"-")</f>
        <v>0</v>
      </c>
      <c r="S209" s="366">
        <f>IFERROR(IF(-SUM(S$20:S208)+S$15&lt;0.000001,0,IF($C209&gt;='H-32A-WP06 - Debt Service'!R$24,'H-32A-WP06 - Debt Service'!R$27/12,0)),"-")</f>
        <v>0</v>
      </c>
      <c r="T209" s="366">
        <f>IFERROR(IF(-SUM(T$20:T208)+T$15&lt;0.000001,0,IF($C209&gt;='H-32A-WP06 - Debt Service'!S$24,'H-32A-WP06 - Debt Service'!S$27/12,0)),"-")</f>
        <v>0</v>
      </c>
      <c r="U209" s="366">
        <f>IFERROR(IF(-SUM(U$20:U208)+U$15&lt;0.000001,0,IF($C209&gt;='H-32A-WP06 - Debt Service'!T$24,'H-32A-WP06 - Debt Service'!T$27/12,0)),"-")</f>
        <v>0</v>
      </c>
      <c r="V209" s="366">
        <f>IFERROR(IF(-SUM(V$20:V208)+V$15&lt;0.000001,0,IF($C209&gt;='H-32A-WP06 - Debt Service'!U$24,'H-32A-WP06 - Debt Service'!U$27/12,0)),"-")</f>
        <v>0</v>
      </c>
      <c r="W209" s="366">
        <f>IFERROR(IF(-SUM(W$20:W208)+W$15&lt;0.000001,0,IF($C209&gt;='H-32A-WP06 - Debt Service'!V$24,'H-32A-WP06 - Debt Service'!V$27/12,0)),"-")</f>
        <v>0</v>
      </c>
      <c r="X209" s="366">
        <f>IFERROR(IF(-SUM(X$20:X208)+X$15&lt;0.000001,0,IF($C209&gt;='H-32A-WP06 - Debt Service'!W$24,'H-32A-WP06 - Debt Service'!W$27/12,0)),"-")</f>
        <v>0</v>
      </c>
      <c r="Y209" s="366">
        <f>IFERROR(IF(-SUM(Y$20:Y208)+Y$15&lt;0.000001,0,IF($C209&gt;='H-32A-WP06 - Debt Service'!X$24,'H-32A-WP06 - Debt Service'!X$27/12,0)),"-")</f>
        <v>0</v>
      </c>
      <c r="Z209" s="366">
        <f>IFERROR(IF(-SUM(Z$20:Z208)+Z$15&lt;0.000001,0,IF($C209&gt;='H-32A-WP06 - Debt Service'!Y$24,'H-32A-WP06 - Debt Service'!Y$27/12,0)),"-")</f>
        <v>0</v>
      </c>
    </row>
    <row r="210" spans="2:26">
      <c r="B210" s="354">
        <f t="shared" si="8"/>
        <v>2034</v>
      </c>
      <c r="C210" s="378">
        <f t="shared" si="10"/>
        <v>49249</v>
      </c>
      <c r="D210" s="366" t="str">
        <f>IFERROR(IF(-SUM(D$20:D209)+D$15&lt;0.000001,0,IF($C210&gt;='H-32A-WP06 - Debt Service'!C$24,'H-32A-WP06 - Debt Service'!C$27/12,0)),"-")</f>
        <v>-</v>
      </c>
      <c r="E210" s="366" t="str">
        <f>IFERROR(IF(-SUM(E$20:E209)+E$15&lt;0.000001,0,IF($C210&gt;='H-32A-WP06 - Debt Service'!D$24,'H-32A-WP06 - Debt Service'!D$27/12,0)),"-")</f>
        <v>-</v>
      </c>
      <c r="F210" s="366" t="str">
        <f>IFERROR(IF(-SUM(F$20:F209)+F$15&lt;0.000001,0,IF($C210&gt;='H-32A-WP06 - Debt Service'!E$24,'H-32A-WP06 - Debt Service'!E$27/12,0)),"-")</f>
        <v>-</v>
      </c>
      <c r="G210" s="366">
        <f>IFERROR(IF(-SUM(G$20:G209)+G$15&lt;0.000001,0,IF($C210&gt;='H-32A-WP06 - Debt Service'!F$24,'H-32A-WP06 - Debt Service'!F$27/12,0)),"-")</f>
        <v>0</v>
      </c>
      <c r="H210" s="366">
        <f>IFERROR(IF(-SUM(H$20:H209)+H$15&lt;0.000001,0,IF($C210&gt;='H-32A-WP06 - Debt Service'!G$24,'H-32A-WP06 - Debt Service'!G$27/12,0)),"-")</f>
        <v>0</v>
      </c>
      <c r="I210" s="366">
        <f>IFERROR(IF(-SUM(I$20:I209)+I$15&lt;0.000001,0,IF($C210&gt;='H-32A-WP06 - Debt Service'!H$24,'H-32A-WP06 - Debt Service'!H$27/12,0)),"-")</f>
        <v>0</v>
      </c>
      <c r="J210" s="366">
        <f>IFERROR(IF(-SUM(J$20:J209)+J$15&lt;0.000001,0,IF($C210&gt;='H-32A-WP06 - Debt Service'!I$24,'H-32A-WP06 - Debt Service'!I$27/12,0)),"-")</f>
        <v>0</v>
      </c>
      <c r="K210" s="366">
        <f>IFERROR(IF(-SUM(K$20:K209)+K$15&lt;0.000001,0,IF($C210&gt;='H-32A-WP06 - Debt Service'!J$24,'H-32A-WP06 - Debt Service'!J$27/12,0)),"-")</f>
        <v>0</v>
      </c>
      <c r="L210" s="366">
        <f>IFERROR(IF(-SUM(L$20:L209)+L$15&lt;0.000001,0,IF($C210&gt;='H-32A-WP06 - Debt Service'!K$24,'H-32A-WP06 - Debt Service'!K$27/12,0)),"-")</f>
        <v>0</v>
      </c>
      <c r="M210" s="366">
        <f>IFERROR(IF(-SUM(M$20:M209)+M$15&lt;0.000001,0,IF($C210&gt;='H-32A-WP06 - Debt Service'!L$24,'H-32A-WP06 - Debt Service'!L$27/12,0)),"-")</f>
        <v>0</v>
      </c>
      <c r="N210" s="459"/>
      <c r="O210" s="354">
        <f t="shared" si="9"/>
        <v>2034</v>
      </c>
      <c r="P210" s="378">
        <f t="shared" si="11"/>
        <v>49249</v>
      </c>
      <c r="Q210" s="366" t="str">
        <f>IFERROR(IF(-SUM(Q$20:Q209)+Q$15&lt;0.000001,0,IF($C210&gt;='H-32A-WP06 - Debt Service'!P$24,'H-32A-WP06 - Debt Service'!P$27/12,0)),"-")</f>
        <v>-</v>
      </c>
      <c r="R210" s="366">
        <f>IFERROR(IF(-SUM(R$20:R209)+R$15&lt;0.000001,0,IF($C210&gt;='H-32A-WP06 - Debt Service'!Q$24,'H-32A-WP06 - Debt Service'!Q$27/12,0)),"-")</f>
        <v>0</v>
      </c>
      <c r="S210" s="366">
        <f>IFERROR(IF(-SUM(S$20:S209)+S$15&lt;0.000001,0,IF($C210&gt;='H-32A-WP06 - Debt Service'!R$24,'H-32A-WP06 - Debt Service'!R$27/12,0)),"-")</f>
        <v>0</v>
      </c>
      <c r="T210" s="366">
        <f>IFERROR(IF(-SUM(T$20:T209)+T$15&lt;0.000001,0,IF($C210&gt;='H-32A-WP06 - Debt Service'!S$24,'H-32A-WP06 - Debt Service'!S$27/12,0)),"-")</f>
        <v>0</v>
      </c>
      <c r="U210" s="366">
        <f>IFERROR(IF(-SUM(U$20:U209)+U$15&lt;0.000001,0,IF($C210&gt;='H-32A-WP06 - Debt Service'!T$24,'H-32A-WP06 - Debt Service'!T$27/12,0)),"-")</f>
        <v>0</v>
      </c>
      <c r="V210" s="366">
        <f>IFERROR(IF(-SUM(V$20:V209)+V$15&lt;0.000001,0,IF($C210&gt;='H-32A-WP06 - Debt Service'!U$24,'H-32A-WP06 - Debt Service'!U$27/12,0)),"-")</f>
        <v>0</v>
      </c>
      <c r="W210" s="366">
        <f>IFERROR(IF(-SUM(W$20:W209)+W$15&lt;0.000001,0,IF($C210&gt;='H-32A-WP06 - Debt Service'!V$24,'H-32A-WP06 - Debt Service'!V$27/12,0)),"-")</f>
        <v>0</v>
      </c>
      <c r="X210" s="366">
        <f>IFERROR(IF(-SUM(X$20:X209)+X$15&lt;0.000001,0,IF($C210&gt;='H-32A-WP06 - Debt Service'!W$24,'H-32A-WP06 - Debt Service'!W$27/12,0)),"-")</f>
        <v>0</v>
      </c>
      <c r="Y210" s="366">
        <f>IFERROR(IF(-SUM(Y$20:Y209)+Y$15&lt;0.000001,0,IF($C210&gt;='H-32A-WP06 - Debt Service'!X$24,'H-32A-WP06 - Debt Service'!X$27/12,0)),"-")</f>
        <v>0</v>
      </c>
      <c r="Z210" s="366">
        <f>IFERROR(IF(-SUM(Z$20:Z209)+Z$15&lt;0.000001,0,IF($C210&gt;='H-32A-WP06 - Debt Service'!Y$24,'H-32A-WP06 - Debt Service'!Y$27/12,0)),"-")</f>
        <v>0</v>
      </c>
    </row>
    <row r="211" spans="2:26">
      <c r="B211" s="354">
        <f t="shared" si="8"/>
        <v>2034</v>
      </c>
      <c r="C211" s="378">
        <f t="shared" si="10"/>
        <v>49279</v>
      </c>
      <c r="D211" s="366" t="str">
        <f>IFERROR(IF(-SUM(D$20:D210)+D$15&lt;0.000001,0,IF($C211&gt;='H-32A-WP06 - Debt Service'!C$24,'H-32A-WP06 - Debt Service'!C$27/12,0)),"-")</f>
        <v>-</v>
      </c>
      <c r="E211" s="366" t="str">
        <f>IFERROR(IF(-SUM(E$20:E210)+E$15&lt;0.000001,0,IF($C211&gt;='H-32A-WP06 - Debt Service'!D$24,'H-32A-WP06 - Debt Service'!D$27/12,0)),"-")</f>
        <v>-</v>
      </c>
      <c r="F211" s="366" t="str">
        <f>IFERROR(IF(-SUM(F$20:F210)+F$15&lt;0.000001,0,IF($C211&gt;='H-32A-WP06 - Debt Service'!E$24,'H-32A-WP06 - Debt Service'!E$27/12,0)),"-")</f>
        <v>-</v>
      </c>
      <c r="G211" s="366">
        <f>IFERROR(IF(-SUM(G$20:G210)+G$15&lt;0.000001,0,IF($C211&gt;='H-32A-WP06 - Debt Service'!F$24,'H-32A-WP06 - Debt Service'!F$27/12,0)),"-")</f>
        <v>0</v>
      </c>
      <c r="H211" s="366">
        <f>IFERROR(IF(-SUM(H$20:H210)+H$15&lt;0.000001,0,IF($C211&gt;='H-32A-WP06 - Debt Service'!G$24,'H-32A-WP06 - Debt Service'!G$27/12,0)),"-")</f>
        <v>0</v>
      </c>
      <c r="I211" s="366">
        <f>IFERROR(IF(-SUM(I$20:I210)+I$15&lt;0.000001,0,IF($C211&gt;='H-32A-WP06 - Debt Service'!H$24,'H-32A-WP06 - Debt Service'!H$27/12,0)),"-")</f>
        <v>0</v>
      </c>
      <c r="J211" s="366">
        <f>IFERROR(IF(-SUM(J$20:J210)+J$15&lt;0.000001,0,IF($C211&gt;='H-32A-WP06 - Debt Service'!I$24,'H-32A-WP06 - Debt Service'!I$27/12,0)),"-")</f>
        <v>0</v>
      </c>
      <c r="K211" s="366">
        <f>IFERROR(IF(-SUM(K$20:K210)+K$15&lt;0.000001,0,IF($C211&gt;='H-32A-WP06 - Debt Service'!J$24,'H-32A-WP06 - Debt Service'!J$27/12,0)),"-")</f>
        <v>0</v>
      </c>
      <c r="L211" s="366">
        <f>IFERROR(IF(-SUM(L$20:L210)+L$15&lt;0.000001,0,IF($C211&gt;='H-32A-WP06 - Debt Service'!K$24,'H-32A-WP06 - Debt Service'!K$27/12,0)),"-")</f>
        <v>0</v>
      </c>
      <c r="M211" s="366">
        <f>IFERROR(IF(-SUM(M$20:M210)+M$15&lt;0.000001,0,IF($C211&gt;='H-32A-WP06 - Debt Service'!L$24,'H-32A-WP06 - Debt Service'!L$27/12,0)),"-")</f>
        <v>0</v>
      </c>
      <c r="N211" s="459"/>
      <c r="O211" s="354">
        <f t="shared" si="9"/>
        <v>2034</v>
      </c>
      <c r="P211" s="378">
        <f t="shared" si="11"/>
        <v>49279</v>
      </c>
      <c r="Q211" s="366" t="str">
        <f>IFERROR(IF(-SUM(Q$20:Q210)+Q$15&lt;0.000001,0,IF($C211&gt;='H-32A-WP06 - Debt Service'!P$24,'H-32A-WP06 - Debt Service'!P$27/12,0)),"-")</f>
        <v>-</v>
      </c>
      <c r="R211" s="366">
        <f>IFERROR(IF(-SUM(R$20:R210)+R$15&lt;0.000001,0,IF($C211&gt;='H-32A-WP06 - Debt Service'!Q$24,'H-32A-WP06 - Debt Service'!Q$27/12,0)),"-")</f>
        <v>0</v>
      </c>
      <c r="S211" s="366">
        <f>IFERROR(IF(-SUM(S$20:S210)+S$15&lt;0.000001,0,IF($C211&gt;='H-32A-WP06 - Debt Service'!R$24,'H-32A-WP06 - Debt Service'!R$27/12,0)),"-")</f>
        <v>0</v>
      </c>
      <c r="T211" s="366">
        <f>IFERROR(IF(-SUM(T$20:T210)+T$15&lt;0.000001,0,IF($C211&gt;='H-32A-WP06 - Debt Service'!S$24,'H-32A-WP06 - Debt Service'!S$27/12,0)),"-")</f>
        <v>0</v>
      </c>
      <c r="U211" s="366">
        <f>IFERROR(IF(-SUM(U$20:U210)+U$15&lt;0.000001,0,IF($C211&gt;='H-32A-WP06 - Debt Service'!T$24,'H-32A-WP06 - Debt Service'!T$27/12,0)),"-")</f>
        <v>0</v>
      </c>
      <c r="V211" s="366">
        <f>IFERROR(IF(-SUM(V$20:V210)+V$15&lt;0.000001,0,IF($C211&gt;='H-32A-WP06 - Debt Service'!U$24,'H-32A-WP06 - Debt Service'!U$27/12,0)),"-")</f>
        <v>0</v>
      </c>
      <c r="W211" s="366">
        <f>IFERROR(IF(-SUM(W$20:W210)+W$15&lt;0.000001,0,IF($C211&gt;='H-32A-WP06 - Debt Service'!V$24,'H-32A-WP06 - Debt Service'!V$27/12,0)),"-")</f>
        <v>0</v>
      </c>
      <c r="X211" s="366">
        <f>IFERROR(IF(-SUM(X$20:X210)+X$15&lt;0.000001,0,IF($C211&gt;='H-32A-WP06 - Debt Service'!W$24,'H-32A-WP06 - Debt Service'!W$27/12,0)),"-")</f>
        <v>0</v>
      </c>
      <c r="Y211" s="366">
        <f>IFERROR(IF(-SUM(Y$20:Y210)+Y$15&lt;0.000001,0,IF($C211&gt;='H-32A-WP06 - Debt Service'!X$24,'H-32A-WP06 - Debt Service'!X$27/12,0)),"-")</f>
        <v>0</v>
      </c>
      <c r="Z211" s="366">
        <f>IFERROR(IF(-SUM(Z$20:Z210)+Z$15&lt;0.000001,0,IF($C211&gt;='H-32A-WP06 - Debt Service'!Y$24,'H-32A-WP06 - Debt Service'!Y$27/12,0)),"-")</f>
        <v>0</v>
      </c>
    </row>
    <row r="212" spans="2:26">
      <c r="B212" s="354">
        <f t="shared" si="8"/>
        <v>2035</v>
      </c>
      <c r="C212" s="378">
        <f t="shared" si="10"/>
        <v>49310</v>
      </c>
      <c r="D212" s="366" t="str">
        <f>IFERROR(IF(-SUM(D$20:D211)+D$15&lt;0.000001,0,IF($C212&gt;='H-32A-WP06 - Debt Service'!C$24,'H-32A-WP06 - Debt Service'!C$27/12,0)),"-")</f>
        <v>-</v>
      </c>
      <c r="E212" s="366" t="str">
        <f>IFERROR(IF(-SUM(E$20:E211)+E$15&lt;0.000001,0,IF($C212&gt;='H-32A-WP06 - Debt Service'!D$24,'H-32A-WP06 - Debt Service'!D$27/12,0)),"-")</f>
        <v>-</v>
      </c>
      <c r="F212" s="366" t="str">
        <f>IFERROR(IF(-SUM(F$20:F211)+F$15&lt;0.000001,0,IF($C212&gt;='H-32A-WP06 - Debt Service'!E$24,'H-32A-WP06 - Debt Service'!E$27/12,0)),"-")</f>
        <v>-</v>
      </c>
      <c r="G212" s="366">
        <f>IFERROR(IF(-SUM(G$20:G211)+G$15&lt;0.000001,0,IF($C212&gt;='H-32A-WP06 - Debt Service'!F$24,'H-32A-WP06 - Debt Service'!F$27/12,0)),"-")</f>
        <v>0</v>
      </c>
      <c r="H212" s="366">
        <f>IFERROR(IF(-SUM(H$20:H211)+H$15&lt;0.000001,0,IF($C212&gt;='H-32A-WP06 - Debt Service'!G$24,'H-32A-WP06 - Debt Service'!G$27/12,0)),"-")</f>
        <v>0</v>
      </c>
      <c r="I212" s="366">
        <f>IFERROR(IF(-SUM(I$20:I211)+I$15&lt;0.000001,0,IF($C212&gt;='H-32A-WP06 - Debt Service'!H$24,'H-32A-WP06 - Debt Service'!H$27/12,0)),"-")</f>
        <v>0</v>
      </c>
      <c r="J212" s="366">
        <f>IFERROR(IF(-SUM(J$20:J211)+J$15&lt;0.000001,0,IF($C212&gt;='H-32A-WP06 - Debt Service'!I$24,'H-32A-WP06 - Debt Service'!I$27/12,0)),"-")</f>
        <v>0</v>
      </c>
      <c r="K212" s="366">
        <f>IFERROR(IF(-SUM(K$20:K211)+K$15&lt;0.000001,0,IF($C212&gt;='H-32A-WP06 - Debt Service'!J$24,'H-32A-WP06 - Debt Service'!J$27/12,0)),"-")</f>
        <v>0</v>
      </c>
      <c r="L212" s="366">
        <f>IFERROR(IF(-SUM(L$20:L211)+L$15&lt;0.000001,0,IF($C212&gt;='H-32A-WP06 - Debt Service'!K$24,'H-32A-WP06 - Debt Service'!K$27/12,0)),"-")</f>
        <v>0</v>
      </c>
      <c r="M212" s="366">
        <f>IFERROR(IF(-SUM(M$20:M211)+M$15&lt;0.000001,0,IF($C212&gt;='H-32A-WP06 - Debt Service'!L$24,'H-32A-WP06 - Debt Service'!L$27/12,0)),"-")</f>
        <v>0</v>
      </c>
      <c r="N212" s="459"/>
      <c r="O212" s="354">
        <f t="shared" si="9"/>
        <v>2035</v>
      </c>
      <c r="P212" s="378">
        <f t="shared" si="11"/>
        <v>49310</v>
      </c>
      <c r="Q212" s="366" t="str">
        <f>IFERROR(IF(-SUM(Q$20:Q211)+Q$15&lt;0.000001,0,IF($C212&gt;='H-32A-WP06 - Debt Service'!P$24,'H-32A-WP06 - Debt Service'!P$27/12,0)),"-")</f>
        <v>-</v>
      </c>
      <c r="R212" s="366">
        <f>IFERROR(IF(-SUM(R$20:R211)+R$15&lt;0.000001,0,IF($C212&gt;='H-32A-WP06 - Debt Service'!Q$24,'H-32A-WP06 - Debt Service'!Q$27/12,0)),"-")</f>
        <v>0</v>
      </c>
      <c r="S212" s="366">
        <f>IFERROR(IF(-SUM(S$20:S211)+S$15&lt;0.000001,0,IF($C212&gt;='H-32A-WP06 - Debt Service'!R$24,'H-32A-WP06 - Debt Service'!R$27/12,0)),"-")</f>
        <v>0</v>
      </c>
      <c r="T212" s="366">
        <f>IFERROR(IF(-SUM(T$20:T211)+T$15&lt;0.000001,0,IF($C212&gt;='H-32A-WP06 - Debt Service'!S$24,'H-32A-WP06 - Debt Service'!S$27/12,0)),"-")</f>
        <v>0</v>
      </c>
      <c r="U212" s="366">
        <f>IFERROR(IF(-SUM(U$20:U211)+U$15&lt;0.000001,0,IF($C212&gt;='H-32A-WP06 - Debt Service'!T$24,'H-32A-WP06 - Debt Service'!T$27/12,0)),"-")</f>
        <v>0</v>
      </c>
      <c r="V212" s="366">
        <f>IFERROR(IF(-SUM(V$20:V211)+V$15&lt;0.000001,0,IF($C212&gt;='H-32A-WP06 - Debt Service'!U$24,'H-32A-WP06 - Debt Service'!U$27/12,0)),"-")</f>
        <v>0</v>
      </c>
      <c r="W212" s="366">
        <f>IFERROR(IF(-SUM(W$20:W211)+W$15&lt;0.000001,0,IF($C212&gt;='H-32A-WP06 - Debt Service'!V$24,'H-32A-WP06 - Debt Service'!V$27/12,0)),"-")</f>
        <v>0</v>
      </c>
      <c r="X212" s="366">
        <f>IFERROR(IF(-SUM(X$20:X211)+X$15&lt;0.000001,0,IF($C212&gt;='H-32A-WP06 - Debt Service'!W$24,'H-32A-WP06 - Debt Service'!W$27/12,0)),"-")</f>
        <v>0</v>
      </c>
      <c r="Y212" s="366">
        <f>IFERROR(IF(-SUM(Y$20:Y211)+Y$15&lt;0.000001,0,IF($C212&gt;='H-32A-WP06 - Debt Service'!X$24,'H-32A-WP06 - Debt Service'!X$27/12,0)),"-")</f>
        <v>0</v>
      </c>
      <c r="Z212" s="366">
        <f>IFERROR(IF(-SUM(Z$20:Z211)+Z$15&lt;0.000001,0,IF($C212&gt;='H-32A-WP06 - Debt Service'!Y$24,'H-32A-WP06 - Debt Service'!Y$27/12,0)),"-")</f>
        <v>0</v>
      </c>
    </row>
    <row r="213" spans="2:26">
      <c r="B213" s="354">
        <f t="shared" ref="B213:B276" si="12">YEAR(C213)</f>
        <v>2035</v>
      </c>
      <c r="C213" s="378">
        <f t="shared" si="10"/>
        <v>49341</v>
      </c>
      <c r="D213" s="366" t="str">
        <f>IFERROR(IF(-SUM(D$20:D212)+D$15&lt;0.000001,0,IF($C213&gt;='H-32A-WP06 - Debt Service'!C$24,'H-32A-WP06 - Debt Service'!C$27/12,0)),"-")</f>
        <v>-</v>
      </c>
      <c r="E213" s="366" t="str">
        <f>IFERROR(IF(-SUM(E$20:E212)+E$15&lt;0.000001,0,IF($C213&gt;='H-32A-WP06 - Debt Service'!D$24,'H-32A-WP06 - Debt Service'!D$27/12,0)),"-")</f>
        <v>-</v>
      </c>
      <c r="F213" s="366" t="str">
        <f>IFERROR(IF(-SUM(F$20:F212)+F$15&lt;0.000001,0,IF($C213&gt;='H-32A-WP06 - Debt Service'!E$24,'H-32A-WP06 - Debt Service'!E$27/12,0)),"-")</f>
        <v>-</v>
      </c>
      <c r="G213" s="366">
        <f>IFERROR(IF(-SUM(G$20:G212)+G$15&lt;0.000001,0,IF($C213&gt;='H-32A-WP06 - Debt Service'!F$24,'H-32A-WP06 - Debt Service'!F$27/12,0)),"-")</f>
        <v>0</v>
      </c>
      <c r="H213" s="366">
        <f>IFERROR(IF(-SUM(H$20:H212)+H$15&lt;0.000001,0,IF($C213&gt;='H-32A-WP06 - Debt Service'!G$24,'H-32A-WP06 - Debt Service'!G$27/12,0)),"-")</f>
        <v>0</v>
      </c>
      <c r="I213" s="366">
        <f>IFERROR(IF(-SUM(I$20:I212)+I$15&lt;0.000001,0,IF($C213&gt;='H-32A-WP06 - Debt Service'!H$24,'H-32A-WP06 - Debt Service'!H$27/12,0)),"-")</f>
        <v>0</v>
      </c>
      <c r="J213" s="366">
        <f>IFERROR(IF(-SUM(J$20:J212)+J$15&lt;0.000001,0,IF($C213&gt;='H-32A-WP06 - Debt Service'!I$24,'H-32A-WP06 - Debt Service'!I$27/12,0)),"-")</f>
        <v>0</v>
      </c>
      <c r="K213" s="366">
        <f>IFERROR(IF(-SUM(K$20:K212)+K$15&lt;0.000001,0,IF($C213&gt;='H-32A-WP06 - Debt Service'!J$24,'H-32A-WP06 - Debt Service'!J$27/12,0)),"-")</f>
        <v>0</v>
      </c>
      <c r="L213" s="366">
        <f>IFERROR(IF(-SUM(L$20:L212)+L$15&lt;0.000001,0,IF($C213&gt;='H-32A-WP06 - Debt Service'!K$24,'H-32A-WP06 - Debt Service'!K$27/12,0)),"-")</f>
        <v>0</v>
      </c>
      <c r="M213" s="366">
        <f>IFERROR(IF(-SUM(M$20:M212)+M$15&lt;0.000001,0,IF($C213&gt;='H-32A-WP06 - Debt Service'!L$24,'H-32A-WP06 - Debt Service'!L$27/12,0)),"-")</f>
        <v>0</v>
      </c>
      <c r="N213" s="459"/>
      <c r="O213" s="354">
        <f t="shared" ref="O213:O276" si="13">YEAR(P213)</f>
        <v>2035</v>
      </c>
      <c r="P213" s="378">
        <f t="shared" si="11"/>
        <v>49341</v>
      </c>
      <c r="Q213" s="366" t="str">
        <f>IFERROR(IF(-SUM(Q$20:Q212)+Q$15&lt;0.000001,0,IF($C213&gt;='H-32A-WP06 - Debt Service'!P$24,'H-32A-WP06 - Debt Service'!P$27/12,0)),"-")</f>
        <v>-</v>
      </c>
      <c r="R213" s="366">
        <f>IFERROR(IF(-SUM(R$20:R212)+R$15&lt;0.000001,0,IF($C213&gt;='H-32A-WP06 - Debt Service'!Q$24,'H-32A-WP06 - Debt Service'!Q$27/12,0)),"-")</f>
        <v>0</v>
      </c>
      <c r="S213" s="366">
        <f>IFERROR(IF(-SUM(S$20:S212)+S$15&lt;0.000001,0,IF($C213&gt;='H-32A-WP06 - Debt Service'!R$24,'H-32A-WP06 - Debt Service'!R$27/12,0)),"-")</f>
        <v>0</v>
      </c>
      <c r="T213" s="366">
        <f>IFERROR(IF(-SUM(T$20:T212)+T$15&lt;0.000001,0,IF($C213&gt;='H-32A-WP06 - Debt Service'!S$24,'H-32A-WP06 - Debt Service'!S$27/12,0)),"-")</f>
        <v>0</v>
      </c>
      <c r="U213" s="366">
        <f>IFERROR(IF(-SUM(U$20:U212)+U$15&lt;0.000001,0,IF($C213&gt;='H-32A-WP06 - Debt Service'!T$24,'H-32A-WP06 - Debt Service'!T$27/12,0)),"-")</f>
        <v>0</v>
      </c>
      <c r="V213" s="366">
        <f>IFERROR(IF(-SUM(V$20:V212)+V$15&lt;0.000001,0,IF($C213&gt;='H-32A-WP06 - Debt Service'!U$24,'H-32A-WP06 - Debt Service'!U$27/12,0)),"-")</f>
        <v>0</v>
      </c>
      <c r="W213" s="366">
        <f>IFERROR(IF(-SUM(W$20:W212)+W$15&lt;0.000001,0,IF($C213&gt;='H-32A-WP06 - Debt Service'!V$24,'H-32A-WP06 - Debt Service'!V$27/12,0)),"-")</f>
        <v>0</v>
      </c>
      <c r="X213" s="366">
        <f>IFERROR(IF(-SUM(X$20:X212)+X$15&lt;0.000001,0,IF($C213&gt;='H-32A-WP06 - Debt Service'!W$24,'H-32A-WP06 - Debt Service'!W$27/12,0)),"-")</f>
        <v>0</v>
      </c>
      <c r="Y213" s="366">
        <f>IFERROR(IF(-SUM(Y$20:Y212)+Y$15&lt;0.000001,0,IF($C213&gt;='H-32A-WP06 - Debt Service'!X$24,'H-32A-WP06 - Debt Service'!X$27/12,0)),"-")</f>
        <v>0</v>
      </c>
      <c r="Z213" s="366">
        <f>IFERROR(IF(-SUM(Z$20:Z212)+Z$15&lt;0.000001,0,IF($C213&gt;='H-32A-WP06 - Debt Service'!Y$24,'H-32A-WP06 - Debt Service'!Y$27/12,0)),"-")</f>
        <v>0</v>
      </c>
    </row>
    <row r="214" spans="2:26">
      <c r="B214" s="354">
        <f t="shared" si="12"/>
        <v>2035</v>
      </c>
      <c r="C214" s="378">
        <f t="shared" ref="C214:C277" si="14">EOMONTH(C213,0)+1</f>
        <v>49369</v>
      </c>
      <c r="D214" s="366" t="str">
        <f>IFERROR(IF(-SUM(D$20:D213)+D$15&lt;0.000001,0,IF($C214&gt;='H-32A-WP06 - Debt Service'!C$24,'H-32A-WP06 - Debt Service'!C$27/12,0)),"-")</f>
        <v>-</v>
      </c>
      <c r="E214" s="366" t="str">
        <f>IFERROR(IF(-SUM(E$20:E213)+E$15&lt;0.000001,0,IF($C214&gt;='H-32A-WP06 - Debt Service'!D$24,'H-32A-WP06 - Debt Service'!D$27/12,0)),"-")</f>
        <v>-</v>
      </c>
      <c r="F214" s="366" t="str">
        <f>IFERROR(IF(-SUM(F$20:F213)+F$15&lt;0.000001,0,IF($C214&gt;='H-32A-WP06 - Debt Service'!E$24,'H-32A-WP06 - Debt Service'!E$27/12,0)),"-")</f>
        <v>-</v>
      </c>
      <c r="G214" s="366">
        <f>IFERROR(IF(-SUM(G$20:G213)+G$15&lt;0.000001,0,IF($C214&gt;='H-32A-WP06 - Debt Service'!F$24,'H-32A-WP06 - Debt Service'!F$27/12,0)),"-")</f>
        <v>0</v>
      </c>
      <c r="H214" s="366">
        <f>IFERROR(IF(-SUM(H$20:H213)+H$15&lt;0.000001,0,IF($C214&gt;='H-32A-WP06 - Debt Service'!G$24,'H-32A-WP06 - Debt Service'!G$27/12,0)),"-")</f>
        <v>0</v>
      </c>
      <c r="I214" s="366">
        <f>IFERROR(IF(-SUM(I$20:I213)+I$15&lt;0.000001,0,IF($C214&gt;='H-32A-WP06 - Debt Service'!H$24,'H-32A-WP06 - Debt Service'!H$27/12,0)),"-")</f>
        <v>0</v>
      </c>
      <c r="J214" s="366">
        <f>IFERROR(IF(-SUM(J$20:J213)+J$15&lt;0.000001,0,IF($C214&gt;='H-32A-WP06 - Debt Service'!I$24,'H-32A-WP06 - Debt Service'!I$27/12,0)),"-")</f>
        <v>0</v>
      </c>
      <c r="K214" s="366">
        <f>IFERROR(IF(-SUM(K$20:K213)+K$15&lt;0.000001,0,IF($C214&gt;='H-32A-WP06 - Debt Service'!J$24,'H-32A-WP06 - Debt Service'!J$27/12,0)),"-")</f>
        <v>0</v>
      </c>
      <c r="L214" s="366">
        <f>IFERROR(IF(-SUM(L$20:L213)+L$15&lt;0.000001,0,IF($C214&gt;='H-32A-WP06 - Debt Service'!K$24,'H-32A-WP06 - Debt Service'!K$27/12,0)),"-")</f>
        <v>0</v>
      </c>
      <c r="M214" s="366">
        <f>IFERROR(IF(-SUM(M$20:M213)+M$15&lt;0.000001,0,IF($C214&gt;='H-32A-WP06 - Debt Service'!L$24,'H-32A-WP06 - Debt Service'!L$27/12,0)),"-")</f>
        <v>0</v>
      </c>
      <c r="N214" s="459"/>
      <c r="O214" s="354">
        <f t="shared" si="13"/>
        <v>2035</v>
      </c>
      <c r="P214" s="378">
        <f t="shared" ref="P214:P277" si="15">EOMONTH(P213,0)+1</f>
        <v>49369</v>
      </c>
      <c r="Q214" s="366" t="str">
        <f>IFERROR(IF(-SUM(Q$20:Q213)+Q$15&lt;0.000001,0,IF($C214&gt;='H-32A-WP06 - Debt Service'!P$24,'H-32A-WP06 - Debt Service'!P$27/12,0)),"-")</f>
        <v>-</v>
      </c>
      <c r="R214" s="366">
        <f>IFERROR(IF(-SUM(R$20:R213)+R$15&lt;0.000001,0,IF($C214&gt;='H-32A-WP06 - Debt Service'!Q$24,'H-32A-WP06 - Debt Service'!Q$27/12,0)),"-")</f>
        <v>0</v>
      </c>
      <c r="S214" s="366">
        <f>IFERROR(IF(-SUM(S$20:S213)+S$15&lt;0.000001,0,IF($C214&gt;='H-32A-WP06 - Debt Service'!R$24,'H-32A-WP06 - Debt Service'!R$27/12,0)),"-")</f>
        <v>0</v>
      </c>
      <c r="T214" s="366">
        <f>IFERROR(IF(-SUM(T$20:T213)+T$15&lt;0.000001,0,IF($C214&gt;='H-32A-WP06 - Debt Service'!S$24,'H-32A-WP06 - Debt Service'!S$27/12,0)),"-")</f>
        <v>0</v>
      </c>
      <c r="U214" s="366">
        <f>IFERROR(IF(-SUM(U$20:U213)+U$15&lt;0.000001,0,IF($C214&gt;='H-32A-WP06 - Debt Service'!T$24,'H-32A-WP06 - Debt Service'!T$27/12,0)),"-")</f>
        <v>0</v>
      </c>
      <c r="V214" s="366">
        <f>IFERROR(IF(-SUM(V$20:V213)+V$15&lt;0.000001,0,IF($C214&gt;='H-32A-WP06 - Debt Service'!U$24,'H-32A-WP06 - Debt Service'!U$27/12,0)),"-")</f>
        <v>0</v>
      </c>
      <c r="W214" s="366">
        <f>IFERROR(IF(-SUM(W$20:W213)+W$15&lt;0.000001,0,IF($C214&gt;='H-32A-WP06 - Debt Service'!V$24,'H-32A-WP06 - Debt Service'!V$27/12,0)),"-")</f>
        <v>0</v>
      </c>
      <c r="X214" s="366">
        <f>IFERROR(IF(-SUM(X$20:X213)+X$15&lt;0.000001,0,IF($C214&gt;='H-32A-WP06 - Debt Service'!W$24,'H-32A-WP06 - Debt Service'!W$27/12,0)),"-")</f>
        <v>0</v>
      </c>
      <c r="Y214" s="366">
        <f>IFERROR(IF(-SUM(Y$20:Y213)+Y$15&lt;0.000001,0,IF($C214&gt;='H-32A-WP06 - Debt Service'!X$24,'H-32A-WP06 - Debt Service'!X$27/12,0)),"-")</f>
        <v>0</v>
      </c>
      <c r="Z214" s="366">
        <f>IFERROR(IF(-SUM(Z$20:Z213)+Z$15&lt;0.000001,0,IF($C214&gt;='H-32A-WP06 - Debt Service'!Y$24,'H-32A-WP06 - Debt Service'!Y$27/12,0)),"-")</f>
        <v>0</v>
      </c>
    </row>
    <row r="215" spans="2:26">
      <c r="B215" s="354">
        <f t="shared" si="12"/>
        <v>2035</v>
      </c>
      <c r="C215" s="378">
        <f t="shared" si="14"/>
        <v>49400</v>
      </c>
      <c r="D215" s="366" t="str">
        <f>IFERROR(IF(-SUM(D$20:D214)+D$15&lt;0.000001,0,IF($C215&gt;='H-32A-WP06 - Debt Service'!C$24,'H-32A-WP06 - Debt Service'!C$27/12,0)),"-")</f>
        <v>-</v>
      </c>
      <c r="E215" s="366" t="str">
        <f>IFERROR(IF(-SUM(E$20:E214)+E$15&lt;0.000001,0,IF($C215&gt;='H-32A-WP06 - Debt Service'!D$24,'H-32A-WP06 - Debt Service'!D$27/12,0)),"-")</f>
        <v>-</v>
      </c>
      <c r="F215" s="366" t="str">
        <f>IFERROR(IF(-SUM(F$20:F214)+F$15&lt;0.000001,0,IF($C215&gt;='H-32A-WP06 - Debt Service'!E$24,'H-32A-WP06 - Debt Service'!E$27/12,0)),"-")</f>
        <v>-</v>
      </c>
      <c r="G215" s="366">
        <f>IFERROR(IF(-SUM(G$20:G214)+G$15&lt;0.000001,0,IF($C215&gt;='H-32A-WP06 - Debt Service'!F$24,'H-32A-WP06 - Debt Service'!F$27/12,0)),"-")</f>
        <v>0</v>
      </c>
      <c r="H215" s="366">
        <f>IFERROR(IF(-SUM(H$20:H214)+H$15&lt;0.000001,0,IF($C215&gt;='H-32A-WP06 - Debt Service'!G$24,'H-32A-WP06 - Debt Service'!G$27/12,0)),"-")</f>
        <v>0</v>
      </c>
      <c r="I215" s="366">
        <f>IFERROR(IF(-SUM(I$20:I214)+I$15&lt;0.000001,0,IF($C215&gt;='H-32A-WP06 - Debt Service'!H$24,'H-32A-WP06 - Debt Service'!H$27/12,0)),"-")</f>
        <v>0</v>
      </c>
      <c r="J215" s="366">
        <f>IFERROR(IF(-SUM(J$20:J214)+J$15&lt;0.000001,0,IF($C215&gt;='H-32A-WP06 - Debt Service'!I$24,'H-32A-WP06 - Debt Service'!I$27/12,0)),"-")</f>
        <v>0</v>
      </c>
      <c r="K215" s="366">
        <f>IFERROR(IF(-SUM(K$20:K214)+K$15&lt;0.000001,0,IF($C215&gt;='H-32A-WP06 - Debt Service'!J$24,'H-32A-WP06 - Debt Service'!J$27/12,0)),"-")</f>
        <v>0</v>
      </c>
      <c r="L215" s="366">
        <f>IFERROR(IF(-SUM(L$20:L214)+L$15&lt;0.000001,0,IF($C215&gt;='H-32A-WP06 - Debt Service'!K$24,'H-32A-WP06 - Debt Service'!K$27/12,0)),"-")</f>
        <v>0</v>
      </c>
      <c r="M215" s="366">
        <f>IFERROR(IF(-SUM(M$20:M214)+M$15&lt;0.000001,0,IF($C215&gt;='H-32A-WP06 - Debt Service'!L$24,'H-32A-WP06 - Debt Service'!L$27/12,0)),"-")</f>
        <v>0</v>
      </c>
      <c r="N215" s="459"/>
      <c r="O215" s="354">
        <f t="shared" si="13"/>
        <v>2035</v>
      </c>
      <c r="P215" s="378">
        <f t="shared" si="15"/>
        <v>49400</v>
      </c>
      <c r="Q215" s="366" t="str">
        <f>IFERROR(IF(-SUM(Q$20:Q214)+Q$15&lt;0.000001,0,IF($C215&gt;='H-32A-WP06 - Debt Service'!P$24,'H-32A-WP06 - Debt Service'!P$27/12,0)),"-")</f>
        <v>-</v>
      </c>
      <c r="R215" s="366">
        <f>IFERROR(IF(-SUM(R$20:R214)+R$15&lt;0.000001,0,IF($C215&gt;='H-32A-WP06 - Debt Service'!Q$24,'H-32A-WP06 - Debt Service'!Q$27/12,0)),"-")</f>
        <v>0</v>
      </c>
      <c r="S215" s="366">
        <f>IFERROR(IF(-SUM(S$20:S214)+S$15&lt;0.000001,0,IF($C215&gt;='H-32A-WP06 - Debt Service'!R$24,'H-32A-WP06 - Debt Service'!R$27/12,0)),"-")</f>
        <v>0</v>
      </c>
      <c r="T215" s="366">
        <f>IFERROR(IF(-SUM(T$20:T214)+T$15&lt;0.000001,0,IF($C215&gt;='H-32A-WP06 - Debt Service'!S$24,'H-32A-WP06 - Debt Service'!S$27/12,0)),"-")</f>
        <v>0</v>
      </c>
      <c r="U215" s="366">
        <f>IFERROR(IF(-SUM(U$20:U214)+U$15&lt;0.000001,0,IF($C215&gt;='H-32A-WP06 - Debt Service'!T$24,'H-32A-WP06 - Debt Service'!T$27/12,0)),"-")</f>
        <v>0</v>
      </c>
      <c r="V215" s="366">
        <f>IFERROR(IF(-SUM(V$20:V214)+V$15&lt;0.000001,0,IF($C215&gt;='H-32A-WP06 - Debt Service'!U$24,'H-32A-WP06 - Debt Service'!U$27/12,0)),"-")</f>
        <v>0</v>
      </c>
      <c r="W215" s="366">
        <f>IFERROR(IF(-SUM(W$20:W214)+W$15&lt;0.000001,0,IF($C215&gt;='H-32A-WP06 - Debt Service'!V$24,'H-32A-WP06 - Debt Service'!V$27/12,0)),"-")</f>
        <v>0</v>
      </c>
      <c r="X215" s="366">
        <f>IFERROR(IF(-SUM(X$20:X214)+X$15&lt;0.000001,0,IF($C215&gt;='H-32A-WP06 - Debt Service'!W$24,'H-32A-WP06 - Debt Service'!W$27/12,0)),"-")</f>
        <v>0</v>
      </c>
      <c r="Y215" s="366">
        <f>IFERROR(IF(-SUM(Y$20:Y214)+Y$15&lt;0.000001,0,IF($C215&gt;='H-32A-WP06 - Debt Service'!X$24,'H-32A-WP06 - Debt Service'!X$27/12,0)),"-")</f>
        <v>0</v>
      </c>
      <c r="Z215" s="366">
        <f>IFERROR(IF(-SUM(Z$20:Z214)+Z$15&lt;0.000001,0,IF($C215&gt;='H-32A-WP06 - Debt Service'!Y$24,'H-32A-WP06 - Debt Service'!Y$27/12,0)),"-")</f>
        <v>0</v>
      </c>
    </row>
    <row r="216" spans="2:26">
      <c r="B216" s="354">
        <f t="shared" si="12"/>
        <v>2035</v>
      </c>
      <c r="C216" s="378">
        <f t="shared" si="14"/>
        <v>49430</v>
      </c>
      <c r="D216" s="366" t="str">
        <f>IFERROR(IF(-SUM(D$20:D215)+D$15&lt;0.000001,0,IF($C216&gt;='H-32A-WP06 - Debt Service'!C$24,'H-32A-WP06 - Debt Service'!C$27/12,0)),"-")</f>
        <v>-</v>
      </c>
      <c r="E216" s="366" t="str">
        <f>IFERROR(IF(-SUM(E$20:E215)+E$15&lt;0.000001,0,IF($C216&gt;='H-32A-WP06 - Debt Service'!D$24,'H-32A-WP06 - Debt Service'!D$27/12,0)),"-")</f>
        <v>-</v>
      </c>
      <c r="F216" s="366" t="str">
        <f>IFERROR(IF(-SUM(F$20:F215)+F$15&lt;0.000001,0,IF($C216&gt;='H-32A-WP06 - Debt Service'!E$24,'H-32A-WP06 - Debt Service'!E$27/12,0)),"-")</f>
        <v>-</v>
      </c>
      <c r="G216" s="366">
        <f>IFERROR(IF(-SUM(G$20:G215)+G$15&lt;0.000001,0,IF($C216&gt;='H-32A-WP06 - Debt Service'!F$24,'H-32A-WP06 - Debt Service'!F$27/12,0)),"-")</f>
        <v>0</v>
      </c>
      <c r="H216" s="366">
        <f>IFERROR(IF(-SUM(H$20:H215)+H$15&lt;0.000001,0,IF($C216&gt;='H-32A-WP06 - Debt Service'!G$24,'H-32A-WP06 - Debt Service'!G$27/12,0)),"-")</f>
        <v>0</v>
      </c>
      <c r="I216" s="366">
        <f>IFERROR(IF(-SUM(I$20:I215)+I$15&lt;0.000001,0,IF($C216&gt;='H-32A-WP06 - Debt Service'!H$24,'H-32A-WP06 - Debt Service'!H$27/12,0)),"-")</f>
        <v>0</v>
      </c>
      <c r="J216" s="366">
        <f>IFERROR(IF(-SUM(J$20:J215)+J$15&lt;0.000001,0,IF($C216&gt;='H-32A-WP06 - Debt Service'!I$24,'H-32A-WP06 - Debt Service'!I$27/12,0)),"-")</f>
        <v>0</v>
      </c>
      <c r="K216" s="366">
        <f>IFERROR(IF(-SUM(K$20:K215)+K$15&lt;0.000001,0,IF($C216&gt;='H-32A-WP06 - Debt Service'!J$24,'H-32A-WP06 - Debt Service'!J$27/12,0)),"-")</f>
        <v>0</v>
      </c>
      <c r="L216" s="366">
        <f>IFERROR(IF(-SUM(L$20:L215)+L$15&lt;0.000001,0,IF($C216&gt;='H-32A-WP06 - Debt Service'!K$24,'H-32A-WP06 - Debt Service'!K$27/12,0)),"-")</f>
        <v>0</v>
      </c>
      <c r="M216" s="366">
        <f>IFERROR(IF(-SUM(M$20:M215)+M$15&lt;0.000001,0,IF($C216&gt;='H-32A-WP06 - Debt Service'!L$24,'H-32A-WP06 - Debt Service'!L$27/12,0)),"-")</f>
        <v>0</v>
      </c>
      <c r="N216" s="459"/>
      <c r="O216" s="354">
        <f t="shared" si="13"/>
        <v>2035</v>
      </c>
      <c r="P216" s="378">
        <f t="shared" si="15"/>
        <v>49430</v>
      </c>
      <c r="Q216" s="366" t="str">
        <f>IFERROR(IF(-SUM(Q$20:Q215)+Q$15&lt;0.000001,0,IF($C216&gt;='H-32A-WP06 - Debt Service'!P$24,'H-32A-WP06 - Debt Service'!P$27/12,0)),"-")</f>
        <v>-</v>
      </c>
      <c r="R216" s="366">
        <f>IFERROR(IF(-SUM(R$20:R215)+R$15&lt;0.000001,0,IF($C216&gt;='H-32A-WP06 - Debt Service'!Q$24,'H-32A-WP06 - Debt Service'!Q$27/12,0)),"-")</f>
        <v>0</v>
      </c>
      <c r="S216" s="366">
        <f>IFERROR(IF(-SUM(S$20:S215)+S$15&lt;0.000001,0,IF($C216&gt;='H-32A-WP06 - Debt Service'!R$24,'H-32A-WP06 - Debt Service'!R$27/12,0)),"-")</f>
        <v>0</v>
      </c>
      <c r="T216" s="366">
        <f>IFERROR(IF(-SUM(T$20:T215)+T$15&lt;0.000001,0,IF($C216&gt;='H-32A-WP06 - Debt Service'!S$24,'H-32A-WP06 - Debt Service'!S$27/12,0)),"-")</f>
        <v>0</v>
      </c>
      <c r="U216" s="366">
        <f>IFERROR(IF(-SUM(U$20:U215)+U$15&lt;0.000001,0,IF($C216&gt;='H-32A-WP06 - Debt Service'!T$24,'H-32A-WP06 - Debt Service'!T$27/12,0)),"-")</f>
        <v>0</v>
      </c>
      <c r="V216" s="366">
        <f>IFERROR(IF(-SUM(V$20:V215)+V$15&lt;0.000001,0,IF($C216&gt;='H-32A-WP06 - Debt Service'!U$24,'H-32A-WP06 - Debt Service'!U$27/12,0)),"-")</f>
        <v>0</v>
      </c>
      <c r="W216" s="366">
        <f>IFERROR(IF(-SUM(W$20:W215)+W$15&lt;0.000001,0,IF($C216&gt;='H-32A-WP06 - Debt Service'!V$24,'H-32A-WP06 - Debt Service'!V$27/12,0)),"-")</f>
        <v>0</v>
      </c>
      <c r="X216" s="366">
        <f>IFERROR(IF(-SUM(X$20:X215)+X$15&lt;0.000001,0,IF($C216&gt;='H-32A-WP06 - Debt Service'!W$24,'H-32A-WP06 - Debt Service'!W$27/12,0)),"-")</f>
        <v>0</v>
      </c>
      <c r="Y216" s="366">
        <f>IFERROR(IF(-SUM(Y$20:Y215)+Y$15&lt;0.000001,0,IF($C216&gt;='H-32A-WP06 - Debt Service'!X$24,'H-32A-WP06 - Debt Service'!X$27/12,0)),"-")</f>
        <v>0</v>
      </c>
      <c r="Z216" s="366">
        <f>IFERROR(IF(-SUM(Z$20:Z215)+Z$15&lt;0.000001,0,IF($C216&gt;='H-32A-WP06 - Debt Service'!Y$24,'H-32A-WP06 - Debt Service'!Y$27/12,0)),"-")</f>
        <v>0</v>
      </c>
    </row>
    <row r="217" spans="2:26">
      <c r="B217" s="354">
        <f t="shared" si="12"/>
        <v>2035</v>
      </c>
      <c r="C217" s="378">
        <f t="shared" si="14"/>
        <v>49461</v>
      </c>
      <c r="D217" s="366" t="str">
        <f>IFERROR(IF(-SUM(D$20:D216)+D$15&lt;0.000001,0,IF($C217&gt;='H-32A-WP06 - Debt Service'!C$24,'H-32A-WP06 - Debt Service'!C$27/12,0)),"-")</f>
        <v>-</v>
      </c>
      <c r="E217" s="366" t="str">
        <f>IFERROR(IF(-SUM(E$20:E216)+E$15&lt;0.000001,0,IF($C217&gt;='H-32A-WP06 - Debt Service'!D$24,'H-32A-WP06 - Debt Service'!D$27/12,0)),"-")</f>
        <v>-</v>
      </c>
      <c r="F217" s="366" t="str">
        <f>IFERROR(IF(-SUM(F$20:F216)+F$15&lt;0.000001,0,IF($C217&gt;='H-32A-WP06 - Debt Service'!E$24,'H-32A-WP06 - Debt Service'!E$27/12,0)),"-")</f>
        <v>-</v>
      </c>
      <c r="G217" s="366">
        <f>IFERROR(IF(-SUM(G$20:G216)+G$15&lt;0.000001,0,IF($C217&gt;='H-32A-WP06 - Debt Service'!F$24,'H-32A-WP06 - Debt Service'!F$27/12,0)),"-")</f>
        <v>0</v>
      </c>
      <c r="H217" s="366">
        <f>IFERROR(IF(-SUM(H$20:H216)+H$15&lt;0.000001,0,IF($C217&gt;='H-32A-WP06 - Debt Service'!G$24,'H-32A-WP06 - Debt Service'!G$27/12,0)),"-")</f>
        <v>0</v>
      </c>
      <c r="I217" s="366">
        <f>IFERROR(IF(-SUM(I$20:I216)+I$15&lt;0.000001,0,IF($C217&gt;='H-32A-WP06 - Debt Service'!H$24,'H-32A-WP06 - Debt Service'!H$27/12,0)),"-")</f>
        <v>0</v>
      </c>
      <c r="J217" s="366">
        <f>IFERROR(IF(-SUM(J$20:J216)+J$15&lt;0.000001,0,IF($C217&gt;='H-32A-WP06 - Debt Service'!I$24,'H-32A-WP06 - Debt Service'!I$27/12,0)),"-")</f>
        <v>0</v>
      </c>
      <c r="K217" s="366">
        <f>IFERROR(IF(-SUM(K$20:K216)+K$15&lt;0.000001,0,IF($C217&gt;='H-32A-WP06 - Debt Service'!J$24,'H-32A-WP06 - Debt Service'!J$27/12,0)),"-")</f>
        <v>0</v>
      </c>
      <c r="L217" s="366">
        <f>IFERROR(IF(-SUM(L$20:L216)+L$15&lt;0.000001,0,IF($C217&gt;='H-32A-WP06 - Debt Service'!K$24,'H-32A-WP06 - Debt Service'!K$27/12,0)),"-")</f>
        <v>0</v>
      </c>
      <c r="M217" s="366">
        <f>IFERROR(IF(-SUM(M$20:M216)+M$15&lt;0.000001,0,IF($C217&gt;='H-32A-WP06 - Debt Service'!L$24,'H-32A-WP06 - Debt Service'!L$27/12,0)),"-")</f>
        <v>0</v>
      </c>
      <c r="N217" s="459"/>
      <c r="O217" s="354">
        <f t="shared" si="13"/>
        <v>2035</v>
      </c>
      <c r="P217" s="378">
        <f t="shared" si="15"/>
        <v>49461</v>
      </c>
      <c r="Q217" s="366" t="str">
        <f>IFERROR(IF(-SUM(Q$20:Q216)+Q$15&lt;0.000001,0,IF($C217&gt;='H-32A-WP06 - Debt Service'!P$24,'H-32A-WP06 - Debt Service'!P$27/12,0)),"-")</f>
        <v>-</v>
      </c>
      <c r="R217" s="366">
        <f>IFERROR(IF(-SUM(R$20:R216)+R$15&lt;0.000001,0,IF($C217&gt;='H-32A-WP06 - Debt Service'!Q$24,'H-32A-WP06 - Debt Service'!Q$27/12,0)),"-")</f>
        <v>0</v>
      </c>
      <c r="S217" s="366">
        <f>IFERROR(IF(-SUM(S$20:S216)+S$15&lt;0.000001,0,IF($C217&gt;='H-32A-WP06 - Debt Service'!R$24,'H-32A-WP06 - Debt Service'!R$27/12,0)),"-")</f>
        <v>0</v>
      </c>
      <c r="T217" s="366">
        <f>IFERROR(IF(-SUM(T$20:T216)+T$15&lt;0.000001,0,IF($C217&gt;='H-32A-WP06 - Debt Service'!S$24,'H-32A-WP06 - Debt Service'!S$27/12,0)),"-")</f>
        <v>0</v>
      </c>
      <c r="U217" s="366">
        <f>IFERROR(IF(-SUM(U$20:U216)+U$15&lt;0.000001,0,IF($C217&gt;='H-32A-WP06 - Debt Service'!T$24,'H-32A-WP06 - Debt Service'!T$27/12,0)),"-")</f>
        <v>0</v>
      </c>
      <c r="V217" s="366">
        <f>IFERROR(IF(-SUM(V$20:V216)+V$15&lt;0.000001,0,IF($C217&gt;='H-32A-WP06 - Debt Service'!U$24,'H-32A-WP06 - Debt Service'!U$27/12,0)),"-")</f>
        <v>0</v>
      </c>
      <c r="W217" s="366">
        <f>IFERROR(IF(-SUM(W$20:W216)+W$15&lt;0.000001,0,IF($C217&gt;='H-32A-WP06 - Debt Service'!V$24,'H-32A-WP06 - Debt Service'!V$27/12,0)),"-")</f>
        <v>0</v>
      </c>
      <c r="X217" s="366">
        <f>IFERROR(IF(-SUM(X$20:X216)+X$15&lt;0.000001,0,IF($C217&gt;='H-32A-WP06 - Debt Service'!W$24,'H-32A-WP06 - Debt Service'!W$27/12,0)),"-")</f>
        <v>0</v>
      </c>
      <c r="Y217" s="366">
        <f>IFERROR(IF(-SUM(Y$20:Y216)+Y$15&lt;0.000001,0,IF($C217&gt;='H-32A-WP06 - Debt Service'!X$24,'H-32A-WP06 - Debt Service'!X$27/12,0)),"-")</f>
        <v>0</v>
      </c>
      <c r="Z217" s="366">
        <f>IFERROR(IF(-SUM(Z$20:Z216)+Z$15&lt;0.000001,0,IF($C217&gt;='H-32A-WP06 - Debt Service'!Y$24,'H-32A-WP06 - Debt Service'!Y$27/12,0)),"-")</f>
        <v>0</v>
      </c>
    </row>
    <row r="218" spans="2:26">
      <c r="B218" s="354">
        <f t="shared" si="12"/>
        <v>2035</v>
      </c>
      <c r="C218" s="378">
        <f t="shared" si="14"/>
        <v>49491</v>
      </c>
      <c r="D218" s="366" t="str">
        <f>IFERROR(IF(-SUM(D$20:D217)+D$15&lt;0.000001,0,IF($C218&gt;='H-32A-WP06 - Debt Service'!C$24,'H-32A-WP06 - Debt Service'!C$27/12,0)),"-")</f>
        <v>-</v>
      </c>
      <c r="E218" s="366" t="str">
        <f>IFERROR(IF(-SUM(E$20:E217)+E$15&lt;0.000001,0,IF($C218&gt;='H-32A-WP06 - Debt Service'!D$24,'H-32A-WP06 - Debt Service'!D$27/12,0)),"-")</f>
        <v>-</v>
      </c>
      <c r="F218" s="366" t="str">
        <f>IFERROR(IF(-SUM(F$20:F217)+F$15&lt;0.000001,0,IF($C218&gt;='H-32A-WP06 - Debt Service'!E$24,'H-32A-WP06 - Debt Service'!E$27/12,0)),"-")</f>
        <v>-</v>
      </c>
      <c r="G218" s="366">
        <f>IFERROR(IF(-SUM(G$20:G217)+G$15&lt;0.000001,0,IF($C218&gt;='H-32A-WP06 - Debt Service'!F$24,'H-32A-WP06 - Debt Service'!F$27/12,0)),"-")</f>
        <v>0</v>
      </c>
      <c r="H218" s="366">
        <f>IFERROR(IF(-SUM(H$20:H217)+H$15&lt;0.000001,0,IF($C218&gt;='H-32A-WP06 - Debt Service'!G$24,'H-32A-WP06 - Debt Service'!G$27/12,0)),"-")</f>
        <v>0</v>
      </c>
      <c r="I218" s="366">
        <f>IFERROR(IF(-SUM(I$20:I217)+I$15&lt;0.000001,0,IF($C218&gt;='H-32A-WP06 - Debt Service'!H$24,'H-32A-WP06 - Debt Service'!H$27/12,0)),"-")</f>
        <v>0</v>
      </c>
      <c r="J218" s="366">
        <f>IFERROR(IF(-SUM(J$20:J217)+J$15&lt;0.000001,0,IF($C218&gt;='H-32A-WP06 - Debt Service'!I$24,'H-32A-WP06 - Debt Service'!I$27/12,0)),"-")</f>
        <v>0</v>
      </c>
      <c r="K218" s="366">
        <f>IFERROR(IF(-SUM(K$20:K217)+K$15&lt;0.000001,0,IF($C218&gt;='H-32A-WP06 - Debt Service'!J$24,'H-32A-WP06 - Debt Service'!J$27/12,0)),"-")</f>
        <v>0</v>
      </c>
      <c r="L218" s="366">
        <f>IFERROR(IF(-SUM(L$20:L217)+L$15&lt;0.000001,0,IF($C218&gt;='H-32A-WP06 - Debt Service'!K$24,'H-32A-WP06 - Debt Service'!K$27/12,0)),"-")</f>
        <v>0</v>
      </c>
      <c r="M218" s="366">
        <f>IFERROR(IF(-SUM(M$20:M217)+M$15&lt;0.000001,0,IF($C218&gt;='H-32A-WP06 - Debt Service'!L$24,'H-32A-WP06 - Debt Service'!L$27/12,0)),"-")</f>
        <v>0</v>
      </c>
      <c r="N218" s="459"/>
      <c r="O218" s="354">
        <f t="shared" si="13"/>
        <v>2035</v>
      </c>
      <c r="P218" s="378">
        <f t="shared" si="15"/>
        <v>49491</v>
      </c>
      <c r="Q218" s="366" t="str">
        <f>IFERROR(IF(-SUM(Q$20:Q217)+Q$15&lt;0.000001,0,IF($C218&gt;='H-32A-WP06 - Debt Service'!P$24,'H-32A-WP06 - Debt Service'!P$27/12,0)),"-")</f>
        <v>-</v>
      </c>
      <c r="R218" s="366">
        <f>IFERROR(IF(-SUM(R$20:R217)+R$15&lt;0.000001,0,IF($C218&gt;='H-32A-WP06 - Debt Service'!Q$24,'H-32A-WP06 - Debt Service'!Q$27/12,0)),"-")</f>
        <v>0</v>
      </c>
      <c r="S218" s="366">
        <f>IFERROR(IF(-SUM(S$20:S217)+S$15&lt;0.000001,0,IF($C218&gt;='H-32A-WP06 - Debt Service'!R$24,'H-32A-WP06 - Debt Service'!R$27/12,0)),"-")</f>
        <v>0</v>
      </c>
      <c r="T218" s="366">
        <f>IFERROR(IF(-SUM(T$20:T217)+T$15&lt;0.000001,0,IF($C218&gt;='H-32A-WP06 - Debt Service'!S$24,'H-32A-WP06 - Debt Service'!S$27/12,0)),"-")</f>
        <v>0</v>
      </c>
      <c r="U218" s="366">
        <f>IFERROR(IF(-SUM(U$20:U217)+U$15&lt;0.000001,0,IF($C218&gt;='H-32A-WP06 - Debt Service'!T$24,'H-32A-WP06 - Debt Service'!T$27/12,0)),"-")</f>
        <v>0</v>
      </c>
      <c r="V218" s="366">
        <f>IFERROR(IF(-SUM(V$20:V217)+V$15&lt;0.000001,0,IF($C218&gt;='H-32A-WP06 - Debt Service'!U$24,'H-32A-WP06 - Debt Service'!U$27/12,0)),"-")</f>
        <v>0</v>
      </c>
      <c r="W218" s="366">
        <f>IFERROR(IF(-SUM(W$20:W217)+W$15&lt;0.000001,0,IF($C218&gt;='H-32A-WP06 - Debt Service'!V$24,'H-32A-WP06 - Debt Service'!V$27/12,0)),"-")</f>
        <v>0</v>
      </c>
      <c r="X218" s="366">
        <f>IFERROR(IF(-SUM(X$20:X217)+X$15&lt;0.000001,0,IF($C218&gt;='H-32A-WP06 - Debt Service'!W$24,'H-32A-WP06 - Debt Service'!W$27/12,0)),"-")</f>
        <v>0</v>
      </c>
      <c r="Y218" s="366">
        <f>IFERROR(IF(-SUM(Y$20:Y217)+Y$15&lt;0.000001,0,IF($C218&gt;='H-32A-WP06 - Debt Service'!X$24,'H-32A-WP06 - Debt Service'!X$27/12,0)),"-")</f>
        <v>0</v>
      </c>
      <c r="Z218" s="366">
        <f>IFERROR(IF(-SUM(Z$20:Z217)+Z$15&lt;0.000001,0,IF($C218&gt;='H-32A-WP06 - Debt Service'!Y$24,'H-32A-WP06 - Debt Service'!Y$27/12,0)),"-")</f>
        <v>0</v>
      </c>
    </row>
    <row r="219" spans="2:26">
      <c r="B219" s="354">
        <f t="shared" si="12"/>
        <v>2035</v>
      </c>
      <c r="C219" s="378">
        <f t="shared" si="14"/>
        <v>49522</v>
      </c>
      <c r="D219" s="366" t="str">
        <f>IFERROR(IF(-SUM(D$20:D218)+D$15&lt;0.000001,0,IF($C219&gt;='H-32A-WP06 - Debt Service'!C$24,'H-32A-WP06 - Debt Service'!C$27/12,0)),"-")</f>
        <v>-</v>
      </c>
      <c r="E219" s="366" t="str">
        <f>IFERROR(IF(-SUM(E$20:E218)+E$15&lt;0.000001,0,IF($C219&gt;='H-32A-WP06 - Debt Service'!D$24,'H-32A-WP06 - Debt Service'!D$27/12,0)),"-")</f>
        <v>-</v>
      </c>
      <c r="F219" s="366" t="str">
        <f>IFERROR(IF(-SUM(F$20:F218)+F$15&lt;0.000001,0,IF($C219&gt;='H-32A-WP06 - Debt Service'!E$24,'H-32A-WP06 - Debt Service'!E$27/12,0)),"-")</f>
        <v>-</v>
      </c>
      <c r="G219" s="366">
        <f>IFERROR(IF(-SUM(G$20:G218)+G$15&lt;0.000001,0,IF($C219&gt;='H-32A-WP06 - Debt Service'!F$24,'H-32A-WP06 - Debt Service'!F$27/12,0)),"-")</f>
        <v>0</v>
      </c>
      <c r="H219" s="366">
        <f>IFERROR(IF(-SUM(H$20:H218)+H$15&lt;0.000001,0,IF($C219&gt;='H-32A-WP06 - Debt Service'!G$24,'H-32A-WP06 - Debt Service'!G$27/12,0)),"-")</f>
        <v>0</v>
      </c>
      <c r="I219" s="366">
        <f>IFERROR(IF(-SUM(I$20:I218)+I$15&lt;0.000001,0,IF($C219&gt;='H-32A-WP06 - Debt Service'!H$24,'H-32A-WP06 - Debt Service'!H$27/12,0)),"-")</f>
        <v>0</v>
      </c>
      <c r="J219" s="366">
        <f>IFERROR(IF(-SUM(J$20:J218)+J$15&lt;0.000001,0,IF($C219&gt;='H-32A-WP06 - Debt Service'!I$24,'H-32A-WP06 - Debt Service'!I$27/12,0)),"-")</f>
        <v>0</v>
      </c>
      <c r="K219" s="366">
        <f>IFERROR(IF(-SUM(K$20:K218)+K$15&lt;0.000001,0,IF($C219&gt;='H-32A-WP06 - Debt Service'!J$24,'H-32A-WP06 - Debt Service'!J$27/12,0)),"-")</f>
        <v>0</v>
      </c>
      <c r="L219" s="366">
        <f>IFERROR(IF(-SUM(L$20:L218)+L$15&lt;0.000001,0,IF($C219&gt;='H-32A-WP06 - Debt Service'!K$24,'H-32A-WP06 - Debt Service'!K$27/12,0)),"-")</f>
        <v>0</v>
      </c>
      <c r="M219" s="366">
        <f>IFERROR(IF(-SUM(M$20:M218)+M$15&lt;0.000001,0,IF($C219&gt;='H-32A-WP06 - Debt Service'!L$24,'H-32A-WP06 - Debt Service'!L$27/12,0)),"-")</f>
        <v>0</v>
      </c>
      <c r="N219" s="459"/>
      <c r="O219" s="354">
        <f t="shared" si="13"/>
        <v>2035</v>
      </c>
      <c r="P219" s="378">
        <f t="shared" si="15"/>
        <v>49522</v>
      </c>
      <c r="Q219" s="366" t="str">
        <f>IFERROR(IF(-SUM(Q$20:Q218)+Q$15&lt;0.000001,0,IF($C219&gt;='H-32A-WP06 - Debt Service'!P$24,'H-32A-WP06 - Debt Service'!P$27/12,0)),"-")</f>
        <v>-</v>
      </c>
      <c r="R219" s="366">
        <f>IFERROR(IF(-SUM(R$20:R218)+R$15&lt;0.000001,0,IF($C219&gt;='H-32A-WP06 - Debt Service'!Q$24,'H-32A-WP06 - Debt Service'!Q$27/12,0)),"-")</f>
        <v>0</v>
      </c>
      <c r="S219" s="366">
        <f>IFERROR(IF(-SUM(S$20:S218)+S$15&lt;0.000001,0,IF($C219&gt;='H-32A-WP06 - Debt Service'!R$24,'H-32A-WP06 - Debt Service'!R$27/12,0)),"-")</f>
        <v>0</v>
      </c>
      <c r="T219" s="366">
        <f>IFERROR(IF(-SUM(T$20:T218)+T$15&lt;0.000001,0,IF($C219&gt;='H-32A-WP06 - Debt Service'!S$24,'H-32A-WP06 - Debt Service'!S$27/12,0)),"-")</f>
        <v>0</v>
      </c>
      <c r="U219" s="366">
        <f>IFERROR(IF(-SUM(U$20:U218)+U$15&lt;0.000001,0,IF($C219&gt;='H-32A-WP06 - Debt Service'!T$24,'H-32A-WP06 - Debt Service'!T$27/12,0)),"-")</f>
        <v>0</v>
      </c>
      <c r="V219" s="366">
        <f>IFERROR(IF(-SUM(V$20:V218)+V$15&lt;0.000001,0,IF($C219&gt;='H-32A-WP06 - Debt Service'!U$24,'H-32A-WP06 - Debt Service'!U$27/12,0)),"-")</f>
        <v>0</v>
      </c>
      <c r="W219" s="366">
        <f>IFERROR(IF(-SUM(W$20:W218)+W$15&lt;0.000001,0,IF($C219&gt;='H-32A-WP06 - Debt Service'!V$24,'H-32A-WP06 - Debt Service'!V$27/12,0)),"-")</f>
        <v>0</v>
      </c>
      <c r="X219" s="366">
        <f>IFERROR(IF(-SUM(X$20:X218)+X$15&lt;0.000001,0,IF($C219&gt;='H-32A-WP06 - Debt Service'!W$24,'H-32A-WP06 - Debt Service'!W$27/12,0)),"-")</f>
        <v>0</v>
      </c>
      <c r="Y219" s="366">
        <f>IFERROR(IF(-SUM(Y$20:Y218)+Y$15&lt;0.000001,0,IF($C219&gt;='H-32A-WP06 - Debt Service'!X$24,'H-32A-WP06 - Debt Service'!X$27/12,0)),"-")</f>
        <v>0</v>
      </c>
      <c r="Z219" s="366">
        <f>IFERROR(IF(-SUM(Z$20:Z218)+Z$15&lt;0.000001,0,IF($C219&gt;='H-32A-WP06 - Debt Service'!Y$24,'H-32A-WP06 - Debt Service'!Y$27/12,0)),"-")</f>
        <v>0</v>
      </c>
    </row>
    <row r="220" spans="2:26">
      <c r="B220" s="354">
        <f t="shared" si="12"/>
        <v>2035</v>
      </c>
      <c r="C220" s="378">
        <f t="shared" si="14"/>
        <v>49553</v>
      </c>
      <c r="D220" s="366" t="str">
        <f>IFERROR(IF(-SUM(D$20:D219)+D$15&lt;0.000001,0,IF($C220&gt;='H-32A-WP06 - Debt Service'!C$24,'H-32A-WP06 - Debt Service'!C$27/12,0)),"-")</f>
        <v>-</v>
      </c>
      <c r="E220" s="366" t="str">
        <f>IFERROR(IF(-SUM(E$20:E219)+E$15&lt;0.000001,0,IF($C220&gt;='H-32A-WP06 - Debt Service'!D$24,'H-32A-WP06 - Debt Service'!D$27/12,0)),"-")</f>
        <v>-</v>
      </c>
      <c r="F220" s="366" t="str">
        <f>IFERROR(IF(-SUM(F$20:F219)+F$15&lt;0.000001,0,IF($C220&gt;='H-32A-WP06 - Debt Service'!E$24,'H-32A-WP06 - Debt Service'!E$27/12,0)),"-")</f>
        <v>-</v>
      </c>
      <c r="G220" s="366">
        <f>IFERROR(IF(-SUM(G$20:G219)+G$15&lt;0.000001,0,IF($C220&gt;='H-32A-WP06 - Debt Service'!F$24,'H-32A-WP06 - Debt Service'!F$27/12,0)),"-")</f>
        <v>0</v>
      </c>
      <c r="H220" s="366">
        <f>IFERROR(IF(-SUM(H$20:H219)+H$15&lt;0.000001,0,IF($C220&gt;='H-32A-WP06 - Debt Service'!G$24,'H-32A-WP06 - Debt Service'!G$27/12,0)),"-")</f>
        <v>0</v>
      </c>
      <c r="I220" s="366">
        <f>IFERROR(IF(-SUM(I$20:I219)+I$15&lt;0.000001,0,IF($C220&gt;='H-32A-WP06 - Debt Service'!H$24,'H-32A-WP06 - Debt Service'!H$27/12,0)),"-")</f>
        <v>0</v>
      </c>
      <c r="J220" s="366">
        <f>IFERROR(IF(-SUM(J$20:J219)+J$15&lt;0.000001,0,IF($C220&gt;='H-32A-WP06 - Debt Service'!I$24,'H-32A-WP06 - Debt Service'!I$27/12,0)),"-")</f>
        <v>0</v>
      </c>
      <c r="K220" s="366">
        <f>IFERROR(IF(-SUM(K$20:K219)+K$15&lt;0.000001,0,IF($C220&gt;='H-32A-WP06 - Debt Service'!J$24,'H-32A-WP06 - Debt Service'!J$27/12,0)),"-")</f>
        <v>0</v>
      </c>
      <c r="L220" s="366">
        <f>IFERROR(IF(-SUM(L$20:L219)+L$15&lt;0.000001,0,IF($C220&gt;='H-32A-WP06 - Debt Service'!K$24,'H-32A-WP06 - Debt Service'!K$27/12,0)),"-")</f>
        <v>0</v>
      </c>
      <c r="M220" s="366">
        <f>IFERROR(IF(-SUM(M$20:M219)+M$15&lt;0.000001,0,IF($C220&gt;='H-32A-WP06 - Debt Service'!L$24,'H-32A-WP06 - Debt Service'!L$27/12,0)),"-")</f>
        <v>0</v>
      </c>
      <c r="N220" s="459"/>
      <c r="O220" s="354">
        <f t="shared" si="13"/>
        <v>2035</v>
      </c>
      <c r="P220" s="378">
        <f t="shared" si="15"/>
        <v>49553</v>
      </c>
      <c r="Q220" s="366" t="str">
        <f>IFERROR(IF(-SUM(Q$20:Q219)+Q$15&lt;0.000001,0,IF($C220&gt;='H-32A-WP06 - Debt Service'!P$24,'H-32A-WP06 - Debt Service'!P$27/12,0)),"-")</f>
        <v>-</v>
      </c>
      <c r="R220" s="366">
        <f>IFERROR(IF(-SUM(R$20:R219)+R$15&lt;0.000001,0,IF($C220&gt;='H-32A-WP06 - Debt Service'!Q$24,'H-32A-WP06 - Debt Service'!Q$27/12,0)),"-")</f>
        <v>0</v>
      </c>
      <c r="S220" s="366">
        <f>IFERROR(IF(-SUM(S$20:S219)+S$15&lt;0.000001,0,IF($C220&gt;='H-32A-WP06 - Debt Service'!R$24,'H-32A-WP06 - Debt Service'!R$27/12,0)),"-")</f>
        <v>0</v>
      </c>
      <c r="T220" s="366">
        <f>IFERROR(IF(-SUM(T$20:T219)+T$15&lt;0.000001,0,IF($C220&gt;='H-32A-WP06 - Debt Service'!S$24,'H-32A-WP06 - Debt Service'!S$27/12,0)),"-")</f>
        <v>0</v>
      </c>
      <c r="U220" s="366">
        <f>IFERROR(IF(-SUM(U$20:U219)+U$15&lt;0.000001,0,IF($C220&gt;='H-32A-WP06 - Debt Service'!T$24,'H-32A-WP06 - Debt Service'!T$27/12,0)),"-")</f>
        <v>0</v>
      </c>
      <c r="V220" s="366">
        <f>IFERROR(IF(-SUM(V$20:V219)+V$15&lt;0.000001,0,IF($C220&gt;='H-32A-WP06 - Debt Service'!U$24,'H-32A-WP06 - Debt Service'!U$27/12,0)),"-")</f>
        <v>0</v>
      </c>
      <c r="W220" s="366">
        <f>IFERROR(IF(-SUM(W$20:W219)+W$15&lt;0.000001,0,IF($C220&gt;='H-32A-WP06 - Debt Service'!V$24,'H-32A-WP06 - Debt Service'!V$27/12,0)),"-")</f>
        <v>0</v>
      </c>
      <c r="X220" s="366">
        <f>IFERROR(IF(-SUM(X$20:X219)+X$15&lt;0.000001,0,IF($C220&gt;='H-32A-WP06 - Debt Service'!W$24,'H-32A-WP06 - Debt Service'!W$27/12,0)),"-")</f>
        <v>0</v>
      </c>
      <c r="Y220" s="366">
        <f>IFERROR(IF(-SUM(Y$20:Y219)+Y$15&lt;0.000001,0,IF($C220&gt;='H-32A-WP06 - Debt Service'!X$24,'H-32A-WP06 - Debt Service'!X$27/12,0)),"-")</f>
        <v>0</v>
      </c>
      <c r="Z220" s="366">
        <f>IFERROR(IF(-SUM(Z$20:Z219)+Z$15&lt;0.000001,0,IF($C220&gt;='H-32A-WP06 - Debt Service'!Y$24,'H-32A-WP06 - Debt Service'!Y$27/12,0)),"-")</f>
        <v>0</v>
      </c>
    </row>
    <row r="221" spans="2:26">
      <c r="B221" s="354">
        <f t="shared" si="12"/>
        <v>2035</v>
      </c>
      <c r="C221" s="378">
        <f t="shared" si="14"/>
        <v>49583</v>
      </c>
      <c r="D221" s="366" t="str">
        <f>IFERROR(IF(-SUM(D$20:D220)+D$15&lt;0.000001,0,IF($C221&gt;='H-32A-WP06 - Debt Service'!C$24,'H-32A-WP06 - Debt Service'!C$27/12,0)),"-")</f>
        <v>-</v>
      </c>
      <c r="E221" s="366" t="str">
        <f>IFERROR(IF(-SUM(E$20:E220)+E$15&lt;0.000001,0,IF($C221&gt;='H-32A-WP06 - Debt Service'!D$24,'H-32A-WP06 - Debt Service'!D$27/12,0)),"-")</f>
        <v>-</v>
      </c>
      <c r="F221" s="366" t="str">
        <f>IFERROR(IF(-SUM(F$20:F220)+F$15&lt;0.000001,0,IF($C221&gt;='H-32A-WP06 - Debt Service'!E$24,'H-32A-WP06 - Debt Service'!E$27/12,0)),"-")</f>
        <v>-</v>
      </c>
      <c r="G221" s="366">
        <f>IFERROR(IF(-SUM(G$20:G220)+G$15&lt;0.000001,0,IF($C221&gt;='H-32A-WP06 - Debt Service'!F$24,'H-32A-WP06 - Debt Service'!F$27/12,0)),"-")</f>
        <v>0</v>
      </c>
      <c r="H221" s="366">
        <f>IFERROR(IF(-SUM(H$20:H220)+H$15&lt;0.000001,0,IF($C221&gt;='H-32A-WP06 - Debt Service'!G$24,'H-32A-WP06 - Debt Service'!G$27/12,0)),"-")</f>
        <v>0</v>
      </c>
      <c r="I221" s="366">
        <f>IFERROR(IF(-SUM(I$20:I220)+I$15&lt;0.000001,0,IF($C221&gt;='H-32A-WP06 - Debt Service'!H$24,'H-32A-WP06 - Debt Service'!H$27/12,0)),"-")</f>
        <v>0</v>
      </c>
      <c r="J221" s="366">
        <f>IFERROR(IF(-SUM(J$20:J220)+J$15&lt;0.000001,0,IF($C221&gt;='H-32A-WP06 - Debt Service'!I$24,'H-32A-WP06 - Debt Service'!I$27/12,0)),"-")</f>
        <v>0</v>
      </c>
      <c r="K221" s="366">
        <f>IFERROR(IF(-SUM(K$20:K220)+K$15&lt;0.000001,0,IF($C221&gt;='H-32A-WP06 - Debt Service'!J$24,'H-32A-WP06 - Debt Service'!J$27/12,0)),"-")</f>
        <v>0</v>
      </c>
      <c r="L221" s="366">
        <f>IFERROR(IF(-SUM(L$20:L220)+L$15&lt;0.000001,0,IF($C221&gt;='H-32A-WP06 - Debt Service'!K$24,'H-32A-WP06 - Debt Service'!K$27/12,0)),"-")</f>
        <v>0</v>
      </c>
      <c r="M221" s="366">
        <f>IFERROR(IF(-SUM(M$20:M220)+M$15&lt;0.000001,0,IF($C221&gt;='H-32A-WP06 - Debt Service'!L$24,'H-32A-WP06 - Debt Service'!L$27/12,0)),"-")</f>
        <v>0</v>
      </c>
      <c r="N221" s="459"/>
      <c r="O221" s="354">
        <f t="shared" si="13"/>
        <v>2035</v>
      </c>
      <c r="P221" s="378">
        <f t="shared" si="15"/>
        <v>49583</v>
      </c>
      <c r="Q221" s="366" t="str">
        <f>IFERROR(IF(-SUM(Q$20:Q220)+Q$15&lt;0.000001,0,IF($C221&gt;='H-32A-WP06 - Debt Service'!P$24,'H-32A-WP06 - Debt Service'!P$27/12,0)),"-")</f>
        <v>-</v>
      </c>
      <c r="R221" s="366">
        <f>IFERROR(IF(-SUM(R$20:R220)+R$15&lt;0.000001,0,IF($C221&gt;='H-32A-WP06 - Debt Service'!Q$24,'H-32A-WP06 - Debt Service'!Q$27/12,0)),"-")</f>
        <v>0</v>
      </c>
      <c r="S221" s="366">
        <f>IFERROR(IF(-SUM(S$20:S220)+S$15&lt;0.000001,0,IF($C221&gt;='H-32A-WP06 - Debt Service'!R$24,'H-32A-WP06 - Debt Service'!R$27/12,0)),"-")</f>
        <v>0</v>
      </c>
      <c r="T221" s="366">
        <f>IFERROR(IF(-SUM(T$20:T220)+T$15&lt;0.000001,0,IF($C221&gt;='H-32A-WP06 - Debt Service'!S$24,'H-32A-WP06 - Debt Service'!S$27/12,0)),"-")</f>
        <v>0</v>
      </c>
      <c r="U221" s="366">
        <f>IFERROR(IF(-SUM(U$20:U220)+U$15&lt;0.000001,0,IF($C221&gt;='H-32A-WP06 - Debt Service'!T$24,'H-32A-WP06 - Debt Service'!T$27/12,0)),"-")</f>
        <v>0</v>
      </c>
      <c r="V221" s="366">
        <f>IFERROR(IF(-SUM(V$20:V220)+V$15&lt;0.000001,0,IF($C221&gt;='H-32A-WP06 - Debt Service'!U$24,'H-32A-WP06 - Debt Service'!U$27/12,0)),"-")</f>
        <v>0</v>
      </c>
      <c r="W221" s="366">
        <f>IFERROR(IF(-SUM(W$20:W220)+W$15&lt;0.000001,0,IF($C221&gt;='H-32A-WP06 - Debt Service'!V$24,'H-32A-WP06 - Debt Service'!V$27/12,0)),"-")</f>
        <v>0</v>
      </c>
      <c r="X221" s="366">
        <f>IFERROR(IF(-SUM(X$20:X220)+X$15&lt;0.000001,0,IF($C221&gt;='H-32A-WP06 - Debt Service'!W$24,'H-32A-WP06 - Debt Service'!W$27/12,0)),"-")</f>
        <v>0</v>
      </c>
      <c r="Y221" s="366">
        <f>IFERROR(IF(-SUM(Y$20:Y220)+Y$15&lt;0.000001,0,IF($C221&gt;='H-32A-WP06 - Debt Service'!X$24,'H-32A-WP06 - Debt Service'!X$27/12,0)),"-")</f>
        <v>0</v>
      </c>
      <c r="Z221" s="366">
        <f>IFERROR(IF(-SUM(Z$20:Z220)+Z$15&lt;0.000001,0,IF($C221&gt;='H-32A-WP06 - Debt Service'!Y$24,'H-32A-WP06 - Debt Service'!Y$27/12,0)),"-")</f>
        <v>0</v>
      </c>
    </row>
    <row r="222" spans="2:26">
      <c r="B222" s="354">
        <f t="shared" si="12"/>
        <v>2035</v>
      </c>
      <c r="C222" s="378">
        <f t="shared" si="14"/>
        <v>49614</v>
      </c>
      <c r="D222" s="366" t="str">
        <f>IFERROR(IF(-SUM(D$20:D221)+D$15&lt;0.000001,0,IF($C222&gt;='H-32A-WP06 - Debt Service'!C$24,'H-32A-WP06 - Debt Service'!C$27/12,0)),"-")</f>
        <v>-</v>
      </c>
      <c r="E222" s="366" t="str">
        <f>IFERROR(IF(-SUM(E$20:E221)+E$15&lt;0.000001,0,IF($C222&gt;='H-32A-WP06 - Debt Service'!D$24,'H-32A-WP06 - Debt Service'!D$27/12,0)),"-")</f>
        <v>-</v>
      </c>
      <c r="F222" s="366" t="str">
        <f>IFERROR(IF(-SUM(F$20:F221)+F$15&lt;0.000001,0,IF($C222&gt;='H-32A-WP06 - Debt Service'!E$24,'H-32A-WP06 - Debt Service'!E$27/12,0)),"-")</f>
        <v>-</v>
      </c>
      <c r="G222" s="366">
        <f>IFERROR(IF(-SUM(G$20:G221)+G$15&lt;0.000001,0,IF($C222&gt;='H-32A-WP06 - Debt Service'!F$24,'H-32A-WP06 - Debt Service'!F$27/12,0)),"-")</f>
        <v>0</v>
      </c>
      <c r="H222" s="366">
        <f>IFERROR(IF(-SUM(H$20:H221)+H$15&lt;0.000001,0,IF($C222&gt;='H-32A-WP06 - Debt Service'!G$24,'H-32A-WP06 - Debt Service'!G$27/12,0)),"-")</f>
        <v>0</v>
      </c>
      <c r="I222" s="366">
        <f>IFERROR(IF(-SUM(I$20:I221)+I$15&lt;0.000001,0,IF($C222&gt;='H-32A-WP06 - Debt Service'!H$24,'H-32A-WP06 - Debt Service'!H$27/12,0)),"-")</f>
        <v>0</v>
      </c>
      <c r="J222" s="366">
        <f>IFERROR(IF(-SUM(J$20:J221)+J$15&lt;0.000001,0,IF($C222&gt;='H-32A-WP06 - Debt Service'!I$24,'H-32A-WP06 - Debt Service'!I$27/12,0)),"-")</f>
        <v>0</v>
      </c>
      <c r="K222" s="366">
        <f>IFERROR(IF(-SUM(K$20:K221)+K$15&lt;0.000001,0,IF($C222&gt;='H-32A-WP06 - Debt Service'!J$24,'H-32A-WP06 - Debt Service'!J$27/12,0)),"-")</f>
        <v>0</v>
      </c>
      <c r="L222" s="366">
        <f>IFERROR(IF(-SUM(L$20:L221)+L$15&lt;0.000001,0,IF($C222&gt;='H-32A-WP06 - Debt Service'!K$24,'H-32A-WP06 - Debt Service'!K$27/12,0)),"-")</f>
        <v>0</v>
      </c>
      <c r="M222" s="366">
        <f>IFERROR(IF(-SUM(M$20:M221)+M$15&lt;0.000001,0,IF($C222&gt;='H-32A-WP06 - Debt Service'!L$24,'H-32A-WP06 - Debt Service'!L$27/12,0)),"-")</f>
        <v>0</v>
      </c>
      <c r="N222" s="459"/>
      <c r="O222" s="354">
        <f t="shared" si="13"/>
        <v>2035</v>
      </c>
      <c r="P222" s="378">
        <f t="shared" si="15"/>
        <v>49614</v>
      </c>
      <c r="Q222" s="366" t="str">
        <f>IFERROR(IF(-SUM(Q$20:Q221)+Q$15&lt;0.000001,0,IF($C222&gt;='H-32A-WP06 - Debt Service'!P$24,'H-32A-WP06 - Debt Service'!P$27/12,0)),"-")</f>
        <v>-</v>
      </c>
      <c r="R222" s="366">
        <f>IFERROR(IF(-SUM(R$20:R221)+R$15&lt;0.000001,0,IF($C222&gt;='H-32A-WP06 - Debt Service'!Q$24,'H-32A-WP06 - Debt Service'!Q$27/12,0)),"-")</f>
        <v>0</v>
      </c>
      <c r="S222" s="366">
        <f>IFERROR(IF(-SUM(S$20:S221)+S$15&lt;0.000001,0,IF($C222&gt;='H-32A-WP06 - Debt Service'!R$24,'H-32A-WP06 - Debt Service'!R$27/12,0)),"-")</f>
        <v>0</v>
      </c>
      <c r="T222" s="366">
        <f>IFERROR(IF(-SUM(T$20:T221)+T$15&lt;0.000001,0,IF($C222&gt;='H-32A-WP06 - Debt Service'!S$24,'H-32A-WP06 - Debt Service'!S$27/12,0)),"-")</f>
        <v>0</v>
      </c>
      <c r="U222" s="366">
        <f>IFERROR(IF(-SUM(U$20:U221)+U$15&lt;0.000001,0,IF($C222&gt;='H-32A-WP06 - Debt Service'!T$24,'H-32A-WP06 - Debt Service'!T$27/12,0)),"-")</f>
        <v>0</v>
      </c>
      <c r="V222" s="366">
        <f>IFERROR(IF(-SUM(V$20:V221)+V$15&lt;0.000001,0,IF($C222&gt;='H-32A-WP06 - Debt Service'!U$24,'H-32A-WP06 - Debt Service'!U$27/12,0)),"-")</f>
        <v>0</v>
      </c>
      <c r="W222" s="366">
        <f>IFERROR(IF(-SUM(W$20:W221)+W$15&lt;0.000001,0,IF($C222&gt;='H-32A-WP06 - Debt Service'!V$24,'H-32A-WP06 - Debt Service'!V$27/12,0)),"-")</f>
        <v>0</v>
      </c>
      <c r="X222" s="366">
        <f>IFERROR(IF(-SUM(X$20:X221)+X$15&lt;0.000001,0,IF($C222&gt;='H-32A-WP06 - Debt Service'!W$24,'H-32A-WP06 - Debt Service'!W$27/12,0)),"-")</f>
        <v>0</v>
      </c>
      <c r="Y222" s="366">
        <f>IFERROR(IF(-SUM(Y$20:Y221)+Y$15&lt;0.000001,0,IF($C222&gt;='H-32A-WP06 - Debt Service'!X$24,'H-32A-WP06 - Debt Service'!X$27/12,0)),"-")</f>
        <v>0</v>
      </c>
      <c r="Z222" s="366">
        <f>IFERROR(IF(-SUM(Z$20:Z221)+Z$15&lt;0.000001,0,IF($C222&gt;='H-32A-WP06 - Debt Service'!Y$24,'H-32A-WP06 - Debt Service'!Y$27/12,0)),"-")</f>
        <v>0</v>
      </c>
    </row>
    <row r="223" spans="2:26">
      <c r="B223" s="354">
        <f t="shared" si="12"/>
        <v>2035</v>
      </c>
      <c r="C223" s="378">
        <f t="shared" si="14"/>
        <v>49644</v>
      </c>
      <c r="D223" s="366" t="str">
        <f>IFERROR(IF(-SUM(D$20:D222)+D$15&lt;0.000001,0,IF($C223&gt;='H-32A-WP06 - Debt Service'!C$24,'H-32A-WP06 - Debt Service'!C$27/12,0)),"-")</f>
        <v>-</v>
      </c>
      <c r="E223" s="366" t="str">
        <f>IFERROR(IF(-SUM(E$20:E222)+E$15&lt;0.000001,0,IF($C223&gt;='H-32A-WP06 - Debt Service'!D$24,'H-32A-WP06 - Debt Service'!D$27/12,0)),"-")</f>
        <v>-</v>
      </c>
      <c r="F223" s="366" t="str">
        <f>IFERROR(IF(-SUM(F$20:F222)+F$15&lt;0.000001,0,IF($C223&gt;='H-32A-WP06 - Debt Service'!E$24,'H-32A-WP06 - Debt Service'!E$27/12,0)),"-")</f>
        <v>-</v>
      </c>
      <c r="G223" s="366">
        <f>IFERROR(IF(-SUM(G$20:G222)+G$15&lt;0.000001,0,IF($C223&gt;='H-32A-WP06 - Debt Service'!F$24,'H-32A-WP06 - Debt Service'!F$27/12,0)),"-")</f>
        <v>0</v>
      </c>
      <c r="H223" s="366">
        <f>IFERROR(IF(-SUM(H$20:H222)+H$15&lt;0.000001,0,IF($C223&gt;='H-32A-WP06 - Debt Service'!G$24,'H-32A-WP06 - Debt Service'!G$27/12,0)),"-")</f>
        <v>0</v>
      </c>
      <c r="I223" s="366">
        <f>IFERROR(IF(-SUM(I$20:I222)+I$15&lt;0.000001,0,IF($C223&gt;='H-32A-WP06 - Debt Service'!H$24,'H-32A-WP06 - Debt Service'!H$27/12,0)),"-")</f>
        <v>0</v>
      </c>
      <c r="J223" s="366">
        <f>IFERROR(IF(-SUM(J$20:J222)+J$15&lt;0.000001,0,IF($C223&gt;='H-32A-WP06 - Debt Service'!I$24,'H-32A-WP06 - Debt Service'!I$27/12,0)),"-")</f>
        <v>0</v>
      </c>
      <c r="K223" s="366">
        <f>IFERROR(IF(-SUM(K$20:K222)+K$15&lt;0.000001,0,IF($C223&gt;='H-32A-WP06 - Debt Service'!J$24,'H-32A-WP06 - Debt Service'!J$27/12,0)),"-")</f>
        <v>0</v>
      </c>
      <c r="L223" s="366">
        <f>IFERROR(IF(-SUM(L$20:L222)+L$15&lt;0.000001,0,IF($C223&gt;='H-32A-WP06 - Debt Service'!K$24,'H-32A-WP06 - Debt Service'!K$27/12,0)),"-")</f>
        <v>0</v>
      </c>
      <c r="M223" s="366">
        <f>IFERROR(IF(-SUM(M$20:M222)+M$15&lt;0.000001,0,IF($C223&gt;='H-32A-WP06 - Debt Service'!L$24,'H-32A-WP06 - Debt Service'!L$27/12,0)),"-")</f>
        <v>0</v>
      </c>
      <c r="N223" s="459"/>
      <c r="O223" s="354">
        <f t="shared" si="13"/>
        <v>2035</v>
      </c>
      <c r="P223" s="378">
        <f t="shared" si="15"/>
        <v>49644</v>
      </c>
      <c r="Q223" s="366" t="str">
        <f>IFERROR(IF(-SUM(Q$20:Q222)+Q$15&lt;0.000001,0,IF($C223&gt;='H-32A-WP06 - Debt Service'!P$24,'H-32A-WP06 - Debt Service'!P$27/12,0)),"-")</f>
        <v>-</v>
      </c>
      <c r="R223" s="366">
        <f>IFERROR(IF(-SUM(R$20:R222)+R$15&lt;0.000001,0,IF($C223&gt;='H-32A-WP06 - Debt Service'!Q$24,'H-32A-WP06 - Debt Service'!Q$27/12,0)),"-")</f>
        <v>0</v>
      </c>
      <c r="S223" s="366">
        <f>IFERROR(IF(-SUM(S$20:S222)+S$15&lt;0.000001,0,IF($C223&gt;='H-32A-WP06 - Debt Service'!R$24,'H-32A-WP06 - Debt Service'!R$27/12,0)),"-")</f>
        <v>0</v>
      </c>
      <c r="T223" s="366">
        <f>IFERROR(IF(-SUM(T$20:T222)+T$15&lt;0.000001,0,IF($C223&gt;='H-32A-WP06 - Debt Service'!S$24,'H-32A-WP06 - Debt Service'!S$27/12,0)),"-")</f>
        <v>0</v>
      </c>
      <c r="U223" s="366">
        <f>IFERROR(IF(-SUM(U$20:U222)+U$15&lt;0.000001,0,IF($C223&gt;='H-32A-WP06 - Debt Service'!T$24,'H-32A-WP06 - Debt Service'!T$27/12,0)),"-")</f>
        <v>0</v>
      </c>
      <c r="V223" s="366">
        <f>IFERROR(IF(-SUM(V$20:V222)+V$15&lt;0.000001,0,IF($C223&gt;='H-32A-WP06 - Debt Service'!U$24,'H-32A-WP06 - Debt Service'!U$27/12,0)),"-")</f>
        <v>0</v>
      </c>
      <c r="W223" s="366">
        <f>IFERROR(IF(-SUM(W$20:W222)+W$15&lt;0.000001,0,IF($C223&gt;='H-32A-WP06 - Debt Service'!V$24,'H-32A-WP06 - Debt Service'!V$27/12,0)),"-")</f>
        <v>0</v>
      </c>
      <c r="X223" s="366">
        <f>IFERROR(IF(-SUM(X$20:X222)+X$15&lt;0.000001,0,IF($C223&gt;='H-32A-WP06 - Debt Service'!W$24,'H-32A-WP06 - Debt Service'!W$27/12,0)),"-")</f>
        <v>0</v>
      </c>
      <c r="Y223" s="366">
        <f>IFERROR(IF(-SUM(Y$20:Y222)+Y$15&lt;0.000001,0,IF($C223&gt;='H-32A-WP06 - Debt Service'!X$24,'H-32A-WP06 - Debt Service'!X$27/12,0)),"-")</f>
        <v>0</v>
      </c>
      <c r="Z223" s="366">
        <f>IFERROR(IF(-SUM(Z$20:Z222)+Z$15&lt;0.000001,0,IF($C223&gt;='H-32A-WP06 - Debt Service'!Y$24,'H-32A-WP06 - Debt Service'!Y$27/12,0)),"-")</f>
        <v>0</v>
      </c>
    </row>
    <row r="224" spans="2:26">
      <c r="B224" s="354">
        <f t="shared" si="12"/>
        <v>2036</v>
      </c>
      <c r="C224" s="378">
        <f t="shared" si="14"/>
        <v>49675</v>
      </c>
      <c r="D224" s="366" t="str">
        <f>IFERROR(IF(-SUM(D$20:D223)+D$15&lt;0.000001,0,IF($C224&gt;='H-32A-WP06 - Debt Service'!C$24,'H-32A-WP06 - Debt Service'!C$27/12,0)),"-")</f>
        <v>-</v>
      </c>
      <c r="E224" s="366" t="str">
        <f>IFERROR(IF(-SUM(E$20:E223)+E$15&lt;0.000001,0,IF($C224&gt;='H-32A-WP06 - Debt Service'!D$24,'H-32A-WP06 - Debt Service'!D$27/12,0)),"-")</f>
        <v>-</v>
      </c>
      <c r="F224" s="366" t="str">
        <f>IFERROR(IF(-SUM(F$20:F223)+F$15&lt;0.000001,0,IF($C224&gt;='H-32A-WP06 - Debt Service'!E$24,'H-32A-WP06 - Debt Service'!E$27/12,0)),"-")</f>
        <v>-</v>
      </c>
      <c r="G224" s="366">
        <f>IFERROR(IF(-SUM(G$20:G223)+G$15&lt;0.000001,0,IF($C224&gt;='H-32A-WP06 - Debt Service'!F$24,'H-32A-WP06 - Debt Service'!F$27/12,0)),"-")</f>
        <v>0</v>
      </c>
      <c r="H224" s="366">
        <f>IFERROR(IF(-SUM(H$20:H223)+H$15&lt;0.000001,0,IF($C224&gt;='H-32A-WP06 - Debt Service'!G$24,'H-32A-WP06 - Debt Service'!G$27/12,0)),"-")</f>
        <v>0</v>
      </c>
      <c r="I224" s="366">
        <f>IFERROR(IF(-SUM(I$20:I223)+I$15&lt;0.000001,0,IF($C224&gt;='H-32A-WP06 - Debt Service'!H$24,'H-32A-WP06 - Debt Service'!H$27/12,0)),"-")</f>
        <v>0</v>
      </c>
      <c r="J224" s="366">
        <f>IFERROR(IF(-SUM(J$20:J223)+J$15&lt;0.000001,0,IF($C224&gt;='H-32A-WP06 - Debt Service'!I$24,'H-32A-WP06 - Debt Service'!I$27/12,0)),"-")</f>
        <v>0</v>
      </c>
      <c r="K224" s="366">
        <f>IFERROR(IF(-SUM(K$20:K223)+K$15&lt;0.000001,0,IF($C224&gt;='H-32A-WP06 - Debt Service'!J$24,'H-32A-WP06 - Debt Service'!J$27/12,0)),"-")</f>
        <v>0</v>
      </c>
      <c r="L224" s="366">
        <f>IFERROR(IF(-SUM(L$20:L223)+L$15&lt;0.000001,0,IF($C224&gt;='H-32A-WP06 - Debt Service'!K$24,'H-32A-WP06 - Debt Service'!K$27/12,0)),"-")</f>
        <v>0</v>
      </c>
      <c r="M224" s="366">
        <f>IFERROR(IF(-SUM(M$20:M223)+M$15&lt;0.000001,0,IF($C224&gt;='H-32A-WP06 - Debt Service'!L$24,'H-32A-WP06 - Debt Service'!L$27/12,0)),"-")</f>
        <v>0</v>
      </c>
      <c r="N224" s="459"/>
      <c r="O224" s="354">
        <f t="shared" si="13"/>
        <v>2036</v>
      </c>
      <c r="P224" s="378">
        <f t="shared" si="15"/>
        <v>49675</v>
      </c>
      <c r="Q224" s="366" t="str">
        <f>IFERROR(IF(-SUM(Q$20:Q223)+Q$15&lt;0.000001,0,IF($C224&gt;='H-32A-WP06 - Debt Service'!P$24,'H-32A-WP06 - Debt Service'!P$27/12,0)),"-")</f>
        <v>-</v>
      </c>
      <c r="R224" s="366">
        <f>IFERROR(IF(-SUM(R$20:R223)+R$15&lt;0.000001,0,IF($C224&gt;='H-32A-WP06 - Debt Service'!Q$24,'H-32A-WP06 - Debt Service'!Q$27/12,0)),"-")</f>
        <v>0</v>
      </c>
      <c r="S224" s="366">
        <f>IFERROR(IF(-SUM(S$20:S223)+S$15&lt;0.000001,0,IF($C224&gt;='H-32A-WP06 - Debt Service'!R$24,'H-32A-WP06 - Debt Service'!R$27/12,0)),"-")</f>
        <v>0</v>
      </c>
      <c r="T224" s="366">
        <f>IFERROR(IF(-SUM(T$20:T223)+T$15&lt;0.000001,0,IF($C224&gt;='H-32A-WP06 - Debt Service'!S$24,'H-32A-WP06 - Debt Service'!S$27/12,0)),"-")</f>
        <v>0</v>
      </c>
      <c r="U224" s="366">
        <f>IFERROR(IF(-SUM(U$20:U223)+U$15&lt;0.000001,0,IF($C224&gt;='H-32A-WP06 - Debt Service'!T$24,'H-32A-WP06 - Debt Service'!T$27/12,0)),"-")</f>
        <v>0</v>
      </c>
      <c r="V224" s="366">
        <f>IFERROR(IF(-SUM(V$20:V223)+V$15&lt;0.000001,0,IF($C224&gt;='H-32A-WP06 - Debt Service'!U$24,'H-32A-WP06 - Debt Service'!U$27/12,0)),"-")</f>
        <v>0</v>
      </c>
      <c r="W224" s="366">
        <f>IFERROR(IF(-SUM(W$20:W223)+W$15&lt;0.000001,0,IF($C224&gt;='H-32A-WP06 - Debt Service'!V$24,'H-32A-WP06 - Debt Service'!V$27/12,0)),"-")</f>
        <v>0</v>
      </c>
      <c r="X224" s="366">
        <f>IFERROR(IF(-SUM(X$20:X223)+X$15&lt;0.000001,0,IF($C224&gt;='H-32A-WP06 - Debt Service'!W$24,'H-32A-WP06 - Debt Service'!W$27/12,0)),"-")</f>
        <v>0</v>
      </c>
      <c r="Y224" s="366">
        <f>IFERROR(IF(-SUM(Y$20:Y223)+Y$15&lt;0.000001,0,IF($C224&gt;='H-32A-WP06 - Debt Service'!X$24,'H-32A-WP06 - Debt Service'!X$27/12,0)),"-")</f>
        <v>0</v>
      </c>
      <c r="Z224" s="366">
        <f>IFERROR(IF(-SUM(Z$20:Z223)+Z$15&lt;0.000001,0,IF($C224&gt;='H-32A-WP06 - Debt Service'!Y$24,'H-32A-WP06 - Debt Service'!Y$27/12,0)),"-")</f>
        <v>0</v>
      </c>
    </row>
    <row r="225" spans="2:26">
      <c r="B225" s="354">
        <f t="shared" si="12"/>
        <v>2036</v>
      </c>
      <c r="C225" s="378">
        <f t="shared" si="14"/>
        <v>49706</v>
      </c>
      <c r="D225" s="366" t="str">
        <f>IFERROR(IF(-SUM(D$20:D224)+D$15&lt;0.000001,0,IF($C225&gt;='H-32A-WP06 - Debt Service'!C$24,'H-32A-WP06 - Debt Service'!C$27/12,0)),"-")</f>
        <v>-</v>
      </c>
      <c r="E225" s="366" t="str">
        <f>IFERROR(IF(-SUM(E$20:E224)+E$15&lt;0.000001,0,IF($C225&gt;='H-32A-WP06 - Debt Service'!D$24,'H-32A-WP06 - Debt Service'!D$27/12,0)),"-")</f>
        <v>-</v>
      </c>
      <c r="F225" s="366" t="str">
        <f>IFERROR(IF(-SUM(F$20:F224)+F$15&lt;0.000001,0,IF($C225&gt;='H-32A-WP06 - Debt Service'!E$24,'H-32A-WP06 - Debt Service'!E$27/12,0)),"-")</f>
        <v>-</v>
      </c>
      <c r="G225" s="366">
        <f>IFERROR(IF(-SUM(G$20:G224)+G$15&lt;0.000001,0,IF($C225&gt;='H-32A-WP06 - Debt Service'!F$24,'H-32A-WP06 - Debt Service'!F$27/12,0)),"-")</f>
        <v>0</v>
      </c>
      <c r="H225" s="366">
        <f>IFERROR(IF(-SUM(H$20:H224)+H$15&lt;0.000001,0,IF($C225&gt;='H-32A-WP06 - Debt Service'!G$24,'H-32A-WP06 - Debt Service'!G$27/12,0)),"-")</f>
        <v>0</v>
      </c>
      <c r="I225" s="366">
        <f>IFERROR(IF(-SUM(I$20:I224)+I$15&lt;0.000001,0,IF($C225&gt;='H-32A-WP06 - Debt Service'!H$24,'H-32A-WP06 - Debt Service'!H$27/12,0)),"-")</f>
        <v>0</v>
      </c>
      <c r="J225" s="366">
        <f>IFERROR(IF(-SUM(J$20:J224)+J$15&lt;0.000001,0,IF($C225&gt;='H-32A-WP06 - Debt Service'!I$24,'H-32A-WP06 - Debt Service'!I$27/12,0)),"-")</f>
        <v>0</v>
      </c>
      <c r="K225" s="366">
        <f>IFERROR(IF(-SUM(K$20:K224)+K$15&lt;0.000001,0,IF($C225&gt;='H-32A-WP06 - Debt Service'!J$24,'H-32A-WP06 - Debt Service'!J$27/12,0)),"-")</f>
        <v>0</v>
      </c>
      <c r="L225" s="366">
        <f>IFERROR(IF(-SUM(L$20:L224)+L$15&lt;0.000001,0,IF($C225&gt;='H-32A-WP06 - Debt Service'!K$24,'H-32A-WP06 - Debt Service'!K$27/12,0)),"-")</f>
        <v>0</v>
      </c>
      <c r="M225" s="366">
        <f>IFERROR(IF(-SUM(M$20:M224)+M$15&lt;0.000001,0,IF($C225&gt;='H-32A-WP06 - Debt Service'!L$24,'H-32A-WP06 - Debt Service'!L$27/12,0)),"-")</f>
        <v>0</v>
      </c>
      <c r="N225" s="459"/>
      <c r="O225" s="354">
        <f t="shared" si="13"/>
        <v>2036</v>
      </c>
      <c r="P225" s="378">
        <f t="shared" si="15"/>
        <v>49706</v>
      </c>
      <c r="Q225" s="366" t="str">
        <f>IFERROR(IF(-SUM(Q$20:Q224)+Q$15&lt;0.000001,0,IF($C225&gt;='H-32A-WP06 - Debt Service'!P$24,'H-32A-WP06 - Debt Service'!P$27/12,0)),"-")</f>
        <v>-</v>
      </c>
      <c r="R225" s="366">
        <f>IFERROR(IF(-SUM(R$20:R224)+R$15&lt;0.000001,0,IF($C225&gt;='H-32A-WP06 - Debt Service'!Q$24,'H-32A-WP06 - Debt Service'!Q$27/12,0)),"-")</f>
        <v>0</v>
      </c>
      <c r="S225" s="366">
        <f>IFERROR(IF(-SUM(S$20:S224)+S$15&lt;0.000001,0,IF($C225&gt;='H-32A-WP06 - Debt Service'!R$24,'H-32A-WP06 - Debt Service'!R$27/12,0)),"-")</f>
        <v>0</v>
      </c>
      <c r="T225" s="366">
        <f>IFERROR(IF(-SUM(T$20:T224)+T$15&lt;0.000001,0,IF($C225&gt;='H-32A-WP06 - Debt Service'!S$24,'H-32A-WP06 - Debt Service'!S$27/12,0)),"-")</f>
        <v>0</v>
      </c>
      <c r="U225" s="366">
        <f>IFERROR(IF(-SUM(U$20:U224)+U$15&lt;0.000001,0,IF($C225&gt;='H-32A-WP06 - Debt Service'!T$24,'H-32A-WP06 - Debt Service'!T$27/12,0)),"-")</f>
        <v>0</v>
      </c>
      <c r="V225" s="366">
        <f>IFERROR(IF(-SUM(V$20:V224)+V$15&lt;0.000001,0,IF($C225&gt;='H-32A-WP06 - Debt Service'!U$24,'H-32A-WP06 - Debt Service'!U$27/12,0)),"-")</f>
        <v>0</v>
      </c>
      <c r="W225" s="366">
        <f>IFERROR(IF(-SUM(W$20:W224)+W$15&lt;0.000001,0,IF($C225&gt;='H-32A-WP06 - Debt Service'!V$24,'H-32A-WP06 - Debt Service'!V$27/12,0)),"-")</f>
        <v>0</v>
      </c>
      <c r="X225" s="366">
        <f>IFERROR(IF(-SUM(X$20:X224)+X$15&lt;0.000001,0,IF($C225&gt;='H-32A-WP06 - Debt Service'!W$24,'H-32A-WP06 - Debt Service'!W$27/12,0)),"-")</f>
        <v>0</v>
      </c>
      <c r="Y225" s="366">
        <f>IFERROR(IF(-SUM(Y$20:Y224)+Y$15&lt;0.000001,0,IF($C225&gt;='H-32A-WP06 - Debt Service'!X$24,'H-32A-WP06 - Debt Service'!X$27/12,0)),"-")</f>
        <v>0</v>
      </c>
      <c r="Z225" s="366">
        <f>IFERROR(IF(-SUM(Z$20:Z224)+Z$15&lt;0.000001,0,IF($C225&gt;='H-32A-WP06 - Debt Service'!Y$24,'H-32A-WP06 - Debt Service'!Y$27/12,0)),"-")</f>
        <v>0</v>
      </c>
    </row>
    <row r="226" spans="2:26">
      <c r="B226" s="354">
        <f t="shared" si="12"/>
        <v>2036</v>
      </c>
      <c r="C226" s="378">
        <f t="shared" si="14"/>
        <v>49735</v>
      </c>
      <c r="D226" s="366" t="str">
        <f>IFERROR(IF(-SUM(D$20:D225)+D$15&lt;0.000001,0,IF($C226&gt;='H-32A-WP06 - Debt Service'!C$24,'H-32A-WP06 - Debt Service'!C$27/12,0)),"-")</f>
        <v>-</v>
      </c>
      <c r="E226" s="366" t="str">
        <f>IFERROR(IF(-SUM(E$20:E225)+E$15&lt;0.000001,0,IF($C226&gt;='H-32A-WP06 - Debt Service'!D$24,'H-32A-WP06 - Debt Service'!D$27/12,0)),"-")</f>
        <v>-</v>
      </c>
      <c r="F226" s="366" t="str">
        <f>IFERROR(IF(-SUM(F$20:F225)+F$15&lt;0.000001,0,IF($C226&gt;='H-32A-WP06 - Debt Service'!E$24,'H-32A-WP06 - Debt Service'!E$27/12,0)),"-")</f>
        <v>-</v>
      </c>
      <c r="G226" s="366">
        <f>IFERROR(IF(-SUM(G$20:G225)+G$15&lt;0.000001,0,IF($C226&gt;='H-32A-WP06 - Debt Service'!F$24,'H-32A-WP06 - Debt Service'!F$27/12,0)),"-")</f>
        <v>0</v>
      </c>
      <c r="H226" s="366">
        <f>IFERROR(IF(-SUM(H$20:H225)+H$15&lt;0.000001,0,IF($C226&gt;='H-32A-WP06 - Debt Service'!G$24,'H-32A-WP06 - Debt Service'!G$27/12,0)),"-")</f>
        <v>0</v>
      </c>
      <c r="I226" s="366">
        <f>IFERROR(IF(-SUM(I$20:I225)+I$15&lt;0.000001,0,IF($C226&gt;='H-32A-WP06 - Debt Service'!H$24,'H-32A-WP06 - Debt Service'!H$27/12,0)),"-")</f>
        <v>0</v>
      </c>
      <c r="J226" s="366">
        <f>IFERROR(IF(-SUM(J$20:J225)+J$15&lt;0.000001,0,IF($C226&gt;='H-32A-WP06 - Debt Service'!I$24,'H-32A-WP06 - Debt Service'!I$27/12,0)),"-")</f>
        <v>0</v>
      </c>
      <c r="K226" s="366">
        <f>IFERROR(IF(-SUM(K$20:K225)+K$15&lt;0.000001,0,IF($C226&gt;='H-32A-WP06 - Debt Service'!J$24,'H-32A-WP06 - Debt Service'!J$27/12,0)),"-")</f>
        <v>0</v>
      </c>
      <c r="L226" s="366">
        <f>IFERROR(IF(-SUM(L$20:L225)+L$15&lt;0.000001,0,IF($C226&gt;='H-32A-WP06 - Debt Service'!K$24,'H-32A-WP06 - Debt Service'!K$27/12,0)),"-")</f>
        <v>0</v>
      </c>
      <c r="M226" s="366">
        <f>IFERROR(IF(-SUM(M$20:M225)+M$15&lt;0.000001,0,IF($C226&gt;='H-32A-WP06 - Debt Service'!L$24,'H-32A-WP06 - Debt Service'!L$27/12,0)),"-")</f>
        <v>0</v>
      </c>
      <c r="N226" s="459"/>
      <c r="O226" s="354">
        <f t="shared" si="13"/>
        <v>2036</v>
      </c>
      <c r="P226" s="378">
        <f t="shared" si="15"/>
        <v>49735</v>
      </c>
      <c r="Q226" s="366" t="str">
        <f>IFERROR(IF(-SUM(Q$20:Q225)+Q$15&lt;0.000001,0,IF($C226&gt;='H-32A-WP06 - Debt Service'!P$24,'H-32A-WP06 - Debt Service'!P$27/12,0)),"-")</f>
        <v>-</v>
      </c>
      <c r="R226" s="366">
        <f>IFERROR(IF(-SUM(R$20:R225)+R$15&lt;0.000001,0,IF($C226&gt;='H-32A-WP06 - Debt Service'!Q$24,'H-32A-WP06 - Debt Service'!Q$27/12,0)),"-")</f>
        <v>0</v>
      </c>
      <c r="S226" s="366">
        <f>IFERROR(IF(-SUM(S$20:S225)+S$15&lt;0.000001,0,IF($C226&gt;='H-32A-WP06 - Debt Service'!R$24,'H-32A-WP06 - Debt Service'!R$27/12,0)),"-")</f>
        <v>0</v>
      </c>
      <c r="T226" s="366">
        <f>IFERROR(IF(-SUM(T$20:T225)+T$15&lt;0.000001,0,IF($C226&gt;='H-32A-WP06 - Debt Service'!S$24,'H-32A-WP06 - Debt Service'!S$27/12,0)),"-")</f>
        <v>0</v>
      </c>
      <c r="U226" s="366">
        <f>IFERROR(IF(-SUM(U$20:U225)+U$15&lt;0.000001,0,IF($C226&gt;='H-32A-WP06 - Debt Service'!T$24,'H-32A-WP06 - Debt Service'!T$27/12,0)),"-")</f>
        <v>0</v>
      </c>
      <c r="V226" s="366">
        <f>IFERROR(IF(-SUM(V$20:V225)+V$15&lt;0.000001,0,IF($C226&gt;='H-32A-WP06 - Debt Service'!U$24,'H-32A-WP06 - Debt Service'!U$27/12,0)),"-")</f>
        <v>0</v>
      </c>
      <c r="W226" s="366">
        <f>IFERROR(IF(-SUM(W$20:W225)+W$15&lt;0.000001,0,IF($C226&gt;='H-32A-WP06 - Debt Service'!V$24,'H-32A-WP06 - Debt Service'!V$27/12,0)),"-")</f>
        <v>0</v>
      </c>
      <c r="X226" s="366">
        <f>IFERROR(IF(-SUM(X$20:X225)+X$15&lt;0.000001,0,IF($C226&gt;='H-32A-WP06 - Debt Service'!W$24,'H-32A-WP06 - Debt Service'!W$27/12,0)),"-")</f>
        <v>0</v>
      </c>
      <c r="Y226" s="366">
        <f>IFERROR(IF(-SUM(Y$20:Y225)+Y$15&lt;0.000001,0,IF($C226&gt;='H-32A-WP06 - Debt Service'!X$24,'H-32A-WP06 - Debt Service'!X$27/12,0)),"-")</f>
        <v>0</v>
      </c>
      <c r="Z226" s="366">
        <f>IFERROR(IF(-SUM(Z$20:Z225)+Z$15&lt;0.000001,0,IF($C226&gt;='H-32A-WP06 - Debt Service'!Y$24,'H-32A-WP06 - Debt Service'!Y$27/12,0)),"-")</f>
        <v>0</v>
      </c>
    </row>
    <row r="227" spans="2:26">
      <c r="B227" s="354">
        <f t="shared" si="12"/>
        <v>2036</v>
      </c>
      <c r="C227" s="378">
        <f t="shared" si="14"/>
        <v>49766</v>
      </c>
      <c r="D227" s="366" t="str">
        <f>IFERROR(IF(-SUM(D$20:D226)+D$15&lt;0.000001,0,IF($C227&gt;='H-32A-WP06 - Debt Service'!C$24,'H-32A-WP06 - Debt Service'!C$27/12,0)),"-")</f>
        <v>-</v>
      </c>
      <c r="E227" s="366" t="str">
        <f>IFERROR(IF(-SUM(E$20:E226)+E$15&lt;0.000001,0,IF($C227&gt;='H-32A-WP06 - Debt Service'!D$24,'H-32A-WP06 - Debt Service'!D$27/12,0)),"-")</f>
        <v>-</v>
      </c>
      <c r="F227" s="366" t="str">
        <f>IFERROR(IF(-SUM(F$20:F226)+F$15&lt;0.000001,0,IF($C227&gt;='H-32A-WP06 - Debt Service'!E$24,'H-32A-WP06 - Debt Service'!E$27/12,0)),"-")</f>
        <v>-</v>
      </c>
      <c r="G227" s="366">
        <f>IFERROR(IF(-SUM(G$20:G226)+G$15&lt;0.000001,0,IF($C227&gt;='H-32A-WP06 - Debt Service'!F$24,'H-32A-WP06 - Debt Service'!F$27/12,0)),"-")</f>
        <v>0</v>
      </c>
      <c r="H227" s="366">
        <f>IFERROR(IF(-SUM(H$20:H226)+H$15&lt;0.000001,0,IF($C227&gt;='H-32A-WP06 - Debt Service'!G$24,'H-32A-WP06 - Debt Service'!G$27/12,0)),"-")</f>
        <v>0</v>
      </c>
      <c r="I227" s="366">
        <f>IFERROR(IF(-SUM(I$20:I226)+I$15&lt;0.000001,0,IF($C227&gt;='H-32A-WP06 - Debt Service'!H$24,'H-32A-WP06 - Debt Service'!H$27/12,0)),"-")</f>
        <v>0</v>
      </c>
      <c r="J227" s="366">
        <f>IFERROR(IF(-SUM(J$20:J226)+J$15&lt;0.000001,0,IF($C227&gt;='H-32A-WP06 - Debt Service'!I$24,'H-32A-WP06 - Debt Service'!I$27/12,0)),"-")</f>
        <v>0</v>
      </c>
      <c r="K227" s="366">
        <f>IFERROR(IF(-SUM(K$20:K226)+K$15&lt;0.000001,0,IF($C227&gt;='H-32A-WP06 - Debt Service'!J$24,'H-32A-WP06 - Debt Service'!J$27/12,0)),"-")</f>
        <v>0</v>
      </c>
      <c r="L227" s="366">
        <f>IFERROR(IF(-SUM(L$20:L226)+L$15&lt;0.000001,0,IF($C227&gt;='H-32A-WP06 - Debt Service'!K$24,'H-32A-WP06 - Debt Service'!K$27/12,0)),"-")</f>
        <v>0</v>
      </c>
      <c r="M227" s="366">
        <f>IFERROR(IF(-SUM(M$20:M226)+M$15&lt;0.000001,0,IF($C227&gt;='H-32A-WP06 - Debt Service'!L$24,'H-32A-WP06 - Debt Service'!L$27/12,0)),"-")</f>
        <v>0</v>
      </c>
      <c r="N227" s="459"/>
      <c r="O227" s="354">
        <f t="shared" si="13"/>
        <v>2036</v>
      </c>
      <c r="P227" s="378">
        <f t="shared" si="15"/>
        <v>49766</v>
      </c>
      <c r="Q227" s="366" t="str">
        <f>IFERROR(IF(-SUM(Q$20:Q226)+Q$15&lt;0.000001,0,IF($C227&gt;='H-32A-WP06 - Debt Service'!P$24,'H-32A-WP06 - Debt Service'!P$27/12,0)),"-")</f>
        <v>-</v>
      </c>
      <c r="R227" s="366">
        <f>IFERROR(IF(-SUM(R$20:R226)+R$15&lt;0.000001,0,IF($C227&gt;='H-32A-WP06 - Debt Service'!Q$24,'H-32A-WP06 - Debt Service'!Q$27/12,0)),"-")</f>
        <v>0</v>
      </c>
      <c r="S227" s="366">
        <f>IFERROR(IF(-SUM(S$20:S226)+S$15&lt;0.000001,0,IF($C227&gt;='H-32A-WP06 - Debt Service'!R$24,'H-32A-WP06 - Debt Service'!R$27/12,0)),"-")</f>
        <v>0</v>
      </c>
      <c r="T227" s="366">
        <f>IFERROR(IF(-SUM(T$20:T226)+T$15&lt;0.000001,0,IF($C227&gt;='H-32A-WP06 - Debt Service'!S$24,'H-32A-WP06 - Debt Service'!S$27/12,0)),"-")</f>
        <v>0</v>
      </c>
      <c r="U227" s="366">
        <f>IFERROR(IF(-SUM(U$20:U226)+U$15&lt;0.000001,0,IF($C227&gt;='H-32A-WP06 - Debt Service'!T$24,'H-32A-WP06 - Debt Service'!T$27/12,0)),"-")</f>
        <v>0</v>
      </c>
      <c r="V227" s="366">
        <f>IFERROR(IF(-SUM(V$20:V226)+V$15&lt;0.000001,0,IF($C227&gt;='H-32A-WP06 - Debt Service'!U$24,'H-32A-WP06 - Debt Service'!U$27/12,0)),"-")</f>
        <v>0</v>
      </c>
      <c r="W227" s="366">
        <f>IFERROR(IF(-SUM(W$20:W226)+W$15&lt;0.000001,0,IF($C227&gt;='H-32A-WP06 - Debt Service'!V$24,'H-32A-WP06 - Debt Service'!V$27/12,0)),"-")</f>
        <v>0</v>
      </c>
      <c r="X227" s="366">
        <f>IFERROR(IF(-SUM(X$20:X226)+X$15&lt;0.000001,0,IF($C227&gt;='H-32A-WP06 - Debt Service'!W$24,'H-32A-WP06 - Debt Service'!W$27/12,0)),"-")</f>
        <v>0</v>
      </c>
      <c r="Y227" s="366">
        <f>IFERROR(IF(-SUM(Y$20:Y226)+Y$15&lt;0.000001,0,IF($C227&gt;='H-32A-WP06 - Debt Service'!X$24,'H-32A-WP06 - Debt Service'!X$27/12,0)),"-")</f>
        <v>0</v>
      </c>
      <c r="Z227" s="366">
        <f>IFERROR(IF(-SUM(Z$20:Z226)+Z$15&lt;0.000001,0,IF($C227&gt;='H-32A-WP06 - Debt Service'!Y$24,'H-32A-WP06 - Debt Service'!Y$27/12,0)),"-")</f>
        <v>0</v>
      </c>
    </row>
    <row r="228" spans="2:26">
      <c r="B228" s="354">
        <f t="shared" si="12"/>
        <v>2036</v>
      </c>
      <c r="C228" s="378">
        <f t="shared" si="14"/>
        <v>49796</v>
      </c>
      <c r="D228" s="366" t="str">
        <f>IFERROR(IF(-SUM(D$20:D227)+D$15&lt;0.000001,0,IF($C228&gt;='H-32A-WP06 - Debt Service'!C$24,'H-32A-WP06 - Debt Service'!C$27/12,0)),"-")</f>
        <v>-</v>
      </c>
      <c r="E228" s="366" t="str">
        <f>IFERROR(IF(-SUM(E$20:E227)+E$15&lt;0.000001,0,IF($C228&gt;='H-32A-WP06 - Debt Service'!D$24,'H-32A-WP06 - Debt Service'!D$27/12,0)),"-")</f>
        <v>-</v>
      </c>
      <c r="F228" s="366" t="str">
        <f>IFERROR(IF(-SUM(F$20:F227)+F$15&lt;0.000001,0,IF($C228&gt;='H-32A-WP06 - Debt Service'!E$24,'H-32A-WP06 - Debt Service'!E$27/12,0)),"-")</f>
        <v>-</v>
      </c>
      <c r="G228" s="366">
        <f>IFERROR(IF(-SUM(G$20:G227)+G$15&lt;0.000001,0,IF($C228&gt;='H-32A-WP06 - Debt Service'!F$24,'H-32A-WP06 - Debt Service'!F$27/12,0)),"-")</f>
        <v>0</v>
      </c>
      <c r="H228" s="366">
        <f>IFERROR(IF(-SUM(H$20:H227)+H$15&lt;0.000001,0,IF($C228&gt;='H-32A-WP06 - Debt Service'!G$24,'H-32A-WP06 - Debt Service'!G$27/12,0)),"-")</f>
        <v>0</v>
      </c>
      <c r="I228" s="366">
        <f>IFERROR(IF(-SUM(I$20:I227)+I$15&lt;0.000001,0,IF($C228&gt;='H-32A-WP06 - Debt Service'!H$24,'H-32A-WP06 - Debt Service'!H$27/12,0)),"-")</f>
        <v>0</v>
      </c>
      <c r="J228" s="366">
        <f>IFERROR(IF(-SUM(J$20:J227)+J$15&lt;0.000001,0,IF($C228&gt;='H-32A-WP06 - Debt Service'!I$24,'H-32A-WP06 - Debt Service'!I$27/12,0)),"-")</f>
        <v>0</v>
      </c>
      <c r="K228" s="366">
        <f>IFERROR(IF(-SUM(K$20:K227)+K$15&lt;0.000001,0,IF($C228&gt;='H-32A-WP06 - Debt Service'!J$24,'H-32A-WP06 - Debt Service'!J$27/12,0)),"-")</f>
        <v>0</v>
      </c>
      <c r="L228" s="366">
        <f>IFERROR(IF(-SUM(L$20:L227)+L$15&lt;0.000001,0,IF($C228&gt;='H-32A-WP06 - Debt Service'!K$24,'H-32A-WP06 - Debt Service'!K$27/12,0)),"-")</f>
        <v>0</v>
      </c>
      <c r="M228" s="366">
        <f>IFERROR(IF(-SUM(M$20:M227)+M$15&lt;0.000001,0,IF($C228&gt;='H-32A-WP06 - Debt Service'!L$24,'H-32A-WP06 - Debt Service'!L$27/12,0)),"-")</f>
        <v>0</v>
      </c>
      <c r="N228" s="459"/>
      <c r="O228" s="354">
        <f t="shared" si="13"/>
        <v>2036</v>
      </c>
      <c r="P228" s="378">
        <f t="shared" si="15"/>
        <v>49796</v>
      </c>
      <c r="Q228" s="366" t="str">
        <f>IFERROR(IF(-SUM(Q$20:Q227)+Q$15&lt;0.000001,0,IF($C228&gt;='H-32A-WP06 - Debt Service'!P$24,'H-32A-WP06 - Debt Service'!P$27/12,0)),"-")</f>
        <v>-</v>
      </c>
      <c r="R228" s="366">
        <f>IFERROR(IF(-SUM(R$20:R227)+R$15&lt;0.000001,0,IF($C228&gt;='H-32A-WP06 - Debt Service'!Q$24,'H-32A-WP06 - Debt Service'!Q$27/12,0)),"-")</f>
        <v>0</v>
      </c>
      <c r="S228" s="366">
        <f>IFERROR(IF(-SUM(S$20:S227)+S$15&lt;0.000001,0,IF($C228&gt;='H-32A-WP06 - Debt Service'!R$24,'H-32A-WP06 - Debt Service'!R$27/12,0)),"-")</f>
        <v>0</v>
      </c>
      <c r="T228" s="366">
        <f>IFERROR(IF(-SUM(T$20:T227)+T$15&lt;0.000001,0,IF($C228&gt;='H-32A-WP06 - Debt Service'!S$24,'H-32A-WP06 - Debt Service'!S$27/12,0)),"-")</f>
        <v>0</v>
      </c>
      <c r="U228" s="366">
        <f>IFERROR(IF(-SUM(U$20:U227)+U$15&lt;0.000001,0,IF($C228&gt;='H-32A-WP06 - Debt Service'!T$24,'H-32A-WP06 - Debt Service'!T$27/12,0)),"-")</f>
        <v>0</v>
      </c>
      <c r="V228" s="366">
        <f>IFERROR(IF(-SUM(V$20:V227)+V$15&lt;0.000001,0,IF($C228&gt;='H-32A-WP06 - Debt Service'!U$24,'H-32A-WP06 - Debt Service'!U$27/12,0)),"-")</f>
        <v>0</v>
      </c>
      <c r="W228" s="366">
        <f>IFERROR(IF(-SUM(W$20:W227)+W$15&lt;0.000001,0,IF($C228&gt;='H-32A-WP06 - Debt Service'!V$24,'H-32A-WP06 - Debt Service'!V$27/12,0)),"-")</f>
        <v>0</v>
      </c>
      <c r="X228" s="366">
        <f>IFERROR(IF(-SUM(X$20:X227)+X$15&lt;0.000001,0,IF($C228&gt;='H-32A-WP06 - Debt Service'!W$24,'H-32A-WP06 - Debt Service'!W$27/12,0)),"-")</f>
        <v>0</v>
      </c>
      <c r="Y228" s="366">
        <f>IFERROR(IF(-SUM(Y$20:Y227)+Y$15&lt;0.000001,0,IF($C228&gt;='H-32A-WP06 - Debt Service'!X$24,'H-32A-WP06 - Debt Service'!X$27/12,0)),"-")</f>
        <v>0</v>
      </c>
      <c r="Z228" s="366">
        <f>IFERROR(IF(-SUM(Z$20:Z227)+Z$15&lt;0.000001,0,IF($C228&gt;='H-32A-WP06 - Debt Service'!Y$24,'H-32A-WP06 - Debt Service'!Y$27/12,0)),"-")</f>
        <v>0</v>
      </c>
    </row>
    <row r="229" spans="2:26">
      <c r="B229" s="354">
        <f t="shared" si="12"/>
        <v>2036</v>
      </c>
      <c r="C229" s="378">
        <f t="shared" si="14"/>
        <v>49827</v>
      </c>
      <c r="D229" s="366" t="str">
        <f>IFERROR(IF(-SUM(D$20:D228)+D$15&lt;0.000001,0,IF($C229&gt;='H-32A-WP06 - Debt Service'!C$24,'H-32A-WP06 - Debt Service'!C$27/12,0)),"-")</f>
        <v>-</v>
      </c>
      <c r="E229" s="366" t="str">
        <f>IFERROR(IF(-SUM(E$20:E228)+E$15&lt;0.000001,0,IF($C229&gt;='H-32A-WP06 - Debt Service'!D$24,'H-32A-WP06 - Debt Service'!D$27/12,0)),"-")</f>
        <v>-</v>
      </c>
      <c r="F229" s="366" t="str">
        <f>IFERROR(IF(-SUM(F$20:F228)+F$15&lt;0.000001,0,IF($C229&gt;='H-32A-WP06 - Debt Service'!E$24,'H-32A-WP06 - Debt Service'!E$27/12,0)),"-")</f>
        <v>-</v>
      </c>
      <c r="G229" s="366">
        <f>IFERROR(IF(-SUM(G$20:G228)+G$15&lt;0.000001,0,IF($C229&gt;='H-32A-WP06 - Debt Service'!F$24,'H-32A-WP06 - Debt Service'!F$27/12,0)),"-")</f>
        <v>0</v>
      </c>
      <c r="H229" s="366">
        <f>IFERROR(IF(-SUM(H$20:H228)+H$15&lt;0.000001,0,IF($C229&gt;='H-32A-WP06 - Debt Service'!G$24,'H-32A-WP06 - Debt Service'!G$27/12,0)),"-")</f>
        <v>0</v>
      </c>
      <c r="I229" s="366">
        <f>IFERROR(IF(-SUM(I$20:I228)+I$15&lt;0.000001,0,IF($C229&gt;='H-32A-WP06 - Debt Service'!H$24,'H-32A-WP06 - Debt Service'!H$27/12,0)),"-")</f>
        <v>0</v>
      </c>
      <c r="J229" s="366">
        <f>IFERROR(IF(-SUM(J$20:J228)+J$15&lt;0.000001,0,IF($C229&gt;='H-32A-WP06 - Debt Service'!I$24,'H-32A-WP06 - Debt Service'!I$27/12,0)),"-")</f>
        <v>0</v>
      </c>
      <c r="K229" s="366">
        <f>IFERROR(IF(-SUM(K$20:K228)+K$15&lt;0.000001,0,IF($C229&gt;='H-32A-WP06 - Debt Service'!J$24,'H-32A-WP06 - Debt Service'!J$27/12,0)),"-")</f>
        <v>0</v>
      </c>
      <c r="L229" s="366">
        <f>IFERROR(IF(-SUM(L$20:L228)+L$15&lt;0.000001,0,IF($C229&gt;='H-32A-WP06 - Debt Service'!K$24,'H-32A-WP06 - Debt Service'!K$27/12,0)),"-")</f>
        <v>0</v>
      </c>
      <c r="M229" s="366">
        <f>IFERROR(IF(-SUM(M$20:M228)+M$15&lt;0.000001,0,IF($C229&gt;='H-32A-WP06 - Debt Service'!L$24,'H-32A-WP06 - Debt Service'!L$27/12,0)),"-")</f>
        <v>0</v>
      </c>
      <c r="N229" s="459"/>
      <c r="O229" s="354">
        <f t="shared" si="13"/>
        <v>2036</v>
      </c>
      <c r="P229" s="378">
        <f t="shared" si="15"/>
        <v>49827</v>
      </c>
      <c r="Q229" s="366" t="str">
        <f>IFERROR(IF(-SUM(Q$20:Q228)+Q$15&lt;0.000001,0,IF($C229&gt;='H-32A-WP06 - Debt Service'!P$24,'H-32A-WP06 - Debt Service'!P$27/12,0)),"-")</f>
        <v>-</v>
      </c>
      <c r="R229" s="366">
        <f>IFERROR(IF(-SUM(R$20:R228)+R$15&lt;0.000001,0,IF($C229&gt;='H-32A-WP06 - Debt Service'!Q$24,'H-32A-WP06 - Debt Service'!Q$27/12,0)),"-")</f>
        <v>0</v>
      </c>
      <c r="S229" s="366">
        <f>IFERROR(IF(-SUM(S$20:S228)+S$15&lt;0.000001,0,IF($C229&gt;='H-32A-WP06 - Debt Service'!R$24,'H-32A-WP06 - Debt Service'!R$27/12,0)),"-")</f>
        <v>0</v>
      </c>
      <c r="T229" s="366">
        <f>IFERROR(IF(-SUM(T$20:T228)+T$15&lt;0.000001,0,IF($C229&gt;='H-32A-WP06 - Debt Service'!S$24,'H-32A-WP06 - Debt Service'!S$27/12,0)),"-")</f>
        <v>0</v>
      </c>
      <c r="U229" s="366">
        <f>IFERROR(IF(-SUM(U$20:U228)+U$15&lt;0.000001,0,IF($C229&gt;='H-32A-WP06 - Debt Service'!T$24,'H-32A-WP06 - Debt Service'!T$27/12,0)),"-")</f>
        <v>0</v>
      </c>
      <c r="V229" s="366">
        <f>IFERROR(IF(-SUM(V$20:V228)+V$15&lt;0.000001,0,IF($C229&gt;='H-32A-WP06 - Debt Service'!U$24,'H-32A-WP06 - Debt Service'!U$27/12,0)),"-")</f>
        <v>0</v>
      </c>
      <c r="W229" s="366">
        <f>IFERROR(IF(-SUM(W$20:W228)+W$15&lt;0.000001,0,IF($C229&gt;='H-32A-WP06 - Debt Service'!V$24,'H-32A-WP06 - Debt Service'!V$27/12,0)),"-")</f>
        <v>0</v>
      </c>
      <c r="X229" s="366">
        <f>IFERROR(IF(-SUM(X$20:X228)+X$15&lt;0.000001,0,IF($C229&gt;='H-32A-WP06 - Debt Service'!W$24,'H-32A-WP06 - Debt Service'!W$27/12,0)),"-")</f>
        <v>0</v>
      </c>
      <c r="Y229" s="366">
        <f>IFERROR(IF(-SUM(Y$20:Y228)+Y$15&lt;0.000001,0,IF($C229&gt;='H-32A-WP06 - Debt Service'!X$24,'H-32A-WP06 - Debt Service'!X$27/12,0)),"-")</f>
        <v>0</v>
      </c>
      <c r="Z229" s="366">
        <f>IFERROR(IF(-SUM(Z$20:Z228)+Z$15&lt;0.000001,0,IF($C229&gt;='H-32A-WP06 - Debt Service'!Y$24,'H-32A-WP06 - Debt Service'!Y$27/12,0)),"-")</f>
        <v>0</v>
      </c>
    </row>
    <row r="230" spans="2:26">
      <c r="B230" s="354">
        <f t="shared" si="12"/>
        <v>2036</v>
      </c>
      <c r="C230" s="378">
        <f t="shared" si="14"/>
        <v>49857</v>
      </c>
      <c r="D230" s="366" t="str">
        <f>IFERROR(IF(-SUM(D$20:D229)+D$15&lt;0.000001,0,IF($C230&gt;='H-32A-WP06 - Debt Service'!C$24,'H-32A-WP06 - Debt Service'!C$27/12,0)),"-")</f>
        <v>-</v>
      </c>
      <c r="E230" s="366" t="str">
        <f>IFERROR(IF(-SUM(E$20:E229)+E$15&lt;0.000001,0,IF($C230&gt;='H-32A-WP06 - Debt Service'!D$24,'H-32A-WP06 - Debt Service'!D$27/12,0)),"-")</f>
        <v>-</v>
      </c>
      <c r="F230" s="366" t="str">
        <f>IFERROR(IF(-SUM(F$20:F229)+F$15&lt;0.000001,0,IF($C230&gt;='H-32A-WP06 - Debt Service'!E$24,'H-32A-WP06 - Debt Service'!E$27/12,0)),"-")</f>
        <v>-</v>
      </c>
      <c r="G230" s="366">
        <f>IFERROR(IF(-SUM(G$20:G229)+G$15&lt;0.000001,0,IF($C230&gt;='H-32A-WP06 - Debt Service'!F$24,'H-32A-WP06 - Debt Service'!F$27/12,0)),"-")</f>
        <v>0</v>
      </c>
      <c r="H230" s="366">
        <f>IFERROR(IF(-SUM(H$20:H229)+H$15&lt;0.000001,0,IF($C230&gt;='H-32A-WP06 - Debt Service'!G$24,'H-32A-WP06 - Debt Service'!G$27/12,0)),"-")</f>
        <v>0</v>
      </c>
      <c r="I230" s="366">
        <f>IFERROR(IF(-SUM(I$20:I229)+I$15&lt;0.000001,0,IF($C230&gt;='H-32A-WP06 - Debt Service'!H$24,'H-32A-WP06 - Debt Service'!H$27/12,0)),"-")</f>
        <v>0</v>
      </c>
      <c r="J230" s="366">
        <f>IFERROR(IF(-SUM(J$20:J229)+J$15&lt;0.000001,0,IF($C230&gt;='H-32A-WP06 - Debt Service'!I$24,'H-32A-WP06 - Debt Service'!I$27/12,0)),"-")</f>
        <v>0</v>
      </c>
      <c r="K230" s="366">
        <f>IFERROR(IF(-SUM(K$20:K229)+K$15&lt;0.000001,0,IF($C230&gt;='H-32A-WP06 - Debt Service'!J$24,'H-32A-WP06 - Debt Service'!J$27/12,0)),"-")</f>
        <v>0</v>
      </c>
      <c r="L230" s="366">
        <f>IFERROR(IF(-SUM(L$20:L229)+L$15&lt;0.000001,0,IF($C230&gt;='H-32A-WP06 - Debt Service'!K$24,'H-32A-WP06 - Debt Service'!K$27/12,0)),"-")</f>
        <v>0</v>
      </c>
      <c r="M230" s="366">
        <f>IFERROR(IF(-SUM(M$20:M229)+M$15&lt;0.000001,0,IF($C230&gt;='H-32A-WP06 - Debt Service'!L$24,'H-32A-WP06 - Debt Service'!L$27/12,0)),"-")</f>
        <v>0</v>
      </c>
      <c r="N230" s="459"/>
      <c r="O230" s="354">
        <f t="shared" si="13"/>
        <v>2036</v>
      </c>
      <c r="P230" s="378">
        <f t="shared" si="15"/>
        <v>49857</v>
      </c>
      <c r="Q230" s="366" t="str">
        <f>IFERROR(IF(-SUM(Q$20:Q229)+Q$15&lt;0.000001,0,IF($C230&gt;='H-32A-WP06 - Debt Service'!P$24,'H-32A-WP06 - Debt Service'!P$27/12,0)),"-")</f>
        <v>-</v>
      </c>
      <c r="R230" s="366">
        <f>IFERROR(IF(-SUM(R$20:R229)+R$15&lt;0.000001,0,IF($C230&gt;='H-32A-WP06 - Debt Service'!Q$24,'H-32A-WP06 - Debt Service'!Q$27/12,0)),"-")</f>
        <v>0</v>
      </c>
      <c r="S230" s="366">
        <f>IFERROR(IF(-SUM(S$20:S229)+S$15&lt;0.000001,0,IF($C230&gt;='H-32A-WP06 - Debt Service'!R$24,'H-32A-WP06 - Debt Service'!R$27/12,0)),"-")</f>
        <v>0</v>
      </c>
      <c r="T230" s="366">
        <f>IFERROR(IF(-SUM(T$20:T229)+T$15&lt;0.000001,0,IF($C230&gt;='H-32A-WP06 - Debt Service'!S$24,'H-32A-WP06 - Debt Service'!S$27/12,0)),"-")</f>
        <v>0</v>
      </c>
      <c r="U230" s="366">
        <f>IFERROR(IF(-SUM(U$20:U229)+U$15&lt;0.000001,0,IF($C230&gt;='H-32A-WP06 - Debt Service'!T$24,'H-32A-WP06 - Debt Service'!T$27/12,0)),"-")</f>
        <v>0</v>
      </c>
      <c r="V230" s="366">
        <f>IFERROR(IF(-SUM(V$20:V229)+V$15&lt;0.000001,0,IF($C230&gt;='H-32A-WP06 - Debt Service'!U$24,'H-32A-WP06 - Debt Service'!U$27/12,0)),"-")</f>
        <v>0</v>
      </c>
      <c r="W230" s="366">
        <f>IFERROR(IF(-SUM(W$20:W229)+W$15&lt;0.000001,0,IF($C230&gt;='H-32A-WP06 - Debt Service'!V$24,'H-32A-WP06 - Debt Service'!V$27/12,0)),"-")</f>
        <v>0</v>
      </c>
      <c r="X230" s="366">
        <f>IFERROR(IF(-SUM(X$20:X229)+X$15&lt;0.000001,0,IF($C230&gt;='H-32A-WP06 - Debt Service'!W$24,'H-32A-WP06 - Debt Service'!W$27/12,0)),"-")</f>
        <v>0</v>
      </c>
      <c r="Y230" s="366">
        <f>IFERROR(IF(-SUM(Y$20:Y229)+Y$15&lt;0.000001,0,IF($C230&gt;='H-32A-WP06 - Debt Service'!X$24,'H-32A-WP06 - Debt Service'!X$27/12,0)),"-")</f>
        <v>0</v>
      </c>
      <c r="Z230" s="366">
        <f>IFERROR(IF(-SUM(Z$20:Z229)+Z$15&lt;0.000001,0,IF($C230&gt;='H-32A-WP06 - Debt Service'!Y$24,'H-32A-WP06 - Debt Service'!Y$27/12,0)),"-")</f>
        <v>0</v>
      </c>
    </row>
    <row r="231" spans="2:26">
      <c r="B231" s="354">
        <f t="shared" si="12"/>
        <v>2036</v>
      </c>
      <c r="C231" s="378">
        <f t="shared" si="14"/>
        <v>49888</v>
      </c>
      <c r="D231" s="366" t="str">
        <f>IFERROR(IF(-SUM(D$20:D230)+D$15&lt;0.000001,0,IF($C231&gt;='H-32A-WP06 - Debt Service'!C$24,'H-32A-WP06 - Debt Service'!C$27/12,0)),"-")</f>
        <v>-</v>
      </c>
      <c r="E231" s="366" t="str">
        <f>IFERROR(IF(-SUM(E$20:E230)+E$15&lt;0.000001,0,IF($C231&gt;='H-32A-WP06 - Debt Service'!D$24,'H-32A-WP06 - Debt Service'!D$27/12,0)),"-")</f>
        <v>-</v>
      </c>
      <c r="F231" s="366" t="str">
        <f>IFERROR(IF(-SUM(F$20:F230)+F$15&lt;0.000001,0,IF($C231&gt;='H-32A-WP06 - Debt Service'!E$24,'H-32A-WP06 - Debt Service'!E$27/12,0)),"-")</f>
        <v>-</v>
      </c>
      <c r="G231" s="366">
        <f>IFERROR(IF(-SUM(G$20:G230)+G$15&lt;0.000001,0,IF($C231&gt;='H-32A-WP06 - Debt Service'!F$24,'H-32A-WP06 - Debt Service'!F$27/12,0)),"-")</f>
        <v>0</v>
      </c>
      <c r="H231" s="366">
        <f>IFERROR(IF(-SUM(H$20:H230)+H$15&lt;0.000001,0,IF($C231&gt;='H-32A-WP06 - Debt Service'!G$24,'H-32A-WP06 - Debt Service'!G$27/12,0)),"-")</f>
        <v>0</v>
      </c>
      <c r="I231" s="366">
        <f>IFERROR(IF(-SUM(I$20:I230)+I$15&lt;0.000001,0,IF($C231&gt;='H-32A-WP06 - Debt Service'!H$24,'H-32A-WP06 - Debt Service'!H$27/12,0)),"-")</f>
        <v>0</v>
      </c>
      <c r="J231" s="366">
        <f>IFERROR(IF(-SUM(J$20:J230)+J$15&lt;0.000001,0,IF($C231&gt;='H-32A-WP06 - Debt Service'!I$24,'H-32A-WP06 - Debt Service'!I$27/12,0)),"-")</f>
        <v>0</v>
      </c>
      <c r="K231" s="366">
        <f>IFERROR(IF(-SUM(K$20:K230)+K$15&lt;0.000001,0,IF($C231&gt;='H-32A-WP06 - Debt Service'!J$24,'H-32A-WP06 - Debt Service'!J$27/12,0)),"-")</f>
        <v>0</v>
      </c>
      <c r="L231" s="366">
        <f>IFERROR(IF(-SUM(L$20:L230)+L$15&lt;0.000001,0,IF($C231&gt;='H-32A-WP06 - Debt Service'!K$24,'H-32A-WP06 - Debt Service'!K$27/12,0)),"-")</f>
        <v>0</v>
      </c>
      <c r="M231" s="366">
        <f>IFERROR(IF(-SUM(M$20:M230)+M$15&lt;0.000001,0,IF($C231&gt;='H-32A-WP06 - Debt Service'!L$24,'H-32A-WP06 - Debt Service'!L$27/12,0)),"-")</f>
        <v>0</v>
      </c>
      <c r="N231" s="459"/>
      <c r="O231" s="354">
        <f t="shared" si="13"/>
        <v>2036</v>
      </c>
      <c r="P231" s="378">
        <f t="shared" si="15"/>
        <v>49888</v>
      </c>
      <c r="Q231" s="366" t="str">
        <f>IFERROR(IF(-SUM(Q$20:Q230)+Q$15&lt;0.000001,0,IF($C231&gt;='H-32A-WP06 - Debt Service'!P$24,'H-32A-WP06 - Debt Service'!P$27/12,0)),"-")</f>
        <v>-</v>
      </c>
      <c r="R231" s="366">
        <f>IFERROR(IF(-SUM(R$20:R230)+R$15&lt;0.000001,0,IF($C231&gt;='H-32A-WP06 - Debt Service'!Q$24,'H-32A-WP06 - Debt Service'!Q$27/12,0)),"-")</f>
        <v>0</v>
      </c>
      <c r="S231" s="366">
        <f>IFERROR(IF(-SUM(S$20:S230)+S$15&lt;0.000001,0,IF($C231&gt;='H-32A-WP06 - Debt Service'!R$24,'H-32A-WP06 - Debt Service'!R$27/12,0)),"-")</f>
        <v>0</v>
      </c>
      <c r="T231" s="366">
        <f>IFERROR(IF(-SUM(T$20:T230)+T$15&lt;0.000001,0,IF($C231&gt;='H-32A-WP06 - Debt Service'!S$24,'H-32A-WP06 - Debt Service'!S$27/12,0)),"-")</f>
        <v>0</v>
      </c>
      <c r="U231" s="366">
        <f>IFERROR(IF(-SUM(U$20:U230)+U$15&lt;0.000001,0,IF($C231&gt;='H-32A-WP06 - Debt Service'!T$24,'H-32A-WP06 - Debt Service'!T$27/12,0)),"-")</f>
        <v>0</v>
      </c>
      <c r="V231" s="366">
        <f>IFERROR(IF(-SUM(V$20:V230)+V$15&lt;0.000001,0,IF($C231&gt;='H-32A-WP06 - Debt Service'!U$24,'H-32A-WP06 - Debt Service'!U$27/12,0)),"-")</f>
        <v>0</v>
      </c>
      <c r="W231" s="366">
        <f>IFERROR(IF(-SUM(W$20:W230)+W$15&lt;0.000001,0,IF($C231&gt;='H-32A-WP06 - Debt Service'!V$24,'H-32A-WP06 - Debt Service'!V$27/12,0)),"-")</f>
        <v>0</v>
      </c>
      <c r="X231" s="366">
        <f>IFERROR(IF(-SUM(X$20:X230)+X$15&lt;0.000001,0,IF($C231&gt;='H-32A-WP06 - Debt Service'!W$24,'H-32A-WP06 - Debt Service'!W$27/12,0)),"-")</f>
        <v>0</v>
      </c>
      <c r="Y231" s="366">
        <f>IFERROR(IF(-SUM(Y$20:Y230)+Y$15&lt;0.000001,0,IF($C231&gt;='H-32A-WP06 - Debt Service'!X$24,'H-32A-WP06 - Debt Service'!X$27/12,0)),"-")</f>
        <v>0</v>
      </c>
      <c r="Z231" s="366">
        <f>IFERROR(IF(-SUM(Z$20:Z230)+Z$15&lt;0.000001,0,IF($C231&gt;='H-32A-WP06 - Debt Service'!Y$24,'H-32A-WP06 - Debt Service'!Y$27/12,0)),"-")</f>
        <v>0</v>
      </c>
    </row>
    <row r="232" spans="2:26">
      <c r="B232" s="354">
        <f t="shared" si="12"/>
        <v>2036</v>
      </c>
      <c r="C232" s="378">
        <f t="shared" si="14"/>
        <v>49919</v>
      </c>
      <c r="D232" s="366" t="str">
        <f>IFERROR(IF(-SUM(D$20:D231)+D$15&lt;0.000001,0,IF($C232&gt;='H-32A-WP06 - Debt Service'!C$24,'H-32A-WP06 - Debt Service'!C$27/12,0)),"-")</f>
        <v>-</v>
      </c>
      <c r="E232" s="366" t="str">
        <f>IFERROR(IF(-SUM(E$20:E231)+E$15&lt;0.000001,0,IF($C232&gt;='H-32A-WP06 - Debt Service'!D$24,'H-32A-WP06 - Debt Service'!D$27/12,0)),"-")</f>
        <v>-</v>
      </c>
      <c r="F232" s="366" t="str">
        <f>IFERROR(IF(-SUM(F$20:F231)+F$15&lt;0.000001,0,IF($C232&gt;='H-32A-WP06 - Debt Service'!E$24,'H-32A-WP06 - Debt Service'!E$27/12,0)),"-")</f>
        <v>-</v>
      </c>
      <c r="G232" s="366">
        <f>IFERROR(IF(-SUM(G$20:G231)+G$15&lt;0.000001,0,IF($C232&gt;='H-32A-WP06 - Debt Service'!F$24,'H-32A-WP06 - Debt Service'!F$27/12,0)),"-")</f>
        <v>0</v>
      </c>
      <c r="H232" s="366">
        <f>IFERROR(IF(-SUM(H$20:H231)+H$15&lt;0.000001,0,IF($C232&gt;='H-32A-WP06 - Debt Service'!G$24,'H-32A-WP06 - Debt Service'!G$27/12,0)),"-")</f>
        <v>0</v>
      </c>
      <c r="I232" s="366">
        <f>IFERROR(IF(-SUM(I$20:I231)+I$15&lt;0.000001,0,IF($C232&gt;='H-32A-WP06 - Debt Service'!H$24,'H-32A-WP06 - Debt Service'!H$27/12,0)),"-")</f>
        <v>0</v>
      </c>
      <c r="J232" s="366">
        <f>IFERROR(IF(-SUM(J$20:J231)+J$15&lt;0.000001,0,IF($C232&gt;='H-32A-WP06 - Debt Service'!I$24,'H-32A-WP06 - Debt Service'!I$27/12,0)),"-")</f>
        <v>0</v>
      </c>
      <c r="K232" s="366">
        <f>IFERROR(IF(-SUM(K$20:K231)+K$15&lt;0.000001,0,IF($C232&gt;='H-32A-WP06 - Debt Service'!J$24,'H-32A-WP06 - Debt Service'!J$27/12,0)),"-")</f>
        <v>0</v>
      </c>
      <c r="L232" s="366">
        <f>IFERROR(IF(-SUM(L$20:L231)+L$15&lt;0.000001,0,IF($C232&gt;='H-32A-WP06 - Debt Service'!K$24,'H-32A-WP06 - Debt Service'!K$27/12,0)),"-")</f>
        <v>0</v>
      </c>
      <c r="M232" s="366">
        <f>IFERROR(IF(-SUM(M$20:M231)+M$15&lt;0.000001,0,IF($C232&gt;='H-32A-WP06 - Debt Service'!L$24,'H-32A-WP06 - Debt Service'!L$27/12,0)),"-")</f>
        <v>0</v>
      </c>
      <c r="N232" s="459"/>
      <c r="O232" s="354">
        <f t="shared" si="13"/>
        <v>2036</v>
      </c>
      <c r="P232" s="378">
        <f t="shared" si="15"/>
        <v>49919</v>
      </c>
      <c r="Q232" s="366" t="str">
        <f>IFERROR(IF(-SUM(Q$20:Q231)+Q$15&lt;0.000001,0,IF($C232&gt;='H-32A-WP06 - Debt Service'!P$24,'H-32A-WP06 - Debt Service'!P$27/12,0)),"-")</f>
        <v>-</v>
      </c>
      <c r="R232" s="366">
        <f>IFERROR(IF(-SUM(R$20:R231)+R$15&lt;0.000001,0,IF($C232&gt;='H-32A-WP06 - Debt Service'!Q$24,'H-32A-WP06 - Debt Service'!Q$27/12,0)),"-")</f>
        <v>0</v>
      </c>
      <c r="S232" s="366">
        <f>IFERROR(IF(-SUM(S$20:S231)+S$15&lt;0.000001,0,IF($C232&gt;='H-32A-WP06 - Debt Service'!R$24,'H-32A-WP06 - Debt Service'!R$27/12,0)),"-")</f>
        <v>0</v>
      </c>
      <c r="T232" s="366">
        <f>IFERROR(IF(-SUM(T$20:T231)+T$15&lt;0.000001,0,IF($C232&gt;='H-32A-WP06 - Debt Service'!S$24,'H-32A-WP06 - Debt Service'!S$27/12,0)),"-")</f>
        <v>0</v>
      </c>
      <c r="U232" s="366">
        <f>IFERROR(IF(-SUM(U$20:U231)+U$15&lt;0.000001,0,IF($C232&gt;='H-32A-WP06 - Debt Service'!T$24,'H-32A-WP06 - Debt Service'!T$27/12,0)),"-")</f>
        <v>0</v>
      </c>
      <c r="V232" s="366">
        <f>IFERROR(IF(-SUM(V$20:V231)+V$15&lt;0.000001,0,IF($C232&gt;='H-32A-WP06 - Debt Service'!U$24,'H-32A-WP06 - Debt Service'!U$27/12,0)),"-")</f>
        <v>0</v>
      </c>
      <c r="W232" s="366">
        <f>IFERROR(IF(-SUM(W$20:W231)+W$15&lt;0.000001,0,IF($C232&gt;='H-32A-WP06 - Debt Service'!V$24,'H-32A-WP06 - Debt Service'!V$27/12,0)),"-")</f>
        <v>0</v>
      </c>
      <c r="X232" s="366">
        <f>IFERROR(IF(-SUM(X$20:X231)+X$15&lt;0.000001,0,IF($C232&gt;='H-32A-WP06 - Debt Service'!W$24,'H-32A-WP06 - Debt Service'!W$27/12,0)),"-")</f>
        <v>0</v>
      </c>
      <c r="Y232" s="366">
        <f>IFERROR(IF(-SUM(Y$20:Y231)+Y$15&lt;0.000001,0,IF($C232&gt;='H-32A-WP06 - Debt Service'!X$24,'H-32A-WP06 - Debt Service'!X$27/12,0)),"-")</f>
        <v>0</v>
      </c>
      <c r="Z232" s="366">
        <f>IFERROR(IF(-SUM(Z$20:Z231)+Z$15&lt;0.000001,0,IF($C232&gt;='H-32A-WP06 - Debt Service'!Y$24,'H-32A-WP06 - Debt Service'!Y$27/12,0)),"-")</f>
        <v>0</v>
      </c>
    </row>
    <row r="233" spans="2:26">
      <c r="B233" s="354">
        <f t="shared" si="12"/>
        <v>2036</v>
      </c>
      <c r="C233" s="378">
        <f t="shared" si="14"/>
        <v>49949</v>
      </c>
      <c r="D233" s="366" t="str">
        <f>IFERROR(IF(-SUM(D$20:D232)+D$15&lt;0.000001,0,IF($C233&gt;='H-32A-WP06 - Debt Service'!C$24,'H-32A-WP06 - Debt Service'!C$27/12,0)),"-")</f>
        <v>-</v>
      </c>
      <c r="E233" s="366" t="str">
        <f>IFERROR(IF(-SUM(E$20:E232)+E$15&lt;0.000001,0,IF($C233&gt;='H-32A-WP06 - Debt Service'!D$24,'H-32A-WP06 - Debt Service'!D$27/12,0)),"-")</f>
        <v>-</v>
      </c>
      <c r="F233" s="366" t="str">
        <f>IFERROR(IF(-SUM(F$20:F232)+F$15&lt;0.000001,0,IF($C233&gt;='H-32A-WP06 - Debt Service'!E$24,'H-32A-WP06 - Debt Service'!E$27/12,0)),"-")</f>
        <v>-</v>
      </c>
      <c r="G233" s="366">
        <f>IFERROR(IF(-SUM(G$20:G232)+G$15&lt;0.000001,0,IF($C233&gt;='H-32A-WP06 - Debt Service'!F$24,'H-32A-WP06 - Debt Service'!F$27/12,0)),"-")</f>
        <v>0</v>
      </c>
      <c r="H233" s="366">
        <f>IFERROR(IF(-SUM(H$20:H232)+H$15&lt;0.000001,0,IF($C233&gt;='H-32A-WP06 - Debt Service'!G$24,'H-32A-WP06 - Debt Service'!G$27/12,0)),"-")</f>
        <v>0</v>
      </c>
      <c r="I233" s="366">
        <f>IFERROR(IF(-SUM(I$20:I232)+I$15&lt;0.000001,0,IF($C233&gt;='H-32A-WP06 - Debt Service'!H$24,'H-32A-WP06 - Debt Service'!H$27/12,0)),"-")</f>
        <v>0</v>
      </c>
      <c r="J233" s="366">
        <f>IFERROR(IF(-SUM(J$20:J232)+J$15&lt;0.000001,0,IF($C233&gt;='H-32A-WP06 - Debt Service'!I$24,'H-32A-WP06 - Debt Service'!I$27/12,0)),"-")</f>
        <v>0</v>
      </c>
      <c r="K233" s="366">
        <f>IFERROR(IF(-SUM(K$20:K232)+K$15&lt;0.000001,0,IF($C233&gt;='H-32A-WP06 - Debt Service'!J$24,'H-32A-WP06 - Debt Service'!J$27/12,0)),"-")</f>
        <v>0</v>
      </c>
      <c r="L233" s="366">
        <f>IFERROR(IF(-SUM(L$20:L232)+L$15&lt;0.000001,0,IF($C233&gt;='H-32A-WP06 - Debt Service'!K$24,'H-32A-WP06 - Debt Service'!K$27/12,0)),"-")</f>
        <v>0</v>
      </c>
      <c r="M233" s="366">
        <f>IFERROR(IF(-SUM(M$20:M232)+M$15&lt;0.000001,0,IF($C233&gt;='H-32A-WP06 - Debt Service'!L$24,'H-32A-WP06 - Debt Service'!L$27/12,0)),"-")</f>
        <v>0</v>
      </c>
      <c r="N233" s="459"/>
      <c r="O233" s="354">
        <f t="shared" si="13"/>
        <v>2036</v>
      </c>
      <c r="P233" s="378">
        <f t="shared" si="15"/>
        <v>49949</v>
      </c>
      <c r="Q233" s="366" t="str">
        <f>IFERROR(IF(-SUM(Q$20:Q232)+Q$15&lt;0.000001,0,IF($C233&gt;='H-32A-WP06 - Debt Service'!P$24,'H-32A-WP06 - Debt Service'!P$27/12,0)),"-")</f>
        <v>-</v>
      </c>
      <c r="R233" s="366">
        <f>IFERROR(IF(-SUM(R$20:R232)+R$15&lt;0.000001,0,IF($C233&gt;='H-32A-WP06 - Debt Service'!Q$24,'H-32A-WP06 - Debt Service'!Q$27/12,0)),"-")</f>
        <v>0</v>
      </c>
      <c r="S233" s="366">
        <f>IFERROR(IF(-SUM(S$20:S232)+S$15&lt;0.000001,0,IF($C233&gt;='H-32A-WP06 - Debt Service'!R$24,'H-32A-WP06 - Debt Service'!R$27/12,0)),"-")</f>
        <v>0</v>
      </c>
      <c r="T233" s="366">
        <f>IFERROR(IF(-SUM(T$20:T232)+T$15&lt;0.000001,0,IF($C233&gt;='H-32A-WP06 - Debt Service'!S$24,'H-32A-WP06 - Debt Service'!S$27/12,0)),"-")</f>
        <v>0</v>
      </c>
      <c r="U233" s="366">
        <f>IFERROR(IF(-SUM(U$20:U232)+U$15&lt;0.000001,0,IF($C233&gt;='H-32A-WP06 - Debt Service'!T$24,'H-32A-WP06 - Debt Service'!T$27/12,0)),"-")</f>
        <v>0</v>
      </c>
      <c r="V233" s="366">
        <f>IFERROR(IF(-SUM(V$20:V232)+V$15&lt;0.000001,0,IF($C233&gt;='H-32A-WP06 - Debt Service'!U$24,'H-32A-WP06 - Debt Service'!U$27/12,0)),"-")</f>
        <v>0</v>
      </c>
      <c r="W233" s="366">
        <f>IFERROR(IF(-SUM(W$20:W232)+W$15&lt;0.000001,0,IF($C233&gt;='H-32A-WP06 - Debt Service'!V$24,'H-32A-WP06 - Debt Service'!V$27/12,0)),"-")</f>
        <v>0</v>
      </c>
      <c r="X233" s="366">
        <f>IFERROR(IF(-SUM(X$20:X232)+X$15&lt;0.000001,0,IF($C233&gt;='H-32A-WP06 - Debt Service'!W$24,'H-32A-WP06 - Debt Service'!W$27/12,0)),"-")</f>
        <v>0</v>
      </c>
      <c r="Y233" s="366">
        <f>IFERROR(IF(-SUM(Y$20:Y232)+Y$15&lt;0.000001,0,IF($C233&gt;='H-32A-WP06 - Debt Service'!X$24,'H-32A-WP06 - Debt Service'!X$27/12,0)),"-")</f>
        <v>0</v>
      </c>
      <c r="Z233" s="366">
        <f>IFERROR(IF(-SUM(Z$20:Z232)+Z$15&lt;0.000001,0,IF($C233&gt;='H-32A-WP06 - Debt Service'!Y$24,'H-32A-WP06 - Debt Service'!Y$27/12,0)),"-")</f>
        <v>0</v>
      </c>
    </row>
    <row r="234" spans="2:26">
      <c r="B234" s="354">
        <f t="shared" si="12"/>
        <v>2036</v>
      </c>
      <c r="C234" s="378">
        <f t="shared" si="14"/>
        <v>49980</v>
      </c>
      <c r="D234" s="366" t="str">
        <f>IFERROR(IF(-SUM(D$20:D233)+D$15&lt;0.000001,0,IF($C234&gt;='H-32A-WP06 - Debt Service'!C$24,'H-32A-WP06 - Debt Service'!C$27/12,0)),"-")</f>
        <v>-</v>
      </c>
      <c r="E234" s="366" t="str">
        <f>IFERROR(IF(-SUM(E$20:E233)+E$15&lt;0.000001,0,IF($C234&gt;='H-32A-WP06 - Debt Service'!D$24,'H-32A-WP06 - Debt Service'!D$27/12,0)),"-")</f>
        <v>-</v>
      </c>
      <c r="F234" s="366" t="str">
        <f>IFERROR(IF(-SUM(F$20:F233)+F$15&lt;0.000001,0,IF($C234&gt;='H-32A-WP06 - Debt Service'!E$24,'H-32A-WP06 - Debt Service'!E$27/12,0)),"-")</f>
        <v>-</v>
      </c>
      <c r="G234" s="366">
        <f>IFERROR(IF(-SUM(G$20:G233)+G$15&lt;0.000001,0,IF($C234&gt;='H-32A-WP06 - Debt Service'!F$24,'H-32A-WP06 - Debt Service'!F$27/12,0)),"-")</f>
        <v>0</v>
      </c>
      <c r="H234" s="366">
        <f>IFERROR(IF(-SUM(H$20:H233)+H$15&lt;0.000001,0,IF($C234&gt;='H-32A-WP06 - Debt Service'!G$24,'H-32A-WP06 - Debt Service'!G$27/12,0)),"-")</f>
        <v>0</v>
      </c>
      <c r="I234" s="366">
        <f>IFERROR(IF(-SUM(I$20:I233)+I$15&lt;0.000001,0,IF($C234&gt;='H-32A-WP06 - Debt Service'!H$24,'H-32A-WP06 - Debt Service'!H$27/12,0)),"-")</f>
        <v>0</v>
      </c>
      <c r="J234" s="366">
        <f>IFERROR(IF(-SUM(J$20:J233)+J$15&lt;0.000001,0,IF($C234&gt;='H-32A-WP06 - Debt Service'!I$24,'H-32A-WP06 - Debt Service'!I$27/12,0)),"-")</f>
        <v>0</v>
      </c>
      <c r="K234" s="366">
        <f>IFERROR(IF(-SUM(K$20:K233)+K$15&lt;0.000001,0,IF($C234&gt;='H-32A-WP06 - Debt Service'!J$24,'H-32A-WP06 - Debt Service'!J$27/12,0)),"-")</f>
        <v>0</v>
      </c>
      <c r="L234" s="366">
        <f>IFERROR(IF(-SUM(L$20:L233)+L$15&lt;0.000001,0,IF($C234&gt;='H-32A-WP06 - Debt Service'!K$24,'H-32A-WP06 - Debt Service'!K$27/12,0)),"-")</f>
        <v>0</v>
      </c>
      <c r="M234" s="366">
        <f>IFERROR(IF(-SUM(M$20:M233)+M$15&lt;0.000001,0,IF($C234&gt;='H-32A-WP06 - Debt Service'!L$24,'H-32A-WP06 - Debt Service'!L$27/12,0)),"-")</f>
        <v>0</v>
      </c>
      <c r="N234" s="459"/>
      <c r="O234" s="354">
        <f t="shared" si="13"/>
        <v>2036</v>
      </c>
      <c r="P234" s="378">
        <f t="shared" si="15"/>
        <v>49980</v>
      </c>
      <c r="Q234" s="366" t="str">
        <f>IFERROR(IF(-SUM(Q$20:Q233)+Q$15&lt;0.000001,0,IF($C234&gt;='H-32A-WP06 - Debt Service'!P$24,'H-32A-WP06 - Debt Service'!P$27/12,0)),"-")</f>
        <v>-</v>
      </c>
      <c r="R234" s="366">
        <f>IFERROR(IF(-SUM(R$20:R233)+R$15&lt;0.000001,0,IF($C234&gt;='H-32A-WP06 - Debt Service'!Q$24,'H-32A-WP06 - Debt Service'!Q$27/12,0)),"-")</f>
        <v>0</v>
      </c>
      <c r="S234" s="366">
        <f>IFERROR(IF(-SUM(S$20:S233)+S$15&lt;0.000001,0,IF($C234&gt;='H-32A-WP06 - Debt Service'!R$24,'H-32A-WP06 - Debt Service'!R$27/12,0)),"-")</f>
        <v>0</v>
      </c>
      <c r="T234" s="366">
        <f>IFERROR(IF(-SUM(T$20:T233)+T$15&lt;0.000001,0,IF($C234&gt;='H-32A-WP06 - Debt Service'!S$24,'H-32A-WP06 - Debt Service'!S$27/12,0)),"-")</f>
        <v>0</v>
      </c>
      <c r="U234" s="366">
        <f>IFERROR(IF(-SUM(U$20:U233)+U$15&lt;0.000001,0,IF($C234&gt;='H-32A-WP06 - Debt Service'!T$24,'H-32A-WP06 - Debt Service'!T$27/12,0)),"-")</f>
        <v>0</v>
      </c>
      <c r="V234" s="366">
        <f>IFERROR(IF(-SUM(V$20:V233)+V$15&lt;0.000001,0,IF($C234&gt;='H-32A-WP06 - Debt Service'!U$24,'H-32A-WP06 - Debt Service'!U$27/12,0)),"-")</f>
        <v>0</v>
      </c>
      <c r="W234" s="366">
        <f>IFERROR(IF(-SUM(W$20:W233)+W$15&lt;0.000001,0,IF($C234&gt;='H-32A-WP06 - Debt Service'!V$24,'H-32A-WP06 - Debt Service'!V$27/12,0)),"-")</f>
        <v>0</v>
      </c>
      <c r="X234" s="366">
        <f>IFERROR(IF(-SUM(X$20:X233)+X$15&lt;0.000001,0,IF($C234&gt;='H-32A-WP06 - Debt Service'!W$24,'H-32A-WP06 - Debt Service'!W$27/12,0)),"-")</f>
        <v>0</v>
      </c>
      <c r="Y234" s="366">
        <f>IFERROR(IF(-SUM(Y$20:Y233)+Y$15&lt;0.000001,0,IF($C234&gt;='H-32A-WP06 - Debt Service'!X$24,'H-32A-WP06 - Debt Service'!X$27/12,0)),"-")</f>
        <v>0</v>
      </c>
      <c r="Z234" s="366">
        <f>IFERROR(IF(-SUM(Z$20:Z233)+Z$15&lt;0.000001,0,IF($C234&gt;='H-32A-WP06 - Debt Service'!Y$24,'H-32A-WP06 - Debt Service'!Y$27/12,0)),"-")</f>
        <v>0</v>
      </c>
    </row>
    <row r="235" spans="2:26">
      <c r="B235" s="354">
        <f t="shared" si="12"/>
        <v>2036</v>
      </c>
      <c r="C235" s="378">
        <f t="shared" si="14"/>
        <v>50010</v>
      </c>
      <c r="D235" s="366" t="str">
        <f>IFERROR(IF(-SUM(D$20:D234)+D$15&lt;0.000001,0,IF($C235&gt;='H-32A-WP06 - Debt Service'!C$24,'H-32A-WP06 - Debt Service'!C$27/12,0)),"-")</f>
        <v>-</v>
      </c>
      <c r="E235" s="366" t="str">
        <f>IFERROR(IF(-SUM(E$20:E234)+E$15&lt;0.000001,0,IF($C235&gt;='H-32A-WP06 - Debt Service'!D$24,'H-32A-WP06 - Debt Service'!D$27/12,0)),"-")</f>
        <v>-</v>
      </c>
      <c r="F235" s="366" t="str">
        <f>IFERROR(IF(-SUM(F$20:F234)+F$15&lt;0.000001,0,IF($C235&gt;='H-32A-WP06 - Debt Service'!E$24,'H-32A-WP06 - Debt Service'!E$27/12,0)),"-")</f>
        <v>-</v>
      </c>
      <c r="G235" s="366">
        <f>IFERROR(IF(-SUM(G$20:G234)+G$15&lt;0.000001,0,IF($C235&gt;='H-32A-WP06 - Debt Service'!F$24,'H-32A-WP06 - Debt Service'!F$27/12,0)),"-")</f>
        <v>0</v>
      </c>
      <c r="H235" s="366">
        <f>IFERROR(IF(-SUM(H$20:H234)+H$15&lt;0.000001,0,IF($C235&gt;='H-32A-WP06 - Debt Service'!G$24,'H-32A-WP06 - Debt Service'!G$27/12,0)),"-")</f>
        <v>0</v>
      </c>
      <c r="I235" s="366">
        <f>IFERROR(IF(-SUM(I$20:I234)+I$15&lt;0.000001,0,IF($C235&gt;='H-32A-WP06 - Debt Service'!H$24,'H-32A-WP06 - Debt Service'!H$27/12,0)),"-")</f>
        <v>0</v>
      </c>
      <c r="J235" s="366">
        <f>IFERROR(IF(-SUM(J$20:J234)+J$15&lt;0.000001,0,IF($C235&gt;='H-32A-WP06 - Debt Service'!I$24,'H-32A-WP06 - Debt Service'!I$27/12,0)),"-")</f>
        <v>0</v>
      </c>
      <c r="K235" s="366">
        <f>IFERROR(IF(-SUM(K$20:K234)+K$15&lt;0.000001,0,IF($C235&gt;='H-32A-WP06 - Debt Service'!J$24,'H-32A-WP06 - Debt Service'!J$27/12,0)),"-")</f>
        <v>0</v>
      </c>
      <c r="L235" s="366">
        <f>IFERROR(IF(-SUM(L$20:L234)+L$15&lt;0.000001,0,IF($C235&gt;='H-32A-WP06 - Debt Service'!K$24,'H-32A-WP06 - Debt Service'!K$27/12,0)),"-")</f>
        <v>0</v>
      </c>
      <c r="M235" s="366">
        <f>IFERROR(IF(-SUM(M$20:M234)+M$15&lt;0.000001,0,IF($C235&gt;='H-32A-WP06 - Debt Service'!L$24,'H-32A-WP06 - Debt Service'!L$27/12,0)),"-")</f>
        <v>0</v>
      </c>
      <c r="N235" s="459"/>
      <c r="O235" s="354">
        <f t="shared" si="13"/>
        <v>2036</v>
      </c>
      <c r="P235" s="378">
        <f t="shared" si="15"/>
        <v>50010</v>
      </c>
      <c r="Q235" s="366" t="str">
        <f>IFERROR(IF(-SUM(Q$20:Q234)+Q$15&lt;0.000001,0,IF($C235&gt;='H-32A-WP06 - Debt Service'!P$24,'H-32A-WP06 - Debt Service'!P$27/12,0)),"-")</f>
        <v>-</v>
      </c>
      <c r="R235" s="366">
        <f>IFERROR(IF(-SUM(R$20:R234)+R$15&lt;0.000001,0,IF($C235&gt;='H-32A-WP06 - Debt Service'!Q$24,'H-32A-WP06 - Debt Service'!Q$27/12,0)),"-")</f>
        <v>0</v>
      </c>
      <c r="S235" s="366">
        <f>IFERROR(IF(-SUM(S$20:S234)+S$15&lt;0.000001,0,IF($C235&gt;='H-32A-WP06 - Debt Service'!R$24,'H-32A-WP06 - Debt Service'!R$27/12,0)),"-")</f>
        <v>0</v>
      </c>
      <c r="T235" s="366">
        <f>IFERROR(IF(-SUM(T$20:T234)+T$15&lt;0.000001,0,IF($C235&gt;='H-32A-WP06 - Debt Service'!S$24,'H-32A-WP06 - Debt Service'!S$27/12,0)),"-")</f>
        <v>0</v>
      </c>
      <c r="U235" s="366">
        <f>IFERROR(IF(-SUM(U$20:U234)+U$15&lt;0.000001,0,IF($C235&gt;='H-32A-WP06 - Debt Service'!T$24,'H-32A-WP06 - Debt Service'!T$27/12,0)),"-")</f>
        <v>0</v>
      </c>
      <c r="V235" s="366">
        <f>IFERROR(IF(-SUM(V$20:V234)+V$15&lt;0.000001,0,IF($C235&gt;='H-32A-WP06 - Debt Service'!U$24,'H-32A-WP06 - Debt Service'!U$27/12,0)),"-")</f>
        <v>0</v>
      </c>
      <c r="W235" s="366">
        <f>IFERROR(IF(-SUM(W$20:W234)+W$15&lt;0.000001,0,IF($C235&gt;='H-32A-WP06 - Debt Service'!V$24,'H-32A-WP06 - Debt Service'!V$27/12,0)),"-")</f>
        <v>0</v>
      </c>
      <c r="X235" s="366">
        <f>IFERROR(IF(-SUM(X$20:X234)+X$15&lt;0.000001,0,IF($C235&gt;='H-32A-WP06 - Debt Service'!W$24,'H-32A-WP06 - Debt Service'!W$27/12,0)),"-")</f>
        <v>0</v>
      </c>
      <c r="Y235" s="366">
        <f>IFERROR(IF(-SUM(Y$20:Y234)+Y$15&lt;0.000001,0,IF($C235&gt;='H-32A-WP06 - Debt Service'!X$24,'H-32A-WP06 - Debt Service'!X$27/12,0)),"-")</f>
        <v>0</v>
      </c>
      <c r="Z235" s="366">
        <f>IFERROR(IF(-SUM(Z$20:Z234)+Z$15&lt;0.000001,0,IF($C235&gt;='H-32A-WP06 - Debt Service'!Y$24,'H-32A-WP06 - Debt Service'!Y$27/12,0)),"-")</f>
        <v>0</v>
      </c>
    </row>
    <row r="236" spans="2:26">
      <c r="B236" s="354">
        <f t="shared" si="12"/>
        <v>2037</v>
      </c>
      <c r="C236" s="378">
        <f t="shared" si="14"/>
        <v>50041</v>
      </c>
      <c r="D236" s="366" t="str">
        <f>IFERROR(IF(-SUM(D$20:D235)+D$15&lt;0.000001,0,IF($C236&gt;='H-32A-WP06 - Debt Service'!C$24,'H-32A-WP06 - Debt Service'!C$27/12,0)),"-")</f>
        <v>-</v>
      </c>
      <c r="E236" s="366" t="str">
        <f>IFERROR(IF(-SUM(E$20:E235)+E$15&lt;0.000001,0,IF($C236&gt;='H-32A-WP06 - Debt Service'!D$24,'H-32A-WP06 - Debt Service'!D$27/12,0)),"-")</f>
        <v>-</v>
      </c>
      <c r="F236" s="366" t="str">
        <f>IFERROR(IF(-SUM(F$20:F235)+F$15&lt;0.000001,0,IF($C236&gt;='H-32A-WP06 - Debt Service'!E$24,'H-32A-WP06 - Debt Service'!E$27/12,0)),"-")</f>
        <v>-</v>
      </c>
      <c r="G236" s="366">
        <f>IFERROR(IF(-SUM(G$20:G235)+G$15&lt;0.000001,0,IF($C236&gt;='H-32A-WP06 - Debt Service'!F$24,'H-32A-WP06 - Debt Service'!F$27/12,0)),"-")</f>
        <v>0</v>
      </c>
      <c r="H236" s="366">
        <f>IFERROR(IF(-SUM(H$20:H235)+H$15&lt;0.000001,0,IF($C236&gt;='H-32A-WP06 - Debt Service'!G$24,'H-32A-WP06 - Debt Service'!G$27/12,0)),"-")</f>
        <v>0</v>
      </c>
      <c r="I236" s="366">
        <f>IFERROR(IF(-SUM(I$20:I235)+I$15&lt;0.000001,0,IF($C236&gt;='H-32A-WP06 - Debt Service'!H$24,'H-32A-WP06 - Debt Service'!H$27/12,0)),"-")</f>
        <v>0</v>
      </c>
      <c r="J236" s="366">
        <f>IFERROR(IF(-SUM(J$20:J235)+J$15&lt;0.000001,0,IF($C236&gt;='H-32A-WP06 - Debt Service'!I$24,'H-32A-WP06 - Debt Service'!I$27/12,0)),"-")</f>
        <v>0</v>
      </c>
      <c r="K236" s="366">
        <f>IFERROR(IF(-SUM(K$20:K235)+K$15&lt;0.000001,0,IF($C236&gt;='H-32A-WP06 - Debt Service'!J$24,'H-32A-WP06 - Debt Service'!J$27/12,0)),"-")</f>
        <v>0</v>
      </c>
      <c r="L236" s="366">
        <f>IFERROR(IF(-SUM(L$20:L235)+L$15&lt;0.000001,0,IF($C236&gt;='H-32A-WP06 - Debt Service'!K$24,'H-32A-WP06 - Debt Service'!K$27/12,0)),"-")</f>
        <v>0</v>
      </c>
      <c r="M236" s="366">
        <f>IFERROR(IF(-SUM(M$20:M235)+M$15&lt;0.000001,0,IF($C236&gt;='H-32A-WP06 - Debt Service'!L$24,'H-32A-WP06 - Debt Service'!L$27/12,0)),"-")</f>
        <v>0</v>
      </c>
      <c r="N236" s="459"/>
      <c r="O236" s="354">
        <f t="shared" si="13"/>
        <v>2037</v>
      </c>
      <c r="P236" s="378">
        <f t="shared" si="15"/>
        <v>50041</v>
      </c>
      <c r="Q236" s="366" t="str">
        <f>IFERROR(IF(-SUM(Q$20:Q235)+Q$15&lt;0.000001,0,IF($C236&gt;='H-32A-WP06 - Debt Service'!P$24,'H-32A-WP06 - Debt Service'!P$27/12,0)),"-")</f>
        <v>-</v>
      </c>
      <c r="R236" s="366">
        <f>IFERROR(IF(-SUM(R$20:R235)+R$15&lt;0.000001,0,IF($C236&gt;='H-32A-WP06 - Debt Service'!Q$24,'H-32A-WP06 - Debt Service'!Q$27/12,0)),"-")</f>
        <v>0</v>
      </c>
      <c r="S236" s="366">
        <f>IFERROR(IF(-SUM(S$20:S235)+S$15&lt;0.000001,0,IF($C236&gt;='H-32A-WP06 - Debt Service'!R$24,'H-32A-WP06 - Debt Service'!R$27/12,0)),"-")</f>
        <v>0</v>
      </c>
      <c r="T236" s="366">
        <f>IFERROR(IF(-SUM(T$20:T235)+T$15&lt;0.000001,0,IF($C236&gt;='H-32A-WP06 - Debt Service'!S$24,'H-32A-WP06 - Debt Service'!S$27/12,0)),"-")</f>
        <v>0</v>
      </c>
      <c r="U236" s="366">
        <f>IFERROR(IF(-SUM(U$20:U235)+U$15&lt;0.000001,0,IF($C236&gt;='H-32A-WP06 - Debt Service'!T$24,'H-32A-WP06 - Debt Service'!T$27/12,0)),"-")</f>
        <v>0</v>
      </c>
      <c r="V236" s="366">
        <f>IFERROR(IF(-SUM(V$20:V235)+V$15&lt;0.000001,0,IF($C236&gt;='H-32A-WP06 - Debt Service'!U$24,'H-32A-WP06 - Debt Service'!U$27/12,0)),"-")</f>
        <v>0</v>
      </c>
      <c r="W236" s="366">
        <f>IFERROR(IF(-SUM(W$20:W235)+W$15&lt;0.000001,0,IF($C236&gt;='H-32A-WP06 - Debt Service'!V$24,'H-32A-WP06 - Debt Service'!V$27/12,0)),"-")</f>
        <v>0</v>
      </c>
      <c r="X236" s="366">
        <f>IFERROR(IF(-SUM(X$20:X235)+X$15&lt;0.000001,0,IF($C236&gt;='H-32A-WP06 - Debt Service'!W$24,'H-32A-WP06 - Debt Service'!W$27/12,0)),"-")</f>
        <v>0</v>
      </c>
      <c r="Y236" s="366">
        <f>IFERROR(IF(-SUM(Y$20:Y235)+Y$15&lt;0.000001,0,IF($C236&gt;='H-32A-WP06 - Debt Service'!X$24,'H-32A-WP06 - Debt Service'!X$27/12,0)),"-")</f>
        <v>0</v>
      </c>
      <c r="Z236" s="366">
        <f>IFERROR(IF(-SUM(Z$20:Z235)+Z$15&lt;0.000001,0,IF($C236&gt;='H-32A-WP06 - Debt Service'!Y$24,'H-32A-WP06 - Debt Service'!Y$27/12,0)),"-")</f>
        <v>0</v>
      </c>
    </row>
    <row r="237" spans="2:26">
      <c r="B237" s="354">
        <f t="shared" si="12"/>
        <v>2037</v>
      </c>
      <c r="C237" s="378">
        <f t="shared" si="14"/>
        <v>50072</v>
      </c>
      <c r="D237" s="366" t="str">
        <f>IFERROR(IF(-SUM(D$20:D236)+D$15&lt;0.000001,0,IF($C237&gt;='H-32A-WP06 - Debt Service'!C$24,'H-32A-WP06 - Debt Service'!C$27/12,0)),"-")</f>
        <v>-</v>
      </c>
      <c r="E237" s="366" t="str">
        <f>IFERROR(IF(-SUM(E$20:E236)+E$15&lt;0.000001,0,IF($C237&gt;='H-32A-WP06 - Debt Service'!D$24,'H-32A-WP06 - Debt Service'!D$27/12,0)),"-")</f>
        <v>-</v>
      </c>
      <c r="F237" s="366" t="str">
        <f>IFERROR(IF(-SUM(F$20:F236)+F$15&lt;0.000001,0,IF($C237&gt;='H-32A-WP06 - Debt Service'!E$24,'H-32A-WP06 - Debt Service'!E$27/12,0)),"-")</f>
        <v>-</v>
      </c>
      <c r="G237" s="366">
        <f>IFERROR(IF(-SUM(G$20:G236)+G$15&lt;0.000001,0,IF($C237&gt;='H-32A-WP06 - Debt Service'!F$24,'H-32A-WP06 - Debt Service'!F$27/12,0)),"-")</f>
        <v>0</v>
      </c>
      <c r="H237" s="366">
        <f>IFERROR(IF(-SUM(H$20:H236)+H$15&lt;0.000001,0,IF($C237&gt;='H-32A-WP06 - Debt Service'!G$24,'H-32A-WP06 - Debt Service'!G$27/12,0)),"-")</f>
        <v>0</v>
      </c>
      <c r="I237" s="366">
        <f>IFERROR(IF(-SUM(I$20:I236)+I$15&lt;0.000001,0,IF($C237&gt;='H-32A-WP06 - Debt Service'!H$24,'H-32A-WP06 - Debt Service'!H$27/12,0)),"-")</f>
        <v>0</v>
      </c>
      <c r="J237" s="366">
        <f>IFERROR(IF(-SUM(J$20:J236)+J$15&lt;0.000001,0,IF($C237&gt;='H-32A-WP06 - Debt Service'!I$24,'H-32A-WP06 - Debt Service'!I$27/12,0)),"-")</f>
        <v>0</v>
      </c>
      <c r="K237" s="366">
        <f>IFERROR(IF(-SUM(K$20:K236)+K$15&lt;0.000001,0,IF($C237&gt;='H-32A-WP06 - Debt Service'!J$24,'H-32A-WP06 - Debt Service'!J$27/12,0)),"-")</f>
        <v>0</v>
      </c>
      <c r="L237" s="366">
        <f>IFERROR(IF(-SUM(L$20:L236)+L$15&lt;0.000001,0,IF($C237&gt;='H-32A-WP06 - Debt Service'!K$24,'H-32A-WP06 - Debt Service'!K$27/12,0)),"-")</f>
        <v>0</v>
      </c>
      <c r="M237" s="366">
        <f>IFERROR(IF(-SUM(M$20:M236)+M$15&lt;0.000001,0,IF($C237&gt;='H-32A-WP06 - Debt Service'!L$24,'H-32A-WP06 - Debt Service'!L$27/12,0)),"-")</f>
        <v>0</v>
      </c>
      <c r="N237" s="459"/>
      <c r="O237" s="354">
        <f t="shared" si="13"/>
        <v>2037</v>
      </c>
      <c r="P237" s="378">
        <f t="shared" si="15"/>
        <v>50072</v>
      </c>
      <c r="Q237" s="366" t="str">
        <f>IFERROR(IF(-SUM(Q$20:Q236)+Q$15&lt;0.000001,0,IF($C237&gt;='H-32A-WP06 - Debt Service'!P$24,'H-32A-WP06 - Debt Service'!P$27/12,0)),"-")</f>
        <v>-</v>
      </c>
      <c r="R237" s="366">
        <f>IFERROR(IF(-SUM(R$20:R236)+R$15&lt;0.000001,0,IF($C237&gt;='H-32A-WP06 - Debt Service'!Q$24,'H-32A-WP06 - Debt Service'!Q$27/12,0)),"-")</f>
        <v>0</v>
      </c>
      <c r="S237" s="366">
        <f>IFERROR(IF(-SUM(S$20:S236)+S$15&lt;0.000001,0,IF($C237&gt;='H-32A-WP06 - Debt Service'!R$24,'H-32A-WP06 - Debt Service'!R$27/12,0)),"-")</f>
        <v>0</v>
      </c>
      <c r="T237" s="366">
        <f>IFERROR(IF(-SUM(T$20:T236)+T$15&lt;0.000001,0,IF($C237&gt;='H-32A-WP06 - Debt Service'!S$24,'H-32A-WP06 - Debt Service'!S$27/12,0)),"-")</f>
        <v>0</v>
      </c>
      <c r="U237" s="366">
        <f>IFERROR(IF(-SUM(U$20:U236)+U$15&lt;0.000001,0,IF($C237&gt;='H-32A-WP06 - Debt Service'!T$24,'H-32A-WP06 - Debt Service'!T$27/12,0)),"-")</f>
        <v>0</v>
      </c>
      <c r="V237" s="366">
        <f>IFERROR(IF(-SUM(V$20:V236)+V$15&lt;0.000001,0,IF($C237&gt;='H-32A-WP06 - Debt Service'!U$24,'H-32A-WP06 - Debt Service'!U$27/12,0)),"-")</f>
        <v>0</v>
      </c>
      <c r="W237" s="366">
        <f>IFERROR(IF(-SUM(W$20:W236)+W$15&lt;0.000001,0,IF($C237&gt;='H-32A-WP06 - Debt Service'!V$24,'H-32A-WP06 - Debt Service'!V$27/12,0)),"-")</f>
        <v>0</v>
      </c>
      <c r="X237" s="366">
        <f>IFERROR(IF(-SUM(X$20:X236)+X$15&lt;0.000001,0,IF($C237&gt;='H-32A-WP06 - Debt Service'!W$24,'H-32A-WP06 - Debt Service'!W$27/12,0)),"-")</f>
        <v>0</v>
      </c>
      <c r="Y237" s="366">
        <f>IFERROR(IF(-SUM(Y$20:Y236)+Y$15&lt;0.000001,0,IF($C237&gt;='H-32A-WP06 - Debt Service'!X$24,'H-32A-WP06 - Debt Service'!X$27/12,0)),"-")</f>
        <v>0</v>
      </c>
      <c r="Z237" s="366">
        <f>IFERROR(IF(-SUM(Z$20:Z236)+Z$15&lt;0.000001,0,IF($C237&gt;='H-32A-WP06 - Debt Service'!Y$24,'H-32A-WP06 - Debt Service'!Y$27/12,0)),"-")</f>
        <v>0</v>
      </c>
    </row>
    <row r="238" spans="2:26">
      <c r="B238" s="354">
        <f t="shared" si="12"/>
        <v>2037</v>
      </c>
      <c r="C238" s="378">
        <f t="shared" si="14"/>
        <v>50100</v>
      </c>
      <c r="D238" s="366" t="str">
        <f>IFERROR(IF(-SUM(D$20:D237)+D$15&lt;0.000001,0,IF($C238&gt;='H-32A-WP06 - Debt Service'!C$24,'H-32A-WP06 - Debt Service'!C$27/12,0)),"-")</f>
        <v>-</v>
      </c>
      <c r="E238" s="366" t="str">
        <f>IFERROR(IF(-SUM(E$20:E237)+E$15&lt;0.000001,0,IF($C238&gt;='H-32A-WP06 - Debt Service'!D$24,'H-32A-WP06 - Debt Service'!D$27/12,0)),"-")</f>
        <v>-</v>
      </c>
      <c r="F238" s="366" t="str">
        <f>IFERROR(IF(-SUM(F$20:F237)+F$15&lt;0.000001,0,IF($C238&gt;='H-32A-WP06 - Debt Service'!E$24,'H-32A-WP06 - Debt Service'!E$27/12,0)),"-")</f>
        <v>-</v>
      </c>
      <c r="G238" s="366">
        <f>IFERROR(IF(-SUM(G$20:G237)+G$15&lt;0.000001,0,IF($C238&gt;='H-32A-WP06 - Debt Service'!F$24,'H-32A-WP06 - Debt Service'!F$27/12,0)),"-")</f>
        <v>0</v>
      </c>
      <c r="H238" s="366">
        <f>IFERROR(IF(-SUM(H$20:H237)+H$15&lt;0.000001,0,IF($C238&gt;='H-32A-WP06 - Debt Service'!G$24,'H-32A-WP06 - Debt Service'!G$27/12,0)),"-")</f>
        <v>0</v>
      </c>
      <c r="I238" s="366">
        <f>IFERROR(IF(-SUM(I$20:I237)+I$15&lt;0.000001,0,IF($C238&gt;='H-32A-WP06 - Debt Service'!H$24,'H-32A-WP06 - Debt Service'!H$27/12,0)),"-")</f>
        <v>0</v>
      </c>
      <c r="J238" s="366">
        <f>IFERROR(IF(-SUM(J$20:J237)+J$15&lt;0.000001,0,IF($C238&gt;='H-32A-WP06 - Debt Service'!I$24,'H-32A-WP06 - Debt Service'!I$27/12,0)),"-")</f>
        <v>0</v>
      </c>
      <c r="K238" s="366">
        <f>IFERROR(IF(-SUM(K$20:K237)+K$15&lt;0.000001,0,IF($C238&gt;='H-32A-WP06 - Debt Service'!J$24,'H-32A-WP06 - Debt Service'!J$27/12,0)),"-")</f>
        <v>0</v>
      </c>
      <c r="L238" s="366">
        <f>IFERROR(IF(-SUM(L$20:L237)+L$15&lt;0.000001,0,IF($C238&gt;='H-32A-WP06 - Debt Service'!K$24,'H-32A-WP06 - Debt Service'!K$27/12,0)),"-")</f>
        <v>0</v>
      </c>
      <c r="M238" s="366">
        <f>IFERROR(IF(-SUM(M$20:M237)+M$15&lt;0.000001,0,IF($C238&gt;='H-32A-WP06 - Debt Service'!L$24,'H-32A-WP06 - Debt Service'!L$27/12,0)),"-")</f>
        <v>0</v>
      </c>
      <c r="N238" s="459"/>
      <c r="O238" s="354">
        <f t="shared" si="13"/>
        <v>2037</v>
      </c>
      <c r="P238" s="378">
        <f t="shared" si="15"/>
        <v>50100</v>
      </c>
      <c r="Q238" s="366" t="str">
        <f>IFERROR(IF(-SUM(Q$20:Q237)+Q$15&lt;0.000001,0,IF($C238&gt;='H-32A-WP06 - Debt Service'!P$24,'H-32A-WP06 - Debt Service'!P$27/12,0)),"-")</f>
        <v>-</v>
      </c>
      <c r="R238" s="366">
        <f>IFERROR(IF(-SUM(R$20:R237)+R$15&lt;0.000001,0,IF($C238&gt;='H-32A-WP06 - Debt Service'!Q$24,'H-32A-WP06 - Debt Service'!Q$27/12,0)),"-")</f>
        <v>0</v>
      </c>
      <c r="S238" s="366">
        <f>IFERROR(IF(-SUM(S$20:S237)+S$15&lt;0.000001,0,IF($C238&gt;='H-32A-WP06 - Debt Service'!R$24,'H-32A-WP06 - Debt Service'!R$27/12,0)),"-")</f>
        <v>0</v>
      </c>
      <c r="T238" s="366">
        <f>IFERROR(IF(-SUM(T$20:T237)+T$15&lt;0.000001,0,IF($C238&gt;='H-32A-WP06 - Debt Service'!S$24,'H-32A-WP06 - Debt Service'!S$27/12,0)),"-")</f>
        <v>0</v>
      </c>
      <c r="U238" s="366">
        <f>IFERROR(IF(-SUM(U$20:U237)+U$15&lt;0.000001,0,IF($C238&gt;='H-32A-WP06 - Debt Service'!T$24,'H-32A-WP06 - Debt Service'!T$27/12,0)),"-")</f>
        <v>0</v>
      </c>
      <c r="V238" s="366">
        <f>IFERROR(IF(-SUM(V$20:V237)+V$15&lt;0.000001,0,IF($C238&gt;='H-32A-WP06 - Debt Service'!U$24,'H-32A-WP06 - Debt Service'!U$27/12,0)),"-")</f>
        <v>0</v>
      </c>
      <c r="W238" s="366">
        <f>IFERROR(IF(-SUM(W$20:W237)+W$15&lt;0.000001,0,IF($C238&gt;='H-32A-WP06 - Debt Service'!V$24,'H-32A-WP06 - Debt Service'!V$27/12,0)),"-")</f>
        <v>0</v>
      </c>
      <c r="X238" s="366">
        <f>IFERROR(IF(-SUM(X$20:X237)+X$15&lt;0.000001,0,IF($C238&gt;='H-32A-WP06 - Debt Service'!W$24,'H-32A-WP06 - Debt Service'!W$27/12,0)),"-")</f>
        <v>0</v>
      </c>
      <c r="Y238" s="366">
        <f>IFERROR(IF(-SUM(Y$20:Y237)+Y$15&lt;0.000001,0,IF($C238&gt;='H-32A-WP06 - Debt Service'!X$24,'H-32A-WP06 - Debt Service'!X$27/12,0)),"-")</f>
        <v>0</v>
      </c>
      <c r="Z238" s="366">
        <f>IFERROR(IF(-SUM(Z$20:Z237)+Z$15&lt;0.000001,0,IF($C238&gt;='H-32A-WP06 - Debt Service'!Y$24,'H-32A-WP06 - Debt Service'!Y$27/12,0)),"-")</f>
        <v>0</v>
      </c>
    </row>
    <row r="239" spans="2:26">
      <c r="B239" s="354">
        <f t="shared" si="12"/>
        <v>2037</v>
      </c>
      <c r="C239" s="378">
        <f t="shared" si="14"/>
        <v>50131</v>
      </c>
      <c r="D239" s="366" t="str">
        <f>IFERROR(IF(-SUM(D$20:D238)+D$15&lt;0.000001,0,IF($C239&gt;='H-32A-WP06 - Debt Service'!C$24,'H-32A-WP06 - Debt Service'!C$27/12,0)),"-")</f>
        <v>-</v>
      </c>
      <c r="E239" s="366" t="str">
        <f>IFERROR(IF(-SUM(E$20:E238)+E$15&lt;0.000001,0,IF($C239&gt;='H-32A-WP06 - Debt Service'!D$24,'H-32A-WP06 - Debt Service'!D$27/12,0)),"-")</f>
        <v>-</v>
      </c>
      <c r="F239" s="366" t="str">
        <f>IFERROR(IF(-SUM(F$20:F238)+F$15&lt;0.000001,0,IF($C239&gt;='H-32A-WP06 - Debt Service'!E$24,'H-32A-WP06 - Debt Service'!E$27/12,0)),"-")</f>
        <v>-</v>
      </c>
      <c r="G239" s="366">
        <f>IFERROR(IF(-SUM(G$20:G238)+G$15&lt;0.000001,0,IF($C239&gt;='H-32A-WP06 - Debt Service'!F$24,'H-32A-WP06 - Debt Service'!F$27/12,0)),"-")</f>
        <v>0</v>
      </c>
      <c r="H239" s="366">
        <f>IFERROR(IF(-SUM(H$20:H238)+H$15&lt;0.000001,0,IF($C239&gt;='H-32A-WP06 - Debt Service'!G$24,'H-32A-WP06 - Debt Service'!G$27/12,0)),"-")</f>
        <v>0</v>
      </c>
      <c r="I239" s="366">
        <f>IFERROR(IF(-SUM(I$20:I238)+I$15&lt;0.000001,0,IF($C239&gt;='H-32A-WP06 - Debt Service'!H$24,'H-32A-WP06 - Debt Service'!H$27/12,0)),"-")</f>
        <v>0</v>
      </c>
      <c r="J239" s="366">
        <f>IFERROR(IF(-SUM(J$20:J238)+J$15&lt;0.000001,0,IF($C239&gt;='H-32A-WP06 - Debt Service'!I$24,'H-32A-WP06 - Debt Service'!I$27/12,0)),"-")</f>
        <v>0</v>
      </c>
      <c r="K239" s="366">
        <f>IFERROR(IF(-SUM(K$20:K238)+K$15&lt;0.000001,0,IF($C239&gt;='H-32A-WP06 - Debt Service'!J$24,'H-32A-WP06 - Debt Service'!J$27/12,0)),"-")</f>
        <v>0</v>
      </c>
      <c r="L239" s="366">
        <f>IFERROR(IF(-SUM(L$20:L238)+L$15&lt;0.000001,0,IF($C239&gt;='H-32A-WP06 - Debt Service'!K$24,'H-32A-WP06 - Debt Service'!K$27/12,0)),"-")</f>
        <v>0</v>
      </c>
      <c r="M239" s="366">
        <f>IFERROR(IF(-SUM(M$20:M238)+M$15&lt;0.000001,0,IF($C239&gt;='H-32A-WP06 - Debt Service'!L$24,'H-32A-WP06 - Debt Service'!L$27/12,0)),"-")</f>
        <v>0</v>
      </c>
      <c r="N239" s="459"/>
      <c r="O239" s="354">
        <f t="shared" si="13"/>
        <v>2037</v>
      </c>
      <c r="P239" s="378">
        <f t="shared" si="15"/>
        <v>50131</v>
      </c>
      <c r="Q239" s="366" t="str">
        <f>IFERROR(IF(-SUM(Q$20:Q238)+Q$15&lt;0.000001,0,IF($C239&gt;='H-32A-WP06 - Debt Service'!P$24,'H-32A-WP06 - Debt Service'!P$27/12,0)),"-")</f>
        <v>-</v>
      </c>
      <c r="R239" s="366">
        <f>IFERROR(IF(-SUM(R$20:R238)+R$15&lt;0.000001,0,IF($C239&gt;='H-32A-WP06 - Debt Service'!Q$24,'H-32A-WP06 - Debt Service'!Q$27/12,0)),"-")</f>
        <v>0</v>
      </c>
      <c r="S239" s="366">
        <f>IFERROR(IF(-SUM(S$20:S238)+S$15&lt;0.000001,0,IF($C239&gt;='H-32A-WP06 - Debt Service'!R$24,'H-32A-WP06 - Debt Service'!R$27/12,0)),"-")</f>
        <v>0</v>
      </c>
      <c r="T239" s="366">
        <f>IFERROR(IF(-SUM(T$20:T238)+T$15&lt;0.000001,0,IF($C239&gt;='H-32A-WP06 - Debt Service'!S$24,'H-32A-WP06 - Debt Service'!S$27/12,0)),"-")</f>
        <v>0</v>
      </c>
      <c r="U239" s="366">
        <f>IFERROR(IF(-SUM(U$20:U238)+U$15&lt;0.000001,0,IF($C239&gt;='H-32A-WP06 - Debt Service'!T$24,'H-32A-WP06 - Debt Service'!T$27/12,0)),"-")</f>
        <v>0</v>
      </c>
      <c r="V239" s="366">
        <f>IFERROR(IF(-SUM(V$20:V238)+V$15&lt;0.000001,0,IF($C239&gt;='H-32A-WP06 - Debt Service'!U$24,'H-32A-WP06 - Debt Service'!U$27/12,0)),"-")</f>
        <v>0</v>
      </c>
      <c r="W239" s="366">
        <f>IFERROR(IF(-SUM(W$20:W238)+W$15&lt;0.000001,0,IF($C239&gt;='H-32A-WP06 - Debt Service'!V$24,'H-32A-WP06 - Debt Service'!V$27/12,0)),"-")</f>
        <v>0</v>
      </c>
      <c r="X239" s="366">
        <f>IFERROR(IF(-SUM(X$20:X238)+X$15&lt;0.000001,0,IF($C239&gt;='H-32A-WP06 - Debt Service'!W$24,'H-32A-WP06 - Debt Service'!W$27/12,0)),"-")</f>
        <v>0</v>
      </c>
      <c r="Y239" s="366">
        <f>IFERROR(IF(-SUM(Y$20:Y238)+Y$15&lt;0.000001,0,IF($C239&gt;='H-32A-WP06 - Debt Service'!X$24,'H-32A-WP06 - Debt Service'!X$27/12,0)),"-")</f>
        <v>0</v>
      </c>
      <c r="Z239" s="366">
        <f>IFERROR(IF(-SUM(Z$20:Z238)+Z$15&lt;0.000001,0,IF($C239&gt;='H-32A-WP06 - Debt Service'!Y$24,'H-32A-WP06 - Debt Service'!Y$27/12,0)),"-")</f>
        <v>0</v>
      </c>
    </row>
    <row r="240" spans="2:26">
      <c r="B240" s="354">
        <f t="shared" si="12"/>
        <v>2037</v>
      </c>
      <c r="C240" s="378">
        <f t="shared" si="14"/>
        <v>50161</v>
      </c>
      <c r="D240" s="366" t="str">
        <f>IFERROR(IF(-SUM(D$20:D239)+D$15&lt;0.000001,0,IF($C240&gt;='H-32A-WP06 - Debt Service'!C$24,'H-32A-WP06 - Debt Service'!C$27/12,0)),"-")</f>
        <v>-</v>
      </c>
      <c r="E240" s="366" t="str">
        <f>IFERROR(IF(-SUM(E$20:E239)+E$15&lt;0.000001,0,IF($C240&gt;='H-32A-WP06 - Debt Service'!D$24,'H-32A-WP06 - Debt Service'!D$27/12,0)),"-")</f>
        <v>-</v>
      </c>
      <c r="F240" s="366" t="str">
        <f>IFERROR(IF(-SUM(F$20:F239)+F$15&lt;0.000001,0,IF($C240&gt;='H-32A-WP06 - Debt Service'!E$24,'H-32A-WP06 - Debt Service'!E$27/12,0)),"-")</f>
        <v>-</v>
      </c>
      <c r="G240" s="366">
        <f>IFERROR(IF(-SUM(G$20:G239)+G$15&lt;0.000001,0,IF($C240&gt;='H-32A-WP06 - Debt Service'!F$24,'H-32A-WP06 - Debt Service'!F$27/12,0)),"-")</f>
        <v>0</v>
      </c>
      <c r="H240" s="366">
        <f>IFERROR(IF(-SUM(H$20:H239)+H$15&lt;0.000001,0,IF($C240&gt;='H-32A-WP06 - Debt Service'!G$24,'H-32A-WP06 - Debt Service'!G$27/12,0)),"-")</f>
        <v>0</v>
      </c>
      <c r="I240" s="366">
        <f>IFERROR(IF(-SUM(I$20:I239)+I$15&lt;0.000001,0,IF($C240&gt;='H-32A-WP06 - Debt Service'!H$24,'H-32A-WP06 - Debt Service'!H$27/12,0)),"-")</f>
        <v>0</v>
      </c>
      <c r="J240" s="366">
        <f>IFERROR(IF(-SUM(J$20:J239)+J$15&lt;0.000001,0,IF($C240&gt;='H-32A-WP06 - Debt Service'!I$24,'H-32A-WP06 - Debt Service'!I$27/12,0)),"-")</f>
        <v>0</v>
      </c>
      <c r="K240" s="366">
        <f>IFERROR(IF(-SUM(K$20:K239)+K$15&lt;0.000001,0,IF($C240&gt;='H-32A-WP06 - Debt Service'!J$24,'H-32A-WP06 - Debt Service'!J$27/12,0)),"-")</f>
        <v>0</v>
      </c>
      <c r="L240" s="366">
        <f>IFERROR(IF(-SUM(L$20:L239)+L$15&lt;0.000001,0,IF($C240&gt;='H-32A-WP06 - Debt Service'!K$24,'H-32A-WP06 - Debt Service'!K$27/12,0)),"-")</f>
        <v>0</v>
      </c>
      <c r="M240" s="366">
        <f>IFERROR(IF(-SUM(M$20:M239)+M$15&lt;0.000001,0,IF($C240&gt;='H-32A-WP06 - Debt Service'!L$24,'H-32A-WP06 - Debt Service'!L$27/12,0)),"-")</f>
        <v>0</v>
      </c>
      <c r="N240" s="459"/>
      <c r="O240" s="354">
        <f t="shared" si="13"/>
        <v>2037</v>
      </c>
      <c r="P240" s="378">
        <f t="shared" si="15"/>
        <v>50161</v>
      </c>
      <c r="Q240" s="366" t="str">
        <f>IFERROR(IF(-SUM(Q$20:Q239)+Q$15&lt;0.000001,0,IF($C240&gt;='H-32A-WP06 - Debt Service'!P$24,'H-32A-WP06 - Debt Service'!P$27/12,0)),"-")</f>
        <v>-</v>
      </c>
      <c r="R240" s="366">
        <f>IFERROR(IF(-SUM(R$20:R239)+R$15&lt;0.000001,0,IF($C240&gt;='H-32A-WP06 - Debt Service'!Q$24,'H-32A-WP06 - Debt Service'!Q$27/12,0)),"-")</f>
        <v>0</v>
      </c>
      <c r="S240" s="366">
        <f>IFERROR(IF(-SUM(S$20:S239)+S$15&lt;0.000001,0,IF($C240&gt;='H-32A-WP06 - Debt Service'!R$24,'H-32A-WP06 - Debt Service'!R$27/12,0)),"-")</f>
        <v>0</v>
      </c>
      <c r="T240" s="366">
        <f>IFERROR(IF(-SUM(T$20:T239)+T$15&lt;0.000001,0,IF($C240&gt;='H-32A-WP06 - Debt Service'!S$24,'H-32A-WP06 - Debt Service'!S$27/12,0)),"-")</f>
        <v>0</v>
      </c>
      <c r="U240" s="366">
        <f>IFERROR(IF(-SUM(U$20:U239)+U$15&lt;0.000001,0,IF($C240&gt;='H-32A-WP06 - Debt Service'!T$24,'H-32A-WP06 - Debt Service'!T$27/12,0)),"-")</f>
        <v>0</v>
      </c>
      <c r="V240" s="366">
        <f>IFERROR(IF(-SUM(V$20:V239)+V$15&lt;0.000001,0,IF($C240&gt;='H-32A-WP06 - Debt Service'!U$24,'H-32A-WP06 - Debt Service'!U$27/12,0)),"-")</f>
        <v>0</v>
      </c>
      <c r="W240" s="366">
        <f>IFERROR(IF(-SUM(W$20:W239)+W$15&lt;0.000001,0,IF($C240&gt;='H-32A-WP06 - Debt Service'!V$24,'H-32A-WP06 - Debt Service'!V$27/12,0)),"-")</f>
        <v>0</v>
      </c>
      <c r="X240" s="366">
        <f>IFERROR(IF(-SUM(X$20:X239)+X$15&lt;0.000001,0,IF($C240&gt;='H-32A-WP06 - Debt Service'!W$24,'H-32A-WP06 - Debt Service'!W$27/12,0)),"-")</f>
        <v>0</v>
      </c>
      <c r="Y240" s="366">
        <f>IFERROR(IF(-SUM(Y$20:Y239)+Y$15&lt;0.000001,0,IF($C240&gt;='H-32A-WP06 - Debt Service'!X$24,'H-32A-WP06 - Debt Service'!X$27/12,0)),"-")</f>
        <v>0</v>
      </c>
      <c r="Z240" s="366">
        <f>IFERROR(IF(-SUM(Z$20:Z239)+Z$15&lt;0.000001,0,IF($C240&gt;='H-32A-WP06 - Debt Service'!Y$24,'H-32A-WP06 - Debt Service'!Y$27/12,0)),"-")</f>
        <v>0</v>
      </c>
    </row>
    <row r="241" spans="2:26">
      <c r="B241" s="354">
        <f t="shared" si="12"/>
        <v>2037</v>
      </c>
      <c r="C241" s="378">
        <f t="shared" si="14"/>
        <v>50192</v>
      </c>
      <c r="D241" s="366" t="str">
        <f>IFERROR(IF(-SUM(D$20:D240)+D$15&lt;0.000001,0,IF($C241&gt;='H-32A-WP06 - Debt Service'!C$24,'H-32A-WP06 - Debt Service'!C$27/12,0)),"-")</f>
        <v>-</v>
      </c>
      <c r="E241" s="366" t="str">
        <f>IFERROR(IF(-SUM(E$20:E240)+E$15&lt;0.000001,0,IF($C241&gt;='H-32A-WP06 - Debt Service'!D$24,'H-32A-WP06 - Debt Service'!D$27/12,0)),"-")</f>
        <v>-</v>
      </c>
      <c r="F241" s="366" t="str">
        <f>IFERROR(IF(-SUM(F$20:F240)+F$15&lt;0.000001,0,IF($C241&gt;='H-32A-WP06 - Debt Service'!E$24,'H-32A-WP06 - Debt Service'!E$27/12,0)),"-")</f>
        <v>-</v>
      </c>
      <c r="G241" s="366">
        <f>IFERROR(IF(-SUM(G$20:G240)+G$15&lt;0.000001,0,IF($C241&gt;='H-32A-WP06 - Debt Service'!F$24,'H-32A-WP06 - Debt Service'!F$27/12,0)),"-")</f>
        <v>0</v>
      </c>
      <c r="H241" s="366">
        <f>IFERROR(IF(-SUM(H$20:H240)+H$15&lt;0.000001,0,IF($C241&gt;='H-32A-WP06 - Debt Service'!G$24,'H-32A-WP06 - Debt Service'!G$27/12,0)),"-")</f>
        <v>0</v>
      </c>
      <c r="I241" s="366">
        <f>IFERROR(IF(-SUM(I$20:I240)+I$15&lt;0.000001,0,IF($C241&gt;='H-32A-WP06 - Debt Service'!H$24,'H-32A-WP06 - Debt Service'!H$27/12,0)),"-")</f>
        <v>0</v>
      </c>
      <c r="J241" s="366">
        <f>IFERROR(IF(-SUM(J$20:J240)+J$15&lt;0.000001,0,IF($C241&gt;='H-32A-WP06 - Debt Service'!I$24,'H-32A-WP06 - Debt Service'!I$27/12,0)),"-")</f>
        <v>0</v>
      </c>
      <c r="K241" s="366">
        <f>IFERROR(IF(-SUM(K$20:K240)+K$15&lt;0.000001,0,IF($C241&gt;='H-32A-WP06 - Debt Service'!J$24,'H-32A-WP06 - Debt Service'!J$27/12,0)),"-")</f>
        <v>0</v>
      </c>
      <c r="L241" s="366">
        <f>IFERROR(IF(-SUM(L$20:L240)+L$15&lt;0.000001,0,IF($C241&gt;='H-32A-WP06 - Debt Service'!K$24,'H-32A-WP06 - Debt Service'!K$27/12,0)),"-")</f>
        <v>0</v>
      </c>
      <c r="M241" s="366">
        <f>IFERROR(IF(-SUM(M$20:M240)+M$15&lt;0.000001,0,IF($C241&gt;='H-32A-WP06 - Debt Service'!L$24,'H-32A-WP06 - Debt Service'!L$27/12,0)),"-")</f>
        <v>0</v>
      </c>
      <c r="N241" s="459"/>
      <c r="O241" s="354">
        <f t="shared" si="13"/>
        <v>2037</v>
      </c>
      <c r="P241" s="378">
        <f t="shared" si="15"/>
        <v>50192</v>
      </c>
      <c r="Q241" s="366" t="str">
        <f>IFERROR(IF(-SUM(Q$20:Q240)+Q$15&lt;0.000001,0,IF($C241&gt;='H-32A-WP06 - Debt Service'!P$24,'H-32A-WP06 - Debt Service'!P$27/12,0)),"-")</f>
        <v>-</v>
      </c>
      <c r="R241" s="366">
        <f>IFERROR(IF(-SUM(R$20:R240)+R$15&lt;0.000001,0,IF($C241&gt;='H-32A-WP06 - Debt Service'!Q$24,'H-32A-WP06 - Debt Service'!Q$27/12,0)),"-")</f>
        <v>0</v>
      </c>
      <c r="S241" s="366">
        <f>IFERROR(IF(-SUM(S$20:S240)+S$15&lt;0.000001,0,IF($C241&gt;='H-32A-WP06 - Debt Service'!R$24,'H-32A-WP06 - Debt Service'!R$27/12,0)),"-")</f>
        <v>0</v>
      </c>
      <c r="T241" s="366">
        <f>IFERROR(IF(-SUM(T$20:T240)+T$15&lt;0.000001,0,IF($C241&gt;='H-32A-WP06 - Debt Service'!S$24,'H-32A-WP06 - Debt Service'!S$27/12,0)),"-")</f>
        <v>0</v>
      </c>
      <c r="U241" s="366">
        <f>IFERROR(IF(-SUM(U$20:U240)+U$15&lt;0.000001,0,IF($C241&gt;='H-32A-WP06 - Debt Service'!T$24,'H-32A-WP06 - Debt Service'!T$27/12,0)),"-")</f>
        <v>0</v>
      </c>
      <c r="V241" s="366">
        <f>IFERROR(IF(-SUM(V$20:V240)+V$15&lt;0.000001,0,IF($C241&gt;='H-32A-WP06 - Debt Service'!U$24,'H-32A-WP06 - Debt Service'!U$27/12,0)),"-")</f>
        <v>0</v>
      </c>
      <c r="W241" s="366">
        <f>IFERROR(IF(-SUM(W$20:W240)+W$15&lt;0.000001,0,IF($C241&gt;='H-32A-WP06 - Debt Service'!V$24,'H-32A-WP06 - Debt Service'!V$27/12,0)),"-")</f>
        <v>0</v>
      </c>
      <c r="X241" s="366">
        <f>IFERROR(IF(-SUM(X$20:X240)+X$15&lt;0.000001,0,IF($C241&gt;='H-32A-WP06 - Debt Service'!W$24,'H-32A-WP06 - Debt Service'!W$27/12,0)),"-")</f>
        <v>0</v>
      </c>
      <c r="Y241" s="366">
        <f>IFERROR(IF(-SUM(Y$20:Y240)+Y$15&lt;0.000001,0,IF($C241&gt;='H-32A-WP06 - Debt Service'!X$24,'H-32A-WP06 - Debt Service'!X$27/12,0)),"-")</f>
        <v>0</v>
      </c>
      <c r="Z241" s="366">
        <f>IFERROR(IF(-SUM(Z$20:Z240)+Z$15&lt;0.000001,0,IF($C241&gt;='H-32A-WP06 - Debt Service'!Y$24,'H-32A-WP06 - Debt Service'!Y$27/12,0)),"-")</f>
        <v>0</v>
      </c>
    </row>
    <row r="242" spans="2:26">
      <c r="B242" s="354">
        <f t="shared" si="12"/>
        <v>2037</v>
      </c>
      <c r="C242" s="378">
        <f t="shared" si="14"/>
        <v>50222</v>
      </c>
      <c r="D242" s="366" t="str">
        <f>IFERROR(IF(-SUM(D$20:D241)+D$15&lt;0.000001,0,IF($C242&gt;='H-32A-WP06 - Debt Service'!C$24,'H-32A-WP06 - Debt Service'!C$27/12,0)),"-")</f>
        <v>-</v>
      </c>
      <c r="E242" s="366" t="str">
        <f>IFERROR(IF(-SUM(E$20:E241)+E$15&lt;0.000001,0,IF($C242&gt;='H-32A-WP06 - Debt Service'!D$24,'H-32A-WP06 - Debt Service'!D$27/12,0)),"-")</f>
        <v>-</v>
      </c>
      <c r="F242" s="366" t="str">
        <f>IFERROR(IF(-SUM(F$20:F241)+F$15&lt;0.000001,0,IF($C242&gt;='H-32A-WP06 - Debt Service'!E$24,'H-32A-WP06 - Debt Service'!E$27/12,0)),"-")</f>
        <v>-</v>
      </c>
      <c r="G242" s="366">
        <f>IFERROR(IF(-SUM(G$20:G241)+G$15&lt;0.000001,0,IF($C242&gt;='H-32A-WP06 - Debt Service'!F$24,'H-32A-WP06 - Debt Service'!F$27/12,0)),"-")</f>
        <v>0</v>
      </c>
      <c r="H242" s="366">
        <f>IFERROR(IF(-SUM(H$20:H241)+H$15&lt;0.000001,0,IF($C242&gt;='H-32A-WP06 - Debt Service'!G$24,'H-32A-WP06 - Debt Service'!G$27/12,0)),"-")</f>
        <v>0</v>
      </c>
      <c r="I242" s="366">
        <f>IFERROR(IF(-SUM(I$20:I241)+I$15&lt;0.000001,0,IF($C242&gt;='H-32A-WP06 - Debt Service'!H$24,'H-32A-WP06 - Debt Service'!H$27/12,0)),"-")</f>
        <v>0</v>
      </c>
      <c r="J242" s="366">
        <f>IFERROR(IF(-SUM(J$20:J241)+J$15&lt;0.000001,0,IF($C242&gt;='H-32A-WP06 - Debt Service'!I$24,'H-32A-WP06 - Debt Service'!I$27/12,0)),"-")</f>
        <v>0</v>
      </c>
      <c r="K242" s="366">
        <f>IFERROR(IF(-SUM(K$20:K241)+K$15&lt;0.000001,0,IF($C242&gt;='H-32A-WP06 - Debt Service'!J$24,'H-32A-WP06 - Debt Service'!J$27/12,0)),"-")</f>
        <v>0</v>
      </c>
      <c r="L242" s="366">
        <f>IFERROR(IF(-SUM(L$20:L241)+L$15&lt;0.000001,0,IF($C242&gt;='H-32A-WP06 - Debt Service'!K$24,'H-32A-WP06 - Debt Service'!K$27/12,0)),"-")</f>
        <v>0</v>
      </c>
      <c r="M242" s="366">
        <f>IFERROR(IF(-SUM(M$20:M241)+M$15&lt;0.000001,0,IF($C242&gt;='H-32A-WP06 - Debt Service'!L$24,'H-32A-WP06 - Debt Service'!L$27/12,0)),"-")</f>
        <v>0</v>
      </c>
      <c r="N242" s="459"/>
      <c r="O242" s="354">
        <f t="shared" si="13"/>
        <v>2037</v>
      </c>
      <c r="P242" s="378">
        <f t="shared" si="15"/>
        <v>50222</v>
      </c>
      <c r="Q242" s="366" t="str">
        <f>IFERROR(IF(-SUM(Q$20:Q241)+Q$15&lt;0.000001,0,IF($C242&gt;='H-32A-WP06 - Debt Service'!P$24,'H-32A-WP06 - Debt Service'!P$27/12,0)),"-")</f>
        <v>-</v>
      </c>
      <c r="R242" s="366">
        <f>IFERROR(IF(-SUM(R$20:R241)+R$15&lt;0.000001,0,IF($C242&gt;='H-32A-WP06 - Debt Service'!Q$24,'H-32A-WP06 - Debt Service'!Q$27/12,0)),"-")</f>
        <v>0</v>
      </c>
      <c r="S242" s="366">
        <f>IFERROR(IF(-SUM(S$20:S241)+S$15&lt;0.000001,0,IF($C242&gt;='H-32A-WP06 - Debt Service'!R$24,'H-32A-WP06 - Debt Service'!R$27/12,0)),"-")</f>
        <v>0</v>
      </c>
      <c r="T242" s="366">
        <f>IFERROR(IF(-SUM(T$20:T241)+T$15&lt;0.000001,0,IF($C242&gt;='H-32A-WP06 - Debt Service'!S$24,'H-32A-WP06 - Debt Service'!S$27/12,0)),"-")</f>
        <v>0</v>
      </c>
      <c r="U242" s="366">
        <f>IFERROR(IF(-SUM(U$20:U241)+U$15&lt;0.000001,0,IF($C242&gt;='H-32A-WP06 - Debt Service'!T$24,'H-32A-WP06 - Debt Service'!T$27/12,0)),"-")</f>
        <v>0</v>
      </c>
      <c r="V242" s="366">
        <f>IFERROR(IF(-SUM(V$20:V241)+V$15&lt;0.000001,0,IF($C242&gt;='H-32A-WP06 - Debt Service'!U$24,'H-32A-WP06 - Debt Service'!U$27/12,0)),"-")</f>
        <v>0</v>
      </c>
      <c r="W242" s="366">
        <f>IFERROR(IF(-SUM(W$20:W241)+W$15&lt;0.000001,0,IF($C242&gt;='H-32A-WP06 - Debt Service'!V$24,'H-32A-WP06 - Debt Service'!V$27/12,0)),"-")</f>
        <v>0</v>
      </c>
      <c r="X242" s="366">
        <f>IFERROR(IF(-SUM(X$20:X241)+X$15&lt;0.000001,0,IF($C242&gt;='H-32A-WP06 - Debt Service'!W$24,'H-32A-WP06 - Debt Service'!W$27/12,0)),"-")</f>
        <v>0</v>
      </c>
      <c r="Y242" s="366">
        <f>IFERROR(IF(-SUM(Y$20:Y241)+Y$15&lt;0.000001,0,IF($C242&gt;='H-32A-WP06 - Debt Service'!X$24,'H-32A-WP06 - Debt Service'!X$27/12,0)),"-")</f>
        <v>0</v>
      </c>
      <c r="Z242" s="366">
        <f>IFERROR(IF(-SUM(Z$20:Z241)+Z$15&lt;0.000001,0,IF($C242&gt;='H-32A-WP06 - Debt Service'!Y$24,'H-32A-WP06 - Debt Service'!Y$27/12,0)),"-")</f>
        <v>0</v>
      </c>
    </row>
    <row r="243" spans="2:26">
      <c r="B243" s="354">
        <f t="shared" si="12"/>
        <v>2037</v>
      </c>
      <c r="C243" s="378">
        <f t="shared" si="14"/>
        <v>50253</v>
      </c>
      <c r="D243" s="366" t="str">
        <f>IFERROR(IF(-SUM(D$20:D242)+D$15&lt;0.000001,0,IF($C243&gt;='H-32A-WP06 - Debt Service'!C$24,'H-32A-WP06 - Debt Service'!C$27/12,0)),"-")</f>
        <v>-</v>
      </c>
      <c r="E243" s="366" t="str">
        <f>IFERROR(IF(-SUM(E$20:E242)+E$15&lt;0.000001,0,IF($C243&gt;='H-32A-WP06 - Debt Service'!D$24,'H-32A-WP06 - Debt Service'!D$27/12,0)),"-")</f>
        <v>-</v>
      </c>
      <c r="F243" s="366" t="str">
        <f>IFERROR(IF(-SUM(F$20:F242)+F$15&lt;0.000001,0,IF($C243&gt;='H-32A-WP06 - Debt Service'!E$24,'H-32A-WP06 - Debt Service'!E$27/12,0)),"-")</f>
        <v>-</v>
      </c>
      <c r="G243" s="366">
        <f>IFERROR(IF(-SUM(G$20:G242)+G$15&lt;0.000001,0,IF($C243&gt;='H-32A-WP06 - Debt Service'!F$24,'H-32A-WP06 - Debt Service'!F$27/12,0)),"-")</f>
        <v>0</v>
      </c>
      <c r="H243" s="366">
        <f>IFERROR(IF(-SUM(H$20:H242)+H$15&lt;0.000001,0,IF($C243&gt;='H-32A-WP06 - Debt Service'!G$24,'H-32A-WP06 - Debt Service'!G$27/12,0)),"-")</f>
        <v>0</v>
      </c>
      <c r="I243" s="366">
        <f>IFERROR(IF(-SUM(I$20:I242)+I$15&lt;0.000001,0,IF($C243&gt;='H-32A-WP06 - Debt Service'!H$24,'H-32A-WP06 - Debt Service'!H$27/12,0)),"-")</f>
        <v>0</v>
      </c>
      <c r="J243" s="366">
        <f>IFERROR(IF(-SUM(J$20:J242)+J$15&lt;0.000001,0,IF($C243&gt;='H-32A-WP06 - Debt Service'!I$24,'H-32A-WP06 - Debt Service'!I$27/12,0)),"-")</f>
        <v>0</v>
      </c>
      <c r="K243" s="366">
        <f>IFERROR(IF(-SUM(K$20:K242)+K$15&lt;0.000001,0,IF($C243&gt;='H-32A-WP06 - Debt Service'!J$24,'H-32A-WP06 - Debt Service'!J$27/12,0)),"-")</f>
        <v>0</v>
      </c>
      <c r="L243" s="366">
        <f>IFERROR(IF(-SUM(L$20:L242)+L$15&lt;0.000001,0,IF($C243&gt;='H-32A-WP06 - Debt Service'!K$24,'H-32A-WP06 - Debt Service'!K$27/12,0)),"-")</f>
        <v>0</v>
      </c>
      <c r="M243" s="366">
        <f>IFERROR(IF(-SUM(M$20:M242)+M$15&lt;0.000001,0,IF($C243&gt;='H-32A-WP06 - Debt Service'!L$24,'H-32A-WP06 - Debt Service'!L$27/12,0)),"-")</f>
        <v>0</v>
      </c>
      <c r="N243" s="459"/>
      <c r="O243" s="354">
        <f t="shared" si="13"/>
        <v>2037</v>
      </c>
      <c r="P243" s="378">
        <f t="shared" si="15"/>
        <v>50253</v>
      </c>
      <c r="Q243" s="366" t="str">
        <f>IFERROR(IF(-SUM(Q$20:Q242)+Q$15&lt;0.000001,0,IF($C243&gt;='H-32A-WP06 - Debt Service'!P$24,'H-32A-WP06 - Debt Service'!P$27/12,0)),"-")</f>
        <v>-</v>
      </c>
      <c r="R243" s="366">
        <f>IFERROR(IF(-SUM(R$20:R242)+R$15&lt;0.000001,0,IF($C243&gt;='H-32A-WP06 - Debt Service'!Q$24,'H-32A-WP06 - Debt Service'!Q$27/12,0)),"-")</f>
        <v>0</v>
      </c>
      <c r="S243" s="366">
        <f>IFERROR(IF(-SUM(S$20:S242)+S$15&lt;0.000001,0,IF($C243&gt;='H-32A-WP06 - Debt Service'!R$24,'H-32A-WP06 - Debt Service'!R$27/12,0)),"-")</f>
        <v>0</v>
      </c>
      <c r="T243" s="366">
        <f>IFERROR(IF(-SUM(T$20:T242)+T$15&lt;0.000001,0,IF($C243&gt;='H-32A-WP06 - Debt Service'!S$24,'H-32A-WP06 - Debt Service'!S$27/12,0)),"-")</f>
        <v>0</v>
      </c>
      <c r="U243" s="366">
        <f>IFERROR(IF(-SUM(U$20:U242)+U$15&lt;0.000001,0,IF($C243&gt;='H-32A-WP06 - Debt Service'!T$24,'H-32A-WP06 - Debt Service'!T$27/12,0)),"-")</f>
        <v>0</v>
      </c>
      <c r="V243" s="366">
        <f>IFERROR(IF(-SUM(V$20:V242)+V$15&lt;0.000001,0,IF($C243&gt;='H-32A-WP06 - Debt Service'!U$24,'H-32A-WP06 - Debt Service'!U$27/12,0)),"-")</f>
        <v>0</v>
      </c>
      <c r="W243" s="366">
        <f>IFERROR(IF(-SUM(W$20:W242)+W$15&lt;0.000001,0,IF($C243&gt;='H-32A-WP06 - Debt Service'!V$24,'H-32A-WP06 - Debt Service'!V$27/12,0)),"-")</f>
        <v>0</v>
      </c>
      <c r="X243" s="366">
        <f>IFERROR(IF(-SUM(X$20:X242)+X$15&lt;0.000001,0,IF($C243&gt;='H-32A-WP06 - Debt Service'!W$24,'H-32A-WP06 - Debt Service'!W$27/12,0)),"-")</f>
        <v>0</v>
      </c>
      <c r="Y243" s="366">
        <f>IFERROR(IF(-SUM(Y$20:Y242)+Y$15&lt;0.000001,0,IF($C243&gt;='H-32A-WP06 - Debt Service'!X$24,'H-32A-WP06 - Debt Service'!X$27/12,0)),"-")</f>
        <v>0</v>
      </c>
      <c r="Z243" s="366">
        <f>IFERROR(IF(-SUM(Z$20:Z242)+Z$15&lt;0.000001,0,IF($C243&gt;='H-32A-WP06 - Debt Service'!Y$24,'H-32A-WP06 - Debt Service'!Y$27/12,0)),"-")</f>
        <v>0</v>
      </c>
    </row>
    <row r="244" spans="2:26">
      <c r="B244" s="354">
        <f t="shared" si="12"/>
        <v>2037</v>
      </c>
      <c r="C244" s="378">
        <f t="shared" si="14"/>
        <v>50284</v>
      </c>
      <c r="D244" s="366" t="str">
        <f>IFERROR(IF(-SUM(D$20:D243)+D$15&lt;0.000001,0,IF($C244&gt;='H-32A-WP06 - Debt Service'!C$24,'H-32A-WP06 - Debt Service'!C$27/12,0)),"-")</f>
        <v>-</v>
      </c>
      <c r="E244" s="366" t="str">
        <f>IFERROR(IF(-SUM(E$20:E243)+E$15&lt;0.000001,0,IF($C244&gt;='H-32A-WP06 - Debt Service'!D$24,'H-32A-WP06 - Debt Service'!D$27/12,0)),"-")</f>
        <v>-</v>
      </c>
      <c r="F244" s="366" t="str">
        <f>IFERROR(IF(-SUM(F$20:F243)+F$15&lt;0.000001,0,IF($C244&gt;='H-32A-WP06 - Debt Service'!E$24,'H-32A-WP06 - Debt Service'!E$27/12,0)),"-")</f>
        <v>-</v>
      </c>
      <c r="G244" s="366">
        <f>IFERROR(IF(-SUM(G$20:G243)+G$15&lt;0.000001,0,IF($C244&gt;='H-32A-WP06 - Debt Service'!F$24,'H-32A-WP06 - Debt Service'!F$27/12,0)),"-")</f>
        <v>0</v>
      </c>
      <c r="H244" s="366">
        <f>IFERROR(IF(-SUM(H$20:H243)+H$15&lt;0.000001,0,IF($C244&gt;='H-32A-WP06 - Debt Service'!G$24,'H-32A-WP06 - Debt Service'!G$27/12,0)),"-")</f>
        <v>0</v>
      </c>
      <c r="I244" s="366">
        <f>IFERROR(IF(-SUM(I$20:I243)+I$15&lt;0.000001,0,IF($C244&gt;='H-32A-WP06 - Debt Service'!H$24,'H-32A-WP06 - Debt Service'!H$27/12,0)),"-")</f>
        <v>0</v>
      </c>
      <c r="J244" s="366">
        <f>IFERROR(IF(-SUM(J$20:J243)+J$15&lt;0.000001,0,IF($C244&gt;='H-32A-WP06 - Debt Service'!I$24,'H-32A-WP06 - Debt Service'!I$27/12,0)),"-")</f>
        <v>0</v>
      </c>
      <c r="K244" s="366">
        <f>IFERROR(IF(-SUM(K$20:K243)+K$15&lt;0.000001,0,IF($C244&gt;='H-32A-WP06 - Debt Service'!J$24,'H-32A-WP06 - Debt Service'!J$27/12,0)),"-")</f>
        <v>0</v>
      </c>
      <c r="L244" s="366">
        <f>IFERROR(IF(-SUM(L$20:L243)+L$15&lt;0.000001,0,IF($C244&gt;='H-32A-WP06 - Debt Service'!K$24,'H-32A-WP06 - Debt Service'!K$27/12,0)),"-")</f>
        <v>0</v>
      </c>
      <c r="M244" s="366">
        <f>IFERROR(IF(-SUM(M$20:M243)+M$15&lt;0.000001,0,IF($C244&gt;='H-32A-WP06 - Debt Service'!L$24,'H-32A-WP06 - Debt Service'!L$27/12,0)),"-")</f>
        <v>0</v>
      </c>
      <c r="N244" s="459"/>
      <c r="O244" s="354">
        <f t="shared" si="13"/>
        <v>2037</v>
      </c>
      <c r="P244" s="378">
        <f t="shared" si="15"/>
        <v>50284</v>
      </c>
      <c r="Q244" s="366" t="str">
        <f>IFERROR(IF(-SUM(Q$20:Q243)+Q$15&lt;0.000001,0,IF($C244&gt;='H-32A-WP06 - Debt Service'!P$24,'H-32A-WP06 - Debt Service'!P$27/12,0)),"-")</f>
        <v>-</v>
      </c>
      <c r="R244" s="366">
        <f>IFERROR(IF(-SUM(R$20:R243)+R$15&lt;0.000001,0,IF($C244&gt;='H-32A-WP06 - Debt Service'!Q$24,'H-32A-WP06 - Debt Service'!Q$27/12,0)),"-")</f>
        <v>0</v>
      </c>
      <c r="S244" s="366">
        <f>IFERROR(IF(-SUM(S$20:S243)+S$15&lt;0.000001,0,IF($C244&gt;='H-32A-WP06 - Debt Service'!R$24,'H-32A-WP06 - Debt Service'!R$27/12,0)),"-")</f>
        <v>0</v>
      </c>
      <c r="T244" s="366">
        <f>IFERROR(IF(-SUM(T$20:T243)+T$15&lt;0.000001,0,IF($C244&gt;='H-32A-WP06 - Debt Service'!S$24,'H-32A-WP06 - Debt Service'!S$27/12,0)),"-")</f>
        <v>0</v>
      </c>
      <c r="U244" s="366">
        <f>IFERROR(IF(-SUM(U$20:U243)+U$15&lt;0.000001,0,IF($C244&gt;='H-32A-WP06 - Debt Service'!T$24,'H-32A-WP06 - Debt Service'!T$27/12,0)),"-")</f>
        <v>0</v>
      </c>
      <c r="V244" s="366">
        <f>IFERROR(IF(-SUM(V$20:V243)+V$15&lt;0.000001,0,IF($C244&gt;='H-32A-WP06 - Debt Service'!U$24,'H-32A-WP06 - Debt Service'!U$27/12,0)),"-")</f>
        <v>0</v>
      </c>
      <c r="W244" s="366">
        <f>IFERROR(IF(-SUM(W$20:W243)+W$15&lt;0.000001,0,IF($C244&gt;='H-32A-WP06 - Debt Service'!V$24,'H-32A-WP06 - Debt Service'!V$27/12,0)),"-")</f>
        <v>0</v>
      </c>
      <c r="X244" s="366">
        <f>IFERROR(IF(-SUM(X$20:X243)+X$15&lt;0.000001,0,IF($C244&gt;='H-32A-WP06 - Debt Service'!W$24,'H-32A-WP06 - Debt Service'!W$27/12,0)),"-")</f>
        <v>0</v>
      </c>
      <c r="Y244" s="366">
        <f>IFERROR(IF(-SUM(Y$20:Y243)+Y$15&lt;0.000001,0,IF($C244&gt;='H-32A-WP06 - Debt Service'!X$24,'H-32A-WP06 - Debt Service'!X$27/12,0)),"-")</f>
        <v>0</v>
      </c>
      <c r="Z244" s="366">
        <f>IFERROR(IF(-SUM(Z$20:Z243)+Z$15&lt;0.000001,0,IF($C244&gt;='H-32A-WP06 - Debt Service'!Y$24,'H-32A-WP06 - Debt Service'!Y$27/12,0)),"-")</f>
        <v>0</v>
      </c>
    </row>
    <row r="245" spans="2:26">
      <c r="B245" s="354">
        <f t="shared" si="12"/>
        <v>2037</v>
      </c>
      <c r="C245" s="378">
        <f t="shared" si="14"/>
        <v>50314</v>
      </c>
      <c r="D245" s="366" t="str">
        <f>IFERROR(IF(-SUM(D$20:D244)+D$15&lt;0.000001,0,IF($C245&gt;='H-32A-WP06 - Debt Service'!C$24,'H-32A-WP06 - Debt Service'!C$27/12,0)),"-")</f>
        <v>-</v>
      </c>
      <c r="E245" s="366" t="str">
        <f>IFERROR(IF(-SUM(E$20:E244)+E$15&lt;0.000001,0,IF($C245&gt;='H-32A-WP06 - Debt Service'!D$24,'H-32A-WP06 - Debt Service'!D$27/12,0)),"-")</f>
        <v>-</v>
      </c>
      <c r="F245" s="366" t="str">
        <f>IFERROR(IF(-SUM(F$20:F244)+F$15&lt;0.000001,0,IF($C245&gt;='H-32A-WP06 - Debt Service'!E$24,'H-32A-WP06 - Debt Service'!E$27/12,0)),"-")</f>
        <v>-</v>
      </c>
      <c r="G245" s="366">
        <f>IFERROR(IF(-SUM(G$20:G244)+G$15&lt;0.000001,0,IF($C245&gt;='H-32A-WP06 - Debt Service'!F$24,'H-32A-WP06 - Debt Service'!F$27/12,0)),"-")</f>
        <v>0</v>
      </c>
      <c r="H245" s="366">
        <f>IFERROR(IF(-SUM(H$20:H244)+H$15&lt;0.000001,0,IF($C245&gt;='H-32A-WP06 - Debt Service'!G$24,'H-32A-WP06 - Debt Service'!G$27/12,0)),"-")</f>
        <v>0</v>
      </c>
      <c r="I245" s="366">
        <f>IFERROR(IF(-SUM(I$20:I244)+I$15&lt;0.000001,0,IF($C245&gt;='H-32A-WP06 - Debt Service'!H$24,'H-32A-WP06 - Debt Service'!H$27/12,0)),"-")</f>
        <v>0</v>
      </c>
      <c r="J245" s="366">
        <f>IFERROR(IF(-SUM(J$20:J244)+J$15&lt;0.000001,0,IF($C245&gt;='H-32A-WP06 - Debt Service'!I$24,'H-32A-WP06 - Debt Service'!I$27/12,0)),"-")</f>
        <v>0</v>
      </c>
      <c r="K245" s="366">
        <f>IFERROR(IF(-SUM(K$20:K244)+K$15&lt;0.000001,0,IF($C245&gt;='H-32A-WP06 - Debt Service'!J$24,'H-32A-WP06 - Debt Service'!J$27/12,0)),"-")</f>
        <v>0</v>
      </c>
      <c r="L245" s="366">
        <f>IFERROR(IF(-SUM(L$20:L244)+L$15&lt;0.000001,0,IF($C245&gt;='H-32A-WP06 - Debt Service'!K$24,'H-32A-WP06 - Debt Service'!K$27/12,0)),"-")</f>
        <v>0</v>
      </c>
      <c r="M245" s="366">
        <f>IFERROR(IF(-SUM(M$20:M244)+M$15&lt;0.000001,0,IF($C245&gt;='H-32A-WP06 - Debt Service'!L$24,'H-32A-WP06 - Debt Service'!L$27/12,0)),"-")</f>
        <v>0</v>
      </c>
      <c r="N245" s="459"/>
      <c r="O245" s="354">
        <f t="shared" si="13"/>
        <v>2037</v>
      </c>
      <c r="P245" s="378">
        <f t="shared" si="15"/>
        <v>50314</v>
      </c>
      <c r="Q245" s="366" t="str">
        <f>IFERROR(IF(-SUM(Q$20:Q244)+Q$15&lt;0.000001,0,IF($C245&gt;='H-32A-WP06 - Debt Service'!P$24,'H-32A-WP06 - Debt Service'!P$27/12,0)),"-")</f>
        <v>-</v>
      </c>
      <c r="R245" s="366">
        <f>IFERROR(IF(-SUM(R$20:R244)+R$15&lt;0.000001,0,IF($C245&gt;='H-32A-WP06 - Debt Service'!Q$24,'H-32A-WP06 - Debt Service'!Q$27/12,0)),"-")</f>
        <v>0</v>
      </c>
      <c r="S245" s="366">
        <f>IFERROR(IF(-SUM(S$20:S244)+S$15&lt;0.000001,0,IF($C245&gt;='H-32A-WP06 - Debt Service'!R$24,'H-32A-WP06 - Debt Service'!R$27/12,0)),"-")</f>
        <v>0</v>
      </c>
      <c r="T245" s="366">
        <f>IFERROR(IF(-SUM(T$20:T244)+T$15&lt;0.000001,0,IF($C245&gt;='H-32A-WP06 - Debt Service'!S$24,'H-32A-WP06 - Debt Service'!S$27/12,0)),"-")</f>
        <v>0</v>
      </c>
      <c r="U245" s="366">
        <f>IFERROR(IF(-SUM(U$20:U244)+U$15&lt;0.000001,0,IF($C245&gt;='H-32A-WP06 - Debt Service'!T$24,'H-32A-WP06 - Debt Service'!T$27/12,0)),"-")</f>
        <v>0</v>
      </c>
      <c r="V245" s="366">
        <f>IFERROR(IF(-SUM(V$20:V244)+V$15&lt;0.000001,0,IF($C245&gt;='H-32A-WP06 - Debt Service'!U$24,'H-32A-WP06 - Debt Service'!U$27/12,0)),"-")</f>
        <v>0</v>
      </c>
      <c r="W245" s="366">
        <f>IFERROR(IF(-SUM(W$20:W244)+W$15&lt;0.000001,0,IF($C245&gt;='H-32A-WP06 - Debt Service'!V$24,'H-32A-WP06 - Debt Service'!V$27/12,0)),"-")</f>
        <v>0</v>
      </c>
      <c r="X245" s="366">
        <f>IFERROR(IF(-SUM(X$20:X244)+X$15&lt;0.000001,0,IF($C245&gt;='H-32A-WP06 - Debt Service'!W$24,'H-32A-WP06 - Debt Service'!W$27/12,0)),"-")</f>
        <v>0</v>
      </c>
      <c r="Y245" s="366">
        <f>IFERROR(IF(-SUM(Y$20:Y244)+Y$15&lt;0.000001,0,IF($C245&gt;='H-32A-WP06 - Debt Service'!X$24,'H-32A-WP06 - Debt Service'!X$27/12,0)),"-")</f>
        <v>0</v>
      </c>
      <c r="Z245" s="366">
        <f>IFERROR(IF(-SUM(Z$20:Z244)+Z$15&lt;0.000001,0,IF($C245&gt;='H-32A-WP06 - Debt Service'!Y$24,'H-32A-WP06 - Debt Service'!Y$27/12,0)),"-")</f>
        <v>0</v>
      </c>
    </row>
    <row r="246" spans="2:26">
      <c r="B246" s="354">
        <f t="shared" si="12"/>
        <v>2037</v>
      </c>
      <c r="C246" s="378">
        <f t="shared" si="14"/>
        <v>50345</v>
      </c>
      <c r="D246" s="366" t="str">
        <f>IFERROR(IF(-SUM(D$20:D245)+D$15&lt;0.000001,0,IF($C246&gt;='H-32A-WP06 - Debt Service'!C$24,'H-32A-WP06 - Debt Service'!C$27/12,0)),"-")</f>
        <v>-</v>
      </c>
      <c r="E246" s="366" t="str">
        <f>IFERROR(IF(-SUM(E$20:E245)+E$15&lt;0.000001,0,IF($C246&gt;='H-32A-WP06 - Debt Service'!D$24,'H-32A-WP06 - Debt Service'!D$27/12,0)),"-")</f>
        <v>-</v>
      </c>
      <c r="F246" s="366" t="str">
        <f>IFERROR(IF(-SUM(F$20:F245)+F$15&lt;0.000001,0,IF($C246&gt;='H-32A-WP06 - Debt Service'!E$24,'H-32A-WP06 - Debt Service'!E$27/12,0)),"-")</f>
        <v>-</v>
      </c>
      <c r="G246" s="366">
        <f>IFERROR(IF(-SUM(G$20:G245)+G$15&lt;0.000001,0,IF($C246&gt;='H-32A-WP06 - Debt Service'!F$24,'H-32A-WP06 - Debt Service'!F$27/12,0)),"-")</f>
        <v>0</v>
      </c>
      <c r="H246" s="366">
        <f>IFERROR(IF(-SUM(H$20:H245)+H$15&lt;0.000001,0,IF($C246&gt;='H-32A-WP06 - Debt Service'!G$24,'H-32A-WP06 - Debt Service'!G$27/12,0)),"-")</f>
        <v>0</v>
      </c>
      <c r="I246" s="366">
        <f>IFERROR(IF(-SUM(I$20:I245)+I$15&lt;0.000001,0,IF($C246&gt;='H-32A-WP06 - Debt Service'!H$24,'H-32A-WP06 - Debt Service'!H$27/12,0)),"-")</f>
        <v>0</v>
      </c>
      <c r="J246" s="366">
        <f>IFERROR(IF(-SUM(J$20:J245)+J$15&lt;0.000001,0,IF($C246&gt;='H-32A-WP06 - Debt Service'!I$24,'H-32A-WP06 - Debt Service'!I$27/12,0)),"-")</f>
        <v>0</v>
      </c>
      <c r="K246" s="366">
        <f>IFERROR(IF(-SUM(K$20:K245)+K$15&lt;0.000001,0,IF($C246&gt;='H-32A-WP06 - Debt Service'!J$24,'H-32A-WP06 - Debt Service'!J$27/12,0)),"-")</f>
        <v>0</v>
      </c>
      <c r="L246" s="366">
        <f>IFERROR(IF(-SUM(L$20:L245)+L$15&lt;0.000001,0,IF($C246&gt;='H-32A-WP06 - Debt Service'!K$24,'H-32A-WP06 - Debt Service'!K$27/12,0)),"-")</f>
        <v>0</v>
      </c>
      <c r="M246" s="366">
        <f>IFERROR(IF(-SUM(M$20:M245)+M$15&lt;0.000001,0,IF($C246&gt;='H-32A-WP06 - Debt Service'!L$24,'H-32A-WP06 - Debt Service'!L$27/12,0)),"-")</f>
        <v>0</v>
      </c>
      <c r="N246" s="459"/>
      <c r="O246" s="354">
        <f t="shared" si="13"/>
        <v>2037</v>
      </c>
      <c r="P246" s="378">
        <f t="shared" si="15"/>
        <v>50345</v>
      </c>
      <c r="Q246" s="366" t="str">
        <f>IFERROR(IF(-SUM(Q$20:Q245)+Q$15&lt;0.000001,0,IF($C246&gt;='H-32A-WP06 - Debt Service'!P$24,'H-32A-WP06 - Debt Service'!P$27/12,0)),"-")</f>
        <v>-</v>
      </c>
      <c r="R246" s="366">
        <f>IFERROR(IF(-SUM(R$20:R245)+R$15&lt;0.000001,0,IF($C246&gt;='H-32A-WP06 - Debt Service'!Q$24,'H-32A-WP06 - Debt Service'!Q$27/12,0)),"-")</f>
        <v>0</v>
      </c>
      <c r="S246" s="366">
        <f>IFERROR(IF(-SUM(S$20:S245)+S$15&lt;0.000001,0,IF($C246&gt;='H-32A-WP06 - Debt Service'!R$24,'H-32A-WP06 - Debt Service'!R$27/12,0)),"-")</f>
        <v>0</v>
      </c>
      <c r="T246" s="366">
        <f>IFERROR(IF(-SUM(T$20:T245)+T$15&lt;0.000001,0,IF($C246&gt;='H-32A-WP06 - Debt Service'!S$24,'H-32A-WP06 - Debt Service'!S$27/12,0)),"-")</f>
        <v>0</v>
      </c>
      <c r="U246" s="366">
        <f>IFERROR(IF(-SUM(U$20:U245)+U$15&lt;0.000001,0,IF($C246&gt;='H-32A-WP06 - Debt Service'!T$24,'H-32A-WP06 - Debt Service'!T$27/12,0)),"-")</f>
        <v>0</v>
      </c>
      <c r="V246" s="366">
        <f>IFERROR(IF(-SUM(V$20:V245)+V$15&lt;0.000001,0,IF($C246&gt;='H-32A-WP06 - Debt Service'!U$24,'H-32A-WP06 - Debt Service'!U$27/12,0)),"-")</f>
        <v>0</v>
      </c>
      <c r="W246" s="366">
        <f>IFERROR(IF(-SUM(W$20:W245)+W$15&lt;0.000001,0,IF($C246&gt;='H-32A-WP06 - Debt Service'!V$24,'H-32A-WP06 - Debt Service'!V$27/12,0)),"-")</f>
        <v>0</v>
      </c>
      <c r="X246" s="366">
        <f>IFERROR(IF(-SUM(X$20:X245)+X$15&lt;0.000001,0,IF($C246&gt;='H-32A-WP06 - Debt Service'!W$24,'H-32A-WP06 - Debt Service'!W$27/12,0)),"-")</f>
        <v>0</v>
      </c>
      <c r="Y246" s="366">
        <f>IFERROR(IF(-SUM(Y$20:Y245)+Y$15&lt;0.000001,0,IF($C246&gt;='H-32A-WP06 - Debt Service'!X$24,'H-32A-WP06 - Debt Service'!X$27/12,0)),"-")</f>
        <v>0</v>
      </c>
      <c r="Z246" s="366">
        <f>IFERROR(IF(-SUM(Z$20:Z245)+Z$15&lt;0.000001,0,IF($C246&gt;='H-32A-WP06 - Debt Service'!Y$24,'H-32A-WP06 - Debt Service'!Y$27/12,0)),"-")</f>
        <v>0</v>
      </c>
    </row>
    <row r="247" spans="2:26">
      <c r="B247" s="354">
        <f t="shared" si="12"/>
        <v>2037</v>
      </c>
      <c r="C247" s="378">
        <f t="shared" si="14"/>
        <v>50375</v>
      </c>
      <c r="D247" s="366" t="str">
        <f>IFERROR(IF(-SUM(D$20:D246)+D$15&lt;0.000001,0,IF($C247&gt;='H-32A-WP06 - Debt Service'!C$24,'H-32A-WP06 - Debt Service'!C$27/12,0)),"-")</f>
        <v>-</v>
      </c>
      <c r="E247" s="366" t="str">
        <f>IFERROR(IF(-SUM(E$20:E246)+E$15&lt;0.000001,0,IF($C247&gt;='H-32A-WP06 - Debt Service'!D$24,'H-32A-WP06 - Debt Service'!D$27/12,0)),"-")</f>
        <v>-</v>
      </c>
      <c r="F247" s="366" t="str">
        <f>IFERROR(IF(-SUM(F$20:F246)+F$15&lt;0.000001,0,IF($C247&gt;='H-32A-WP06 - Debt Service'!E$24,'H-32A-WP06 - Debt Service'!E$27/12,0)),"-")</f>
        <v>-</v>
      </c>
      <c r="G247" s="366">
        <f>IFERROR(IF(-SUM(G$20:G246)+G$15&lt;0.000001,0,IF($C247&gt;='H-32A-WP06 - Debt Service'!F$24,'H-32A-WP06 - Debt Service'!F$27/12,0)),"-")</f>
        <v>0</v>
      </c>
      <c r="H247" s="366">
        <f>IFERROR(IF(-SUM(H$20:H246)+H$15&lt;0.000001,0,IF($C247&gt;='H-32A-WP06 - Debt Service'!G$24,'H-32A-WP06 - Debt Service'!G$27/12,0)),"-")</f>
        <v>0</v>
      </c>
      <c r="I247" s="366">
        <f>IFERROR(IF(-SUM(I$20:I246)+I$15&lt;0.000001,0,IF($C247&gt;='H-32A-WP06 - Debt Service'!H$24,'H-32A-WP06 - Debt Service'!H$27/12,0)),"-")</f>
        <v>0</v>
      </c>
      <c r="J247" s="366">
        <f>IFERROR(IF(-SUM(J$20:J246)+J$15&lt;0.000001,0,IF($C247&gt;='H-32A-WP06 - Debt Service'!I$24,'H-32A-WP06 - Debt Service'!I$27/12,0)),"-")</f>
        <v>0</v>
      </c>
      <c r="K247" s="366">
        <f>IFERROR(IF(-SUM(K$20:K246)+K$15&lt;0.000001,0,IF($C247&gt;='H-32A-WP06 - Debt Service'!J$24,'H-32A-WP06 - Debt Service'!J$27/12,0)),"-")</f>
        <v>0</v>
      </c>
      <c r="L247" s="366">
        <f>IFERROR(IF(-SUM(L$20:L246)+L$15&lt;0.000001,0,IF($C247&gt;='H-32A-WP06 - Debt Service'!K$24,'H-32A-WP06 - Debt Service'!K$27/12,0)),"-")</f>
        <v>0</v>
      </c>
      <c r="M247" s="366">
        <f>IFERROR(IF(-SUM(M$20:M246)+M$15&lt;0.000001,0,IF($C247&gt;='H-32A-WP06 - Debt Service'!L$24,'H-32A-WP06 - Debt Service'!L$27/12,0)),"-")</f>
        <v>0</v>
      </c>
      <c r="N247" s="459"/>
      <c r="O247" s="354">
        <f t="shared" si="13"/>
        <v>2037</v>
      </c>
      <c r="P247" s="378">
        <f t="shared" si="15"/>
        <v>50375</v>
      </c>
      <c r="Q247" s="366" t="str">
        <f>IFERROR(IF(-SUM(Q$20:Q246)+Q$15&lt;0.000001,0,IF($C247&gt;='H-32A-WP06 - Debt Service'!P$24,'H-32A-WP06 - Debt Service'!P$27/12,0)),"-")</f>
        <v>-</v>
      </c>
      <c r="R247" s="366">
        <f>IFERROR(IF(-SUM(R$20:R246)+R$15&lt;0.000001,0,IF($C247&gt;='H-32A-WP06 - Debt Service'!Q$24,'H-32A-WP06 - Debt Service'!Q$27/12,0)),"-")</f>
        <v>0</v>
      </c>
      <c r="S247" s="366">
        <f>IFERROR(IF(-SUM(S$20:S246)+S$15&lt;0.000001,0,IF($C247&gt;='H-32A-WP06 - Debt Service'!R$24,'H-32A-WP06 - Debt Service'!R$27/12,0)),"-")</f>
        <v>0</v>
      </c>
      <c r="T247" s="366">
        <f>IFERROR(IF(-SUM(T$20:T246)+T$15&lt;0.000001,0,IF($C247&gt;='H-32A-WP06 - Debt Service'!S$24,'H-32A-WP06 - Debt Service'!S$27/12,0)),"-")</f>
        <v>0</v>
      </c>
      <c r="U247" s="366">
        <f>IFERROR(IF(-SUM(U$20:U246)+U$15&lt;0.000001,0,IF($C247&gt;='H-32A-WP06 - Debt Service'!T$24,'H-32A-WP06 - Debt Service'!T$27/12,0)),"-")</f>
        <v>0</v>
      </c>
      <c r="V247" s="366">
        <f>IFERROR(IF(-SUM(V$20:V246)+V$15&lt;0.000001,0,IF($C247&gt;='H-32A-WP06 - Debt Service'!U$24,'H-32A-WP06 - Debt Service'!U$27/12,0)),"-")</f>
        <v>0</v>
      </c>
      <c r="W247" s="366">
        <f>IFERROR(IF(-SUM(W$20:W246)+W$15&lt;0.000001,0,IF($C247&gt;='H-32A-WP06 - Debt Service'!V$24,'H-32A-WP06 - Debt Service'!V$27/12,0)),"-")</f>
        <v>0</v>
      </c>
      <c r="X247" s="366">
        <f>IFERROR(IF(-SUM(X$20:X246)+X$15&lt;0.000001,0,IF($C247&gt;='H-32A-WP06 - Debt Service'!W$24,'H-32A-WP06 - Debt Service'!W$27/12,0)),"-")</f>
        <v>0</v>
      </c>
      <c r="Y247" s="366">
        <f>IFERROR(IF(-SUM(Y$20:Y246)+Y$15&lt;0.000001,0,IF($C247&gt;='H-32A-WP06 - Debt Service'!X$24,'H-32A-WP06 - Debt Service'!X$27/12,0)),"-")</f>
        <v>0</v>
      </c>
      <c r="Z247" s="366">
        <f>IFERROR(IF(-SUM(Z$20:Z246)+Z$15&lt;0.000001,0,IF($C247&gt;='H-32A-WP06 - Debt Service'!Y$24,'H-32A-WP06 - Debt Service'!Y$27/12,0)),"-")</f>
        <v>0</v>
      </c>
    </row>
    <row r="248" spans="2:26">
      <c r="B248" s="354">
        <f t="shared" si="12"/>
        <v>2038</v>
      </c>
      <c r="C248" s="378">
        <f t="shared" si="14"/>
        <v>50406</v>
      </c>
      <c r="D248" s="366" t="str">
        <f>IFERROR(IF(-SUM(D$20:D247)+D$15&lt;0.000001,0,IF($C248&gt;='H-32A-WP06 - Debt Service'!C$24,'H-32A-WP06 - Debt Service'!C$27/12,0)),"-")</f>
        <v>-</v>
      </c>
      <c r="E248" s="366" t="str">
        <f>IFERROR(IF(-SUM(E$20:E247)+E$15&lt;0.000001,0,IF($C248&gt;='H-32A-WP06 - Debt Service'!D$24,'H-32A-WP06 - Debt Service'!D$27/12,0)),"-")</f>
        <v>-</v>
      </c>
      <c r="F248" s="366" t="str">
        <f>IFERROR(IF(-SUM(F$20:F247)+F$15&lt;0.000001,0,IF($C248&gt;='H-32A-WP06 - Debt Service'!E$24,'H-32A-WP06 - Debt Service'!E$27/12,0)),"-")</f>
        <v>-</v>
      </c>
      <c r="G248" s="366">
        <f>IFERROR(IF(-SUM(G$20:G247)+G$15&lt;0.000001,0,IF($C248&gt;='H-32A-WP06 - Debt Service'!F$24,'H-32A-WP06 - Debt Service'!F$27/12,0)),"-")</f>
        <v>0</v>
      </c>
      <c r="H248" s="366">
        <f>IFERROR(IF(-SUM(H$20:H247)+H$15&lt;0.000001,0,IF($C248&gt;='H-32A-WP06 - Debt Service'!G$24,'H-32A-WP06 - Debt Service'!G$27/12,0)),"-")</f>
        <v>0</v>
      </c>
      <c r="I248" s="366">
        <f>IFERROR(IF(-SUM(I$20:I247)+I$15&lt;0.000001,0,IF($C248&gt;='H-32A-WP06 - Debt Service'!H$24,'H-32A-WP06 - Debt Service'!H$27/12,0)),"-")</f>
        <v>0</v>
      </c>
      <c r="J248" s="366">
        <f>IFERROR(IF(-SUM(J$20:J247)+J$15&lt;0.000001,0,IF($C248&gt;='H-32A-WP06 - Debt Service'!I$24,'H-32A-WP06 - Debt Service'!I$27/12,0)),"-")</f>
        <v>0</v>
      </c>
      <c r="K248" s="366">
        <f>IFERROR(IF(-SUM(K$20:K247)+K$15&lt;0.000001,0,IF($C248&gt;='H-32A-WP06 - Debt Service'!J$24,'H-32A-WP06 - Debt Service'!J$27/12,0)),"-")</f>
        <v>0</v>
      </c>
      <c r="L248" s="366">
        <f>IFERROR(IF(-SUM(L$20:L247)+L$15&lt;0.000001,0,IF($C248&gt;='H-32A-WP06 - Debt Service'!K$24,'H-32A-WP06 - Debt Service'!K$27/12,0)),"-")</f>
        <v>0</v>
      </c>
      <c r="M248" s="366">
        <f>IFERROR(IF(-SUM(M$20:M247)+M$15&lt;0.000001,0,IF($C248&gt;='H-32A-WP06 - Debt Service'!L$24,'H-32A-WP06 - Debt Service'!L$27/12,0)),"-")</f>
        <v>0</v>
      </c>
      <c r="N248" s="459"/>
      <c r="O248" s="354">
        <f t="shared" si="13"/>
        <v>2038</v>
      </c>
      <c r="P248" s="378">
        <f t="shared" si="15"/>
        <v>50406</v>
      </c>
      <c r="Q248" s="366" t="str">
        <f>IFERROR(IF(-SUM(Q$20:Q247)+Q$15&lt;0.000001,0,IF($C248&gt;='H-32A-WP06 - Debt Service'!P$24,'H-32A-WP06 - Debt Service'!P$27/12,0)),"-")</f>
        <v>-</v>
      </c>
      <c r="R248" s="366">
        <f>IFERROR(IF(-SUM(R$20:R247)+R$15&lt;0.000001,0,IF($C248&gt;='H-32A-WP06 - Debt Service'!Q$24,'H-32A-WP06 - Debt Service'!Q$27/12,0)),"-")</f>
        <v>0</v>
      </c>
      <c r="S248" s="366">
        <f>IFERROR(IF(-SUM(S$20:S247)+S$15&lt;0.000001,0,IF($C248&gt;='H-32A-WP06 - Debt Service'!R$24,'H-32A-WP06 - Debt Service'!R$27/12,0)),"-")</f>
        <v>0</v>
      </c>
      <c r="T248" s="366">
        <f>IFERROR(IF(-SUM(T$20:T247)+T$15&lt;0.000001,0,IF($C248&gt;='H-32A-WP06 - Debt Service'!S$24,'H-32A-WP06 - Debt Service'!S$27/12,0)),"-")</f>
        <v>0</v>
      </c>
      <c r="U248" s="366">
        <f>IFERROR(IF(-SUM(U$20:U247)+U$15&lt;0.000001,0,IF($C248&gt;='H-32A-WP06 - Debt Service'!T$24,'H-32A-WP06 - Debt Service'!T$27/12,0)),"-")</f>
        <v>0</v>
      </c>
      <c r="V248" s="366">
        <f>IFERROR(IF(-SUM(V$20:V247)+V$15&lt;0.000001,0,IF($C248&gt;='H-32A-WP06 - Debt Service'!U$24,'H-32A-WP06 - Debt Service'!U$27/12,0)),"-")</f>
        <v>0</v>
      </c>
      <c r="W248" s="366">
        <f>IFERROR(IF(-SUM(W$20:W247)+W$15&lt;0.000001,0,IF($C248&gt;='H-32A-WP06 - Debt Service'!V$24,'H-32A-WP06 - Debt Service'!V$27/12,0)),"-")</f>
        <v>0</v>
      </c>
      <c r="X248" s="366">
        <f>IFERROR(IF(-SUM(X$20:X247)+X$15&lt;0.000001,0,IF($C248&gt;='H-32A-WP06 - Debt Service'!W$24,'H-32A-WP06 - Debt Service'!W$27/12,0)),"-")</f>
        <v>0</v>
      </c>
      <c r="Y248" s="366">
        <f>IFERROR(IF(-SUM(Y$20:Y247)+Y$15&lt;0.000001,0,IF($C248&gt;='H-32A-WP06 - Debt Service'!X$24,'H-32A-WP06 - Debt Service'!X$27/12,0)),"-")</f>
        <v>0</v>
      </c>
      <c r="Z248" s="366">
        <f>IFERROR(IF(-SUM(Z$20:Z247)+Z$15&lt;0.000001,0,IF($C248&gt;='H-32A-WP06 - Debt Service'!Y$24,'H-32A-WP06 - Debt Service'!Y$27/12,0)),"-")</f>
        <v>0</v>
      </c>
    </row>
    <row r="249" spans="2:26">
      <c r="B249" s="354">
        <f t="shared" si="12"/>
        <v>2038</v>
      </c>
      <c r="C249" s="378">
        <f t="shared" si="14"/>
        <v>50437</v>
      </c>
      <c r="D249" s="366" t="str">
        <f>IFERROR(IF(-SUM(D$20:D248)+D$15&lt;0.000001,0,IF($C249&gt;='H-32A-WP06 - Debt Service'!C$24,'H-32A-WP06 - Debt Service'!C$27/12,0)),"-")</f>
        <v>-</v>
      </c>
      <c r="E249" s="366" t="str">
        <f>IFERROR(IF(-SUM(E$20:E248)+E$15&lt;0.000001,0,IF($C249&gt;='H-32A-WP06 - Debt Service'!D$24,'H-32A-WP06 - Debt Service'!D$27/12,0)),"-")</f>
        <v>-</v>
      </c>
      <c r="F249" s="366" t="str">
        <f>IFERROR(IF(-SUM(F$20:F248)+F$15&lt;0.000001,0,IF($C249&gt;='H-32A-WP06 - Debt Service'!E$24,'H-32A-WP06 - Debt Service'!E$27/12,0)),"-")</f>
        <v>-</v>
      </c>
      <c r="G249" s="366">
        <f>IFERROR(IF(-SUM(G$20:G248)+G$15&lt;0.000001,0,IF($C249&gt;='H-32A-WP06 - Debt Service'!F$24,'H-32A-WP06 - Debt Service'!F$27/12,0)),"-")</f>
        <v>0</v>
      </c>
      <c r="H249" s="366">
        <f>IFERROR(IF(-SUM(H$20:H248)+H$15&lt;0.000001,0,IF($C249&gt;='H-32A-WP06 - Debt Service'!G$24,'H-32A-WP06 - Debt Service'!G$27/12,0)),"-")</f>
        <v>0</v>
      </c>
      <c r="I249" s="366">
        <f>IFERROR(IF(-SUM(I$20:I248)+I$15&lt;0.000001,0,IF($C249&gt;='H-32A-WP06 - Debt Service'!H$24,'H-32A-WP06 - Debt Service'!H$27/12,0)),"-")</f>
        <v>0</v>
      </c>
      <c r="J249" s="366">
        <f>IFERROR(IF(-SUM(J$20:J248)+J$15&lt;0.000001,0,IF($C249&gt;='H-32A-WP06 - Debt Service'!I$24,'H-32A-WP06 - Debt Service'!I$27/12,0)),"-")</f>
        <v>0</v>
      </c>
      <c r="K249" s="366">
        <f>IFERROR(IF(-SUM(K$20:K248)+K$15&lt;0.000001,0,IF($C249&gt;='H-32A-WP06 - Debt Service'!J$24,'H-32A-WP06 - Debt Service'!J$27/12,0)),"-")</f>
        <v>0</v>
      </c>
      <c r="L249" s="366">
        <f>IFERROR(IF(-SUM(L$20:L248)+L$15&lt;0.000001,0,IF($C249&gt;='H-32A-WP06 - Debt Service'!K$24,'H-32A-WP06 - Debt Service'!K$27/12,0)),"-")</f>
        <v>0</v>
      </c>
      <c r="M249" s="366">
        <f>IFERROR(IF(-SUM(M$20:M248)+M$15&lt;0.000001,0,IF($C249&gt;='H-32A-WP06 - Debt Service'!L$24,'H-32A-WP06 - Debt Service'!L$27/12,0)),"-")</f>
        <v>0</v>
      </c>
      <c r="N249" s="459"/>
      <c r="O249" s="354">
        <f t="shared" si="13"/>
        <v>2038</v>
      </c>
      <c r="P249" s="378">
        <f t="shared" si="15"/>
        <v>50437</v>
      </c>
      <c r="Q249" s="366" t="str">
        <f>IFERROR(IF(-SUM(Q$20:Q248)+Q$15&lt;0.000001,0,IF($C249&gt;='H-32A-WP06 - Debt Service'!P$24,'H-32A-WP06 - Debt Service'!P$27/12,0)),"-")</f>
        <v>-</v>
      </c>
      <c r="R249" s="366">
        <f>IFERROR(IF(-SUM(R$20:R248)+R$15&lt;0.000001,0,IF($C249&gt;='H-32A-WP06 - Debt Service'!Q$24,'H-32A-WP06 - Debt Service'!Q$27/12,0)),"-")</f>
        <v>0</v>
      </c>
      <c r="S249" s="366">
        <f>IFERROR(IF(-SUM(S$20:S248)+S$15&lt;0.000001,0,IF($C249&gt;='H-32A-WP06 - Debt Service'!R$24,'H-32A-WP06 - Debt Service'!R$27/12,0)),"-")</f>
        <v>0</v>
      </c>
      <c r="T249" s="366">
        <f>IFERROR(IF(-SUM(T$20:T248)+T$15&lt;0.000001,0,IF($C249&gt;='H-32A-WP06 - Debt Service'!S$24,'H-32A-WP06 - Debt Service'!S$27/12,0)),"-")</f>
        <v>0</v>
      </c>
      <c r="U249" s="366">
        <f>IFERROR(IF(-SUM(U$20:U248)+U$15&lt;0.000001,0,IF($C249&gt;='H-32A-WP06 - Debt Service'!T$24,'H-32A-WP06 - Debt Service'!T$27/12,0)),"-")</f>
        <v>0</v>
      </c>
      <c r="V249" s="366">
        <f>IFERROR(IF(-SUM(V$20:V248)+V$15&lt;0.000001,0,IF($C249&gt;='H-32A-WP06 - Debt Service'!U$24,'H-32A-WP06 - Debt Service'!U$27/12,0)),"-")</f>
        <v>0</v>
      </c>
      <c r="W249" s="366">
        <f>IFERROR(IF(-SUM(W$20:W248)+W$15&lt;0.000001,0,IF($C249&gt;='H-32A-WP06 - Debt Service'!V$24,'H-32A-WP06 - Debt Service'!V$27/12,0)),"-")</f>
        <v>0</v>
      </c>
      <c r="X249" s="366">
        <f>IFERROR(IF(-SUM(X$20:X248)+X$15&lt;0.000001,0,IF($C249&gt;='H-32A-WP06 - Debt Service'!W$24,'H-32A-WP06 - Debt Service'!W$27/12,0)),"-")</f>
        <v>0</v>
      </c>
      <c r="Y249" s="366">
        <f>IFERROR(IF(-SUM(Y$20:Y248)+Y$15&lt;0.000001,0,IF($C249&gt;='H-32A-WP06 - Debt Service'!X$24,'H-32A-WP06 - Debt Service'!X$27/12,0)),"-")</f>
        <v>0</v>
      </c>
      <c r="Z249" s="366">
        <f>IFERROR(IF(-SUM(Z$20:Z248)+Z$15&lt;0.000001,0,IF($C249&gt;='H-32A-WP06 - Debt Service'!Y$24,'H-32A-WP06 - Debt Service'!Y$27/12,0)),"-")</f>
        <v>0</v>
      </c>
    </row>
    <row r="250" spans="2:26">
      <c r="B250" s="354">
        <f t="shared" si="12"/>
        <v>2038</v>
      </c>
      <c r="C250" s="378">
        <f t="shared" si="14"/>
        <v>50465</v>
      </c>
      <c r="D250" s="366" t="str">
        <f>IFERROR(IF(-SUM(D$20:D249)+D$15&lt;0.000001,0,IF($C250&gt;='H-32A-WP06 - Debt Service'!C$24,'H-32A-WP06 - Debt Service'!C$27/12,0)),"-")</f>
        <v>-</v>
      </c>
      <c r="E250" s="366" t="str">
        <f>IFERROR(IF(-SUM(E$20:E249)+E$15&lt;0.000001,0,IF($C250&gt;='H-32A-WP06 - Debt Service'!D$24,'H-32A-WP06 - Debt Service'!D$27/12,0)),"-")</f>
        <v>-</v>
      </c>
      <c r="F250" s="366" t="str">
        <f>IFERROR(IF(-SUM(F$20:F249)+F$15&lt;0.000001,0,IF($C250&gt;='H-32A-WP06 - Debt Service'!E$24,'H-32A-WP06 - Debt Service'!E$27/12,0)),"-")</f>
        <v>-</v>
      </c>
      <c r="G250" s="366">
        <f>IFERROR(IF(-SUM(G$20:G249)+G$15&lt;0.000001,0,IF($C250&gt;='H-32A-WP06 - Debt Service'!F$24,'H-32A-WP06 - Debt Service'!F$27/12,0)),"-")</f>
        <v>0</v>
      </c>
      <c r="H250" s="366">
        <f>IFERROR(IF(-SUM(H$20:H249)+H$15&lt;0.000001,0,IF($C250&gt;='H-32A-WP06 - Debt Service'!G$24,'H-32A-WP06 - Debt Service'!G$27/12,0)),"-")</f>
        <v>0</v>
      </c>
      <c r="I250" s="366">
        <f>IFERROR(IF(-SUM(I$20:I249)+I$15&lt;0.000001,0,IF($C250&gt;='H-32A-WP06 - Debt Service'!H$24,'H-32A-WP06 - Debt Service'!H$27/12,0)),"-")</f>
        <v>0</v>
      </c>
      <c r="J250" s="366">
        <f>IFERROR(IF(-SUM(J$20:J249)+J$15&lt;0.000001,0,IF($C250&gt;='H-32A-WP06 - Debt Service'!I$24,'H-32A-WP06 - Debt Service'!I$27/12,0)),"-")</f>
        <v>0</v>
      </c>
      <c r="K250" s="366">
        <f>IFERROR(IF(-SUM(K$20:K249)+K$15&lt;0.000001,0,IF($C250&gt;='H-32A-WP06 - Debt Service'!J$24,'H-32A-WP06 - Debt Service'!J$27/12,0)),"-")</f>
        <v>0</v>
      </c>
      <c r="L250" s="366">
        <f>IFERROR(IF(-SUM(L$20:L249)+L$15&lt;0.000001,0,IF($C250&gt;='H-32A-WP06 - Debt Service'!K$24,'H-32A-WP06 - Debt Service'!K$27/12,0)),"-")</f>
        <v>0</v>
      </c>
      <c r="M250" s="366">
        <f>IFERROR(IF(-SUM(M$20:M249)+M$15&lt;0.000001,0,IF($C250&gt;='H-32A-WP06 - Debt Service'!L$24,'H-32A-WP06 - Debt Service'!L$27/12,0)),"-")</f>
        <v>0</v>
      </c>
      <c r="N250" s="459"/>
      <c r="O250" s="354">
        <f t="shared" si="13"/>
        <v>2038</v>
      </c>
      <c r="P250" s="378">
        <f t="shared" si="15"/>
        <v>50465</v>
      </c>
      <c r="Q250" s="366" t="str">
        <f>IFERROR(IF(-SUM(Q$20:Q249)+Q$15&lt;0.000001,0,IF($C250&gt;='H-32A-WP06 - Debt Service'!P$24,'H-32A-WP06 - Debt Service'!P$27/12,0)),"-")</f>
        <v>-</v>
      </c>
      <c r="R250" s="366">
        <f>IFERROR(IF(-SUM(R$20:R249)+R$15&lt;0.000001,0,IF($C250&gt;='H-32A-WP06 - Debt Service'!Q$24,'H-32A-WP06 - Debt Service'!Q$27/12,0)),"-")</f>
        <v>0</v>
      </c>
      <c r="S250" s="366">
        <f>IFERROR(IF(-SUM(S$20:S249)+S$15&lt;0.000001,0,IF($C250&gt;='H-32A-WP06 - Debt Service'!R$24,'H-32A-WP06 - Debt Service'!R$27/12,0)),"-")</f>
        <v>0</v>
      </c>
      <c r="T250" s="366">
        <f>IFERROR(IF(-SUM(T$20:T249)+T$15&lt;0.000001,0,IF($C250&gt;='H-32A-WP06 - Debt Service'!S$24,'H-32A-WP06 - Debt Service'!S$27/12,0)),"-")</f>
        <v>0</v>
      </c>
      <c r="U250" s="366">
        <f>IFERROR(IF(-SUM(U$20:U249)+U$15&lt;0.000001,0,IF($C250&gt;='H-32A-WP06 - Debt Service'!T$24,'H-32A-WP06 - Debt Service'!T$27/12,0)),"-")</f>
        <v>0</v>
      </c>
      <c r="V250" s="366">
        <f>IFERROR(IF(-SUM(V$20:V249)+V$15&lt;0.000001,0,IF($C250&gt;='H-32A-WP06 - Debt Service'!U$24,'H-32A-WP06 - Debt Service'!U$27/12,0)),"-")</f>
        <v>0</v>
      </c>
      <c r="W250" s="366">
        <f>IFERROR(IF(-SUM(W$20:W249)+W$15&lt;0.000001,0,IF($C250&gt;='H-32A-WP06 - Debt Service'!V$24,'H-32A-WP06 - Debt Service'!V$27/12,0)),"-")</f>
        <v>0</v>
      </c>
      <c r="X250" s="366">
        <f>IFERROR(IF(-SUM(X$20:X249)+X$15&lt;0.000001,0,IF($C250&gt;='H-32A-WP06 - Debt Service'!W$24,'H-32A-WP06 - Debt Service'!W$27/12,0)),"-")</f>
        <v>0</v>
      </c>
      <c r="Y250" s="366">
        <f>IFERROR(IF(-SUM(Y$20:Y249)+Y$15&lt;0.000001,0,IF($C250&gt;='H-32A-WP06 - Debt Service'!X$24,'H-32A-WP06 - Debt Service'!X$27/12,0)),"-")</f>
        <v>0</v>
      </c>
      <c r="Z250" s="366">
        <f>IFERROR(IF(-SUM(Z$20:Z249)+Z$15&lt;0.000001,0,IF($C250&gt;='H-32A-WP06 - Debt Service'!Y$24,'H-32A-WP06 - Debt Service'!Y$27/12,0)),"-")</f>
        <v>0</v>
      </c>
    </row>
    <row r="251" spans="2:26">
      <c r="B251" s="354">
        <f t="shared" si="12"/>
        <v>2038</v>
      </c>
      <c r="C251" s="378">
        <f t="shared" si="14"/>
        <v>50496</v>
      </c>
      <c r="D251" s="366" t="str">
        <f>IFERROR(IF(-SUM(D$20:D250)+D$15&lt;0.000001,0,IF($C251&gt;='H-32A-WP06 - Debt Service'!C$24,'H-32A-WP06 - Debt Service'!C$27/12,0)),"-")</f>
        <v>-</v>
      </c>
      <c r="E251" s="366" t="str">
        <f>IFERROR(IF(-SUM(E$20:E250)+E$15&lt;0.000001,0,IF($C251&gt;='H-32A-WP06 - Debt Service'!D$24,'H-32A-WP06 - Debt Service'!D$27/12,0)),"-")</f>
        <v>-</v>
      </c>
      <c r="F251" s="366" t="str">
        <f>IFERROR(IF(-SUM(F$20:F250)+F$15&lt;0.000001,0,IF($C251&gt;='H-32A-WP06 - Debt Service'!E$24,'H-32A-WP06 - Debt Service'!E$27/12,0)),"-")</f>
        <v>-</v>
      </c>
      <c r="G251" s="366">
        <f>IFERROR(IF(-SUM(G$20:G250)+G$15&lt;0.000001,0,IF($C251&gt;='H-32A-WP06 - Debt Service'!F$24,'H-32A-WP06 - Debt Service'!F$27/12,0)),"-")</f>
        <v>0</v>
      </c>
      <c r="H251" s="366">
        <f>IFERROR(IF(-SUM(H$20:H250)+H$15&lt;0.000001,0,IF($C251&gt;='H-32A-WP06 - Debt Service'!G$24,'H-32A-WP06 - Debt Service'!G$27/12,0)),"-")</f>
        <v>0</v>
      </c>
      <c r="I251" s="366">
        <f>IFERROR(IF(-SUM(I$20:I250)+I$15&lt;0.000001,0,IF($C251&gt;='H-32A-WP06 - Debt Service'!H$24,'H-32A-WP06 - Debt Service'!H$27/12,0)),"-")</f>
        <v>0</v>
      </c>
      <c r="J251" s="366">
        <f>IFERROR(IF(-SUM(J$20:J250)+J$15&lt;0.000001,0,IF($C251&gt;='H-32A-WP06 - Debt Service'!I$24,'H-32A-WP06 - Debt Service'!I$27/12,0)),"-")</f>
        <v>0</v>
      </c>
      <c r="K251" s="366">
        <f>IFERROR(IF(-SUM(K$20:K250)+K$15&lt;0.000001,0,IF($C251&gt;='H-32A-WP06 - Debt Service'!J$24,'H-32A-WP06 - Debt Service'!J$27/12,0)),"-")</f>
        <v>0</v>
      </c>
      <c r="L251" s="366">
        <f>IFERROR(IF(-SUM(L$20:L250)+L$15&lt;0.000001,0,IF($C251&gt;='H-32A-WP06 - Debt Service'!K$24,'H-32A-WP06 - Debt Service'!K$27/12,0)),"-")</f>
        <v>0</v>
      </c>
      <c r="M251" s="366">
        <f>IFERROR(IF(-SUM(M$20:M250)+M$15&lt;0.000001,0,IF($C251&gt;='H-32A-WP06 - Debt Service'!L$24,'H-32A-WP06 - Debt Service'!L$27/12,0)),"-")</f>
        <v>0</v>
      </c>
      <c r="N251" s="459"/>
      <c r="O251" s="354">
        <f t="shared" si="13"/>
        <v>2038</v>
      </c>
      <c r="P251" s="378">
        <f t="shared" si="15"/>
        <v>50496</v>
      </c>
      <c r="Q251" s="366" t="str">
        <f>IFERROR(IF(-SUM(Q$20:Q250)+Q$15&lt;0.000001,0,IF($C251&gt;='H-32A-WP06 - Debt Service'!P$24,'H-32A-WP06 - Debt Service'!P$27/12,0)),"-")</f>
        <v>-</v>
      </c>
      <c r="R251" s="366">
        <f>IFERROR(IF(-SUM(R$20:R250)+R$15&lt;0.000001,0,IF($C251&gt;='H-32A-WP06 - Debt Service'!Q$24,'H-32A-WP06 - Debt Service'!Q$27/12,0)),"-")</f>
        <v>0</v>
      </c>
      <c r="S251" s="366">
        <f>IFERROR(IF(-SUM(S$20:S250)+S$15&lt;0.000001,0,IF($C251&gt;='H-32A-WP06 - Debt Service'!R$24,'H-32A-WP06 - Debt Service'!R$27/12,0)),"-")</f>
        <v>0</v>
      </c>
      <c r="T251" s="366">
        <f>IFERROR(IF(-SUM(T$20:T250)+T$15&lt;0.000001,0,IF($C251&gt;='H-32A-WP06 - Debt Service'!S$24,'H-32A-WP06 - Debt Service'!S$27/12,0)),"-")</f>
        <v>0</v>
      </c>
      <c r="U251" s="366">
        <f>IFERROR(IF(-SUM(U$20:U250)+U$15&lt;0.000001,0,IF($C251&gt;='H-32A-WP06 - Debt Service'!T$24,'H-32A-WP06 - Debt Service'!T$27/12,0)),"-")</f>
        <v>0</v>
      </c>
      <c r="V251" s="366">
        <f>IFERROR(IF(-SUM(V$20:V250)+V$15&lt;0.000001,0,IF($C251&gt;='H-32A-WP06 - Debt Service'!U$24,'H-32A-WP06 - Debt Service'!U$27/12,0)),"-")</f>
        <v>0</v>
      </c>
      <c r="W251" s="366">
        <f>IFERROR(IF(-SUM(W$20:W250)+W$15&lt;0.000001,0,IF($C251&gt;='H-32A-WP06 - Debt Service'!V$24,'H-32A-WP06 - Debt Service'!V$27/12,0)),"-")</f>
        <v>0</v>
      </c>
      <c r="X251" s="366">
        <f>IFERROR(IF(-SUM(X$20:X250)+X$15&lt;0.000001,0,IF($C251&gt;='H-32A-WP06 - Debt Service'!W$24,'H-32A-WP06 - Debt Service'!W$27/12,0)),"-")</f>
        <v>0</v>
      </c>
      <c r="Y251" s="366">
        <f>IFERROR(IF(-SUM(Y$20:Y250)+Y$15&lt;0.000001,0,IF($C251&gt;='H-32A-WP06 - Debt Service'!X$24,'H-32A-WP06 - Debt Service'!X$27/12,0)),"-")</f>
        <v>0</v>
      </c>
      <c r="Z251" s="366">
        <f>IFERROR(IF(-SUM(Z$20:Z250)+Z$15&lt;0.000001,0,IF($C251&gt;='H-32A-WP06 - Debt Service'!Y$24,'H-32A-WP06 - Debt Service'!Y$27/12,0)),"-")</f>
        <v>0</v>
      </c>
    </row>
    <row r="252" spans="2:26">
      <c r="B252" s="354">
        <f t="shared" si="12"/>
        <v>2038</v>
      </c>
      <c r="C252" s="378">
        <f t="shared" si="14"/>
        <v>50526</v>
      </c>
      <c r="D252" s="366" t="str">
        <f>IFERROR(IF(-SUM(D$20:D251)+D$15&lt;0.000001,0,IF($C252&gt;='H-32A-WP06 - Debt Service'!C$24,'H-32A-WP06 - Debt Service'!C$27/12,0)),"-")</f>
        <v>-</v>
      </c>
      <c r="E252" s="366" t="str">
        <f>IFERROR(IF(-SUM(E$20:E251)+E$15&lt;0.000001,0,IF($C252&gt;='H-32A-WP06 - Debt Service'!D$24,'H-32A-WP06 - Debt Service'!D$27/12,0)),"-")</f>
        <v>-</v>
      </c>
      <c r="F252" s="366" t="str">
        <f>IFERROR(IF(-SUM(F$20:F251)+F$15&lt;0.000001,0,IF($C252&gt;='H-32A-WP06 - Debt Service'!E$24,'H-32A-WP06 - Debt Service'!E$27/12,0)),"-")</f>
        <v>-</v>
      </c>
      <c r="G252" s="366">
        <f>IFERROR(IF(-SUM(G$20:G251)+G$15&lt;0.000001,0,IF($C252&gt;='H-32A-WP06 - Debt Service'!F$24,'H-32A-WP06 - Debt Service'!F$27/12,0)),"-")</f>
        <v>0</v>
      </c>
      <c r="H252" s="366">
        <f>IFERROR(IF(-SUM(H$20:H251)+H$15&lt;0.000001,0,IF($C252&gt;='H-32A-WP06 - Debt Service'!G$24,'H-32A-WP06 - Debt Service'!G$27/12,0)),"-")</f>
        <v>0</v>
      </c>
      <c r="I252" s="366">
        <f>IFERROR(IF(-SUM(I$20:I251)+I$15&lt;0.000001,0,IF($C252&gt;='H-32A-WP06 - Debt Service'!H$24,'H-32A-WP06 - Debt Service'!H$27/12,0)),"-")</f>
        <v>0</v>
      </c>
      <c r="J252" s="366">
        <f>IFERROR(IF(-SUM(J$20:J251)+J$15&lt;0.000001,0,IF($C252&gt;='H-32A-WP06 - Debt Service'!I$24,'H-32A-WP06 - Debt Service'!I$27/12,0)),"-")</f>
        <v>0</v>
      </c>
      <c r="K252" s="366">
        <f>IFERROR(IF(-SUM(K$20:K251)+K$15&lt;0.000001,0,IF($C252&gt;='H-32A-WP06 - Debt Service'!J$24,'H-32A-WP06 - Debt Service'!J$27/12,0)),"-")</f>
        <v>0</v>
      </c>
      <c r="L252" s="366">
        <f>IFERROR(IF(-SUM(L$20:L251)+L$15&lt;0.000001,0,IF($C252&gt;='H-32A-WP06 - Debt Service'!K$24,'H-32A-WP06 - Debt Service'!K$27/12,0)),"-")</f>
        <v>0</v>
      </c>
      <c r="M252" s="366">
        <f>IFERROR(IF(-SUM(M$20:M251)+M$15&lt;0.000001,0,IF($C252&gt;='H-32A-WP06 - Debt Service'!L$24,'H-32A-WP06 - Debt Service'!L$27/12,0)),"-")</f>
        <v>0</v>
      </c>
      <c r="N252" s="459"/>
      <c r="O252" s="354">
        <f t="shared" si="13"/>
        <v>2038</v>
      </c>
      <c r="P252" s="378">
        <f t="shared" si="15"/>
        <v>50526</v>
      </c>
      <c r="Q252" s="366" t="str">
        <f>IFERROR(IF(-SUM(Q$20:Q251)+Q$15&lt;0.000001,0,IF($C252&gt;='H-32A-WP06 - Debt Service'!P$24,'H-32A-WP06 - Debt Service'!P$27/12,0)),"-")</f>
        <v>-</v>
      </c>
      <c r="R252" s="366">
        <f>IFERROR(IF(-SUM(R$20:R251)+R$15&lt;0.000001,0,IF($C252&gt;='H-32A-WP06 - Debt Service'!Q$24,'H-32A-WP06 - Debt Service'!Q$27/12,0)),"-")</f>
        <v>0</v>
      </c>
      <c r="S252" s="366">
        <f>IFERROR(IF(-SUM(S$20:S251)+S$15&lt;0.000001,0,IF($C252&gt;='H-32A-WP06 - Debt Service'!R$24,'H-32A-WP06 - Debt Service'!R$27/12,0)),"-")</f>
        <v>0</v>
      </c>
      <c r="T252" s="366">
        <f>IFERROR(IF(-SUM(T$20:T251)+T$15&lt;0.000001,0,IF($C252&gt;='H-32A-WP06 - Debt Service'!S$24,'H-32A-WP06 - Debt Service'!S$27/12,0)),"-")</f>
        <v>0</v>
      </c>
      <c r="U252" s="366">
        <f>IFERROR(IF(-SUM(U$20:U251)+U$15&lt;0.000001,0,IF($C252&gt;='H-32A-WP06 - Debt Service'!T$24,'H-32A-WP06 - Debt Service'!T$27/12,0)),"-")</f>
        <v>0</v>
      </c>
      <c r="V252" s="366">
        <f>IFERROR(IF(-SUM(V$20:V251)+V$15&lt;0.000001,0,IF($C252&gt;='H-32A-WP06 - Debt Service'!U$24,'H-32A-WP06 - Debt Service'!U$27/12,0)),"-")</f>
        <v>0</v>
      </c>
      <c r="W252" s="366">
        <f>IFERROR(IF(-SUM(W$20:W251)+W$15&lt;0.000001,0,IF($C252&gt;='H-32A-WP06 - Debt Service'!V$24,'H-32A-WP06 - Debt Service'!V$27/12,0)),"-")</f>
        <v>0</v>
      </c>
      <c r="X252" s="366">
        <f>IFERROR(IF(-SUM(X$20:X251)+X$15&lt;0.000001,0,IF($C252&gt;='H-32A-WP06 - Debt Service'!W$24,'H-32A-WP06 - Debt Service'!W$27/12,0)),"-")</f>
        <v>0</v>
      </c>
      <c r="Y252" s="366">
        <f>IFERROR(IF(-SUM(Y$20:Y251)+Y$15&lt;0.000001,0,IF($C252&gt;='H-32A-WP06 - Debt Service'!X$24,'H-32A-WP06 - Debt Service'!X$27/12,0)),"-")</f>
        <v>0</v>
      </c>
      <c r="Z252" s="366">
        <f>IFERROR(IF(-SUM(Z$20:Z251)+Z$15&lt;0.000001,0,IF($C252&gt;='H-32A-WP06 - Debt Service'!Y$24,'H-32A-WP06 - Debt Service'!Y$27/12,0)),"-")</f>
        <v>0</v>
      </c>
    </row>
    <row r="253" spans="2:26">
      <c r="B253" s="354">
        <f t="shared" si="12"/>
        <v>2038</v>
      </c>
      <c r="C253" s="378">
        <f t="shared" si="14"/>
        <v>50557</v>
      </c>
      <c r="D253" s="366" t="str">
        <f>IFERROR(IF(-SUM(D$20:D252)+D$15&lt;0.000001,0,IF($C253&gt;='H-32A-WP06 - Debt Service'!C$24,'H-32A-WP06 - Debt Service'!C$27/12,0)),"-")</f>
        <v>-</v>
      </c>
      <c r="E253" s="366" t="str">
        <f>IFERROR(IF(-SUM(E$20:E252)+E$15&lt;0.000001,0,IF($C253&gt;='H-32A-WP06 - Debt Service'!D$24,'H-32A-WP06 - Debt Service'!D$27/12,0)),"-")</f>
        <v>-</v>
      </c>
      <c r="F253" s="366" t="str">
        <f>IFERROR(IF(-SUM(F$20:F252)+F$15&lt;0.000001,0,IF($C253&gt;='H-32A-WP06 - Debt Service'!E$24,'H-32A-WP06 - Debt Service'!E$27/12,0)),"-")</f>
        <v>-</v>
      </c>
      <c r="G253" s="366">
        <f>IFERROR(IF(-SUM(G$20:G252)+G$15&lt;0.000001,0,IF($C253&gt;='H-32A-WP06 - Debt Service'!F$24,'H-32A-WP06 - Debt Service'!F$27/12,0)),"-")</f>
        <v>0</v>
      </c>
      <c r="H253" s="366">
        <f>IFERROR(IF(-SUM(H$20:H252)+H$15&lt;0.000001,0,IF($C253&gt;='H-32A-WP06 - Debt Service'!G$24,'H-32A-WP06 - Debt Service'!G$27/12,0)),"-")</f>
        <v>0</v>
      </c>
      <c r="I253" s="366">
        <f>IFERROR(IF(-SUM(I$20:I252)+I$15&lt;0.000001,0,IF($C253&gt;='H-32A-WP06 - Debt Service'!H$24,'H-32A-WP06 - Debt Service'!H$27/12,0)),"-")</f>
        <v>0</v>
      </c>
      <c r="J253" s="366">
        <f>IFERROR(IF(-SUM(J$20:J252)+J$15&lt;0.000001,0,IF($C253&gt;='H-32A-WP06 - Debt Service'!I$24,'H-32A-WP06 - Debt Service'!I$27/12,0)),"-")</f>
        <v>0</v>
      </c>
      <c r="K253" s="366">
        <f>IFERROR(IF(-SUM(K$20:K252)+K$15&lt;0.000001,0,IF($C253&gt;='H-32A-WP06 - Debt Service'!J$24,'H-32A-WP06 - Debt Service'!J$27/12,0)),"-")</f>
        <v>0</v>
      </c>
      <c r="L253" s="366">
        <f>IFERROR(IF(-SUM(L$20:L252)+L$15&lt;0.000001,0,IF($C253&gt;='H-32A-WP06 - Debt Service'!K$24,'H-32A-WP06 - Debt Service'!K$27/12,0)),"-")</f>
        <v>0</v>
      </c>
      <c r="M253" s="366">
        <f>IFERROR(IF(-SUM(M$20:M252)+M$15&lt;0.000001,0,IF($C253&gt;='H-32A-WP06 - Debt Service'!L$24,'H-32A-WP06 - Debt Service'!L$27/12,0)),"-")</f>
        <v>0</v>
      </c>
      <c r="N253" s="459"/>
      <c r="O253" s="354">
        <f t="shared" si="13"/>
        <v>2038</v>
      </c>
      <c r="P253" s="378">
        <f t="shared" si="15"/>
        <v>50557</v>
      </c>
      <c r="Q253" s="366" t="str">
        <f>IFERROR(IF(-SUM(Q$20:Q252)+Q$15&lt;0.000001,0,IF($C253&gt;='H-32A-WP06 - Debt Service'!P$24,'H-32A-WP06 - Debt Service'!P$27/12,0)),"-")</f>
        <v>-</v>
      </c>
      <c r="R253" s="366">
        <f>IFERROR(IF(-SUM(R$20:R252)+R$15&lt;0.000001,0,IF($C253&gt;='H-32A-WP06 - Debt Service'!Q$24,'H-32A-WP06 - Debt Service'!Q$27/12,0)),"-")</f>
        <v>0</v>
      </c>
      <c r="S253" s="366">
        <f>IFERROR(IF(-SUM(S$20:S252)+S$15&lt;0.000001,0,IF($C253&gt;='H-32A-WP06 - Debt Service'!R$24,'H-32A-WP06 - Debt Service'!R$27/12,0)),"-")</f>
        <v>0</v>
      </c>
      <c r="T253" s="366">
        <f>IFERROR(IF(-SUM(T$20:T252)+T$15&lt;0.000001,0,IF($C253&gt;='H-32A-WP06 - Debt Service'!S$24,'H-32A-WP06 - Debt Service'!S$27/12,0)),"-")</f>
        <v>0</v>
      </c>
      <c r="U253" s="366">
        <f>IFERROR(IF(-SUM(U$20:U252)+U$15&lt;0.000001,0,IF($C253&gt;='H-32A-WP06 - Debt Service'!T$24,'H-32A-WP06 - Debt Service'!T$27/12,0)),"-")</f>
        <v>0</v>
      </c>
      <c r="V253" s="366">
        <f>IFERROR(IF(-SUM(V$20:V252)+V$15&lt;0.000001,0,IF($C253&gt;='H-32A-WP06 - Debt Service'!U$24,'H-32A-WP06 - Debt Service'!U$27/12,0)),"-")</f>
        <v>0</v>
      </c>
      <c r="W253" s="366">
        <f>IFERROR(IF(-SUM(W$20:W252)+W$15&lt;0.000001,0,IF($C253&gt;='H-32A-WP06 - Debt Service'!V$24,'H-32A-WP06 - Debt Service'!V$27/12,0)),"-")</f>
        <v>0</v>
      </c>
      <c r="X253" s="366">
        <f>IFERROR(IF(-SUM(X$20:X252)+X$15&lt;0.000001,0,IF($C253&gt;='H-32A-WP06 - Debt Service'!W$24,'H-32A-WP06 - Debt Service'!W$27/12,0)),"-")</f>
        <v>0</v>
      </c>
      <c r="Y253" s="366">
        <f>IFERROR(IF(-SUM(Y$20:Y252)+Y$15&lt;0.000001,0,IF($C253&gt;='H-32A-WP06 - Debt Service'!X$24,'H-32A-WP06 - Debt Service'!X$27/12,0)),"-")</f>
        <v>0</v>
      </c>
      <c r="Z253" s="366">
        <f>IFERROR(IF(-SUM(Z$20:Z252)+Z$15&lt;0.000001,0,IF($C253&gt;='H-32A-WP06 - Debt Service'!Y$24,'H-32A-WP06 - Debt Service'!Y$27/12,0)),"-")</f>
        <v>0</v>
      </c>
    </row>
    <row r="254" spans="2:26">
      <c r="B254" s="354">
        <f t="shared" si="12"/>
        <v>2038</v>
      </c>
      <c r="C254" s="378">
        <f t="shared" si="14"/>
        <v>50587</v>
      </c>
      <c r="D254" s="366" t="str">
        <f>IFERROR(IF(-SUM(D$20:D253)+D$15&lt;0.000001,0,IF($C254&gt;='H-32A-WP06 - Debt Service'!C$24,'H-32A-WP06 - Debt Service'!C$27/12,0)),"-")</f>
        <v>-</v>
      </c>
      <c r="E254" s="366" t="str">
        <f>IFERROR(IF(-SUM(E$20:E253)+E$15&lt;0.000001,0,IF($C254&gt;='H-32A-WP06 - Debt Service'!D$24,'H-32A-WP06 - Debt Service'!D$27/12,0)),"-")</f>
        <v>-</v>
      </c>
      <c r="F254" s="366" t="str">
        <f>IFERROR(IF(-SUM(F$20:F253)+F$15&lt;0.000001,0,IF($C254&gt;='H-32A-WP06 - Debt Service'!E$24,'H-32A-WP06 - Debt Service'!E$27/12,0)),"-")</f>
        <v>-</v>
      </c>
      <c r="G254" s="366">
        <f>IFERROR(IF(-SUM(G$20:G253)+G$15&lt;0.000001,0,IF($C254&gt;='H-32A-WP06 - Debt Service'!F$24,'H-32A-WP06 - Debt Service'!F$27/12,0)),"-")</f>
        <v>0</v>
      </c>
      <c r="H254" s="366">
        <f>IFERROR(IF(-SUM(H$20:H253)+H$15&lt;0.000001,0,IF($C254&gt;='H-32A-WP06 - Debt Service'!G$24,'H-32A-WP06 - Debt Service'!G$27/12,0)),"-")</f>
        <v>0</v>
      </c>
      <c r="I254" s="366">
        <f>IFERROR(IF(-SUM(I$20:I253)+I$15&lt;0.000001,0,IF($C254&gt;='H-32A-WP06 - Debt Service'!H$24,'H-32A-WP06 - Debt Service'!H$27/12,0)),"-")</f>
        <v>0</v>
      </c>
      <c r="J254" s="366">
        <f>IFERROR(IF(-SUM(J$20:J253)+J$15&lt;0.000001,0,IF($C254&gt;='H-32A-WP06 - Debt Service'!I$24,'H-32A-WP06 - Debt Service'!I$27/12,0)),"-")</f>
        <v>0</v>
      </c>
      <c r="K254" s="366">
        <f>IFERROR(IF(-SUM(K$20:K253)+K$15&lt;0.000001,0,IF($C254&gt;='H-32A-WP06 - Debt Service'!J$24,'H-32A-WP06 - Debt Service'!J$27/12,0)),"-")</f>
        <v>0</v>
      </c>
      <c r="L254" s="366">
        <f>IFERROR(IF(-SUM(L$20:L253)+L$15&lt;0.000001,0,IF($C254&gt;='H-32A-WP06 - Debt Service'!K$24,'H-32A-WP06 - Debt Service'!K$27/12,0)),"-")</f>
        <v>0</v>
      </c>
      <c r="M254" s="366">
        <f>IFERROR(IF(-SUM(M$20:M253)+M$15&lt;0.000001,0,IF($C254&gt;='H-32A-WP06 - Debt Service'!L$24,'H-32A-WP06 - Debt Service'!L$27/12,0)),"-")</f>
        <v>0</v>
      </c>
      <c r="N254" s="459"/>
      <c r="O254" s="354">
        <f t="shared" si="13"/>
        <v>2038</v>
      </c>
      <c r="P254" s="378">
        <f t="shared" si="15"/>
        <v>50587</v>
      </c>
      <c r="Q254" s="366" t="str">
        <f>IFERROR(IF(-SUM(Q$20:Q253)+Q$15&lt;0.000001,0,IF($C254&gt;='H-32A-WP06 - Debt Service'!P$24,'H-32A-WP06 - Debt Service'!P$27/12,0)),"-")</f>
        <v>-</v>
      </c>
      <c r="R254" s="366">
        <f>IFERROR(IF(-SUM(R$20:R253)+R$15&lt;0.000001,0,IF($C254&gt;='H-32A-WP06 - Debt Service'!Q$24,'H-32A-WP06 - Debt Service'!Q$27/12,0)),"-")</f>
        <v>0</v>
      </c>
      <c r="S254" s="366">
        <f>IFERROR(IF(-SUM(S$20:S253)+S$15&lt;0.000001,0,IF($C254&gt;='H-32A-WP06 - Debt Service'!R$24,'H-32A-WP06 - Debt Service'!R$27/12,0)),"-")</f>
        <v>0</v>
      </c>
      <c r="T254" s="366">
        <f>IFERROR(IF(-SUM(T$20:T253)+T$15&lt;0.000001,0,IF($C254&gt;='H-32A-WP06 - Debt Service'!S$24,'H-32A-WP06 - Debt Service'!S$27/12,0)),"-")</f>
        <v>0</v>
      </c>
      <c r="U254" s="366">
        <f>IFERROR(IF(-SUM(U$20:U253)+U$15&lt;0.000001,0,IF($C254&gt;='H-32A-WP06 - Debt Service'!T$24,'H-32A-WP06 - Debt Service'!T$27/12,0)),"-")</f>
        <v>0</v>
      </c>
      <c r="V254" s="366">
        <f>IFERROR(IF(-SUM(V$20:V253)+V$15&lt;0.000001,0,IF($C254&gt;='H-32A-WP06 - Debt Service'!U$24,'H-32A-WP06 - Debt Service'!U$27/12,0)),"-")</f>
        <v>0</v>
      </c>
      <c r="W254" s="366">
        <f>IFERROR(IF(-SUM(W$20:W253)+W$15&lt;0.000001,0,IF($C254&gt;='H-32A-WP06 - Debt Service'!V$24,'H-32A-WP06 - Debt Service'!V$27/12,0)),"-")</f>
        <v>0</v>
      </c>
      <c r="X254" s="366">
        <f>IFERROR(IF(-SUM(X$20:X253)+X$15&lt;0.000001,0,IF($C254&gt;='H-32A-WP06 - Debt Service'!W$24,'H-32A-WP06 - Debt Service'!W$27/12,0)),"-")</f>
        <v>0</v>
      </c>
      <c r="Y254" s="366">
        <f>IFERROR(IF(-SUM(Y$20:Y253)+Y$15&lt;0.000001,0,IF($C254&gt;='H-32A-WP06 - Debt Service'!X$24,'H-32A-WP06 - Debt Service'!X$27/12,0)),"-")</f>
        <v>0</v>
      </c>
      <c r="Z254" s="366">
        <f>IFERROR(IF(-SUM(Z$20:Z253)+Z$15&lt;0.000001,0,IF($C254&gt;='H-32A-WP06 - Debt Service'!Y$24,'H-32A-WP06 - Debt Service'!Y$27/12,0)),"-")</f>
        <v>0</v>
      </c>
    </row>
    <row r="255" spans="2:26">
      <c r="B255" s="354">
        <f t="shared" si="12"/>
        <v>2038</v>
      </c>
      <c r="C255" s="378">
        <f t="shared" si="14"/>
        <v>50618</v>
      </c>
      <c r="D255" s="366" t="str">
        <f>IFERROR(IF(-SUM(D$20:D254)+D$15&lt;0.000001,0,IF($C255&gt;='H-32A-WP06 - Debt Service'!C$24,'H-32A-WP06 - Debt Service'!C$27/12,0)),"-")</f>
        <v>-</v>
      </c>
      <c r="E255" s="366" t="str">
        <f>IFERROR(IF(-SUM(E$20:E254)+E$15&lt;0.000001,0,IF($C255&gt;='H-32A-WP06 - Debt Service'!D$24,'H-32A-WP06 - Debt Service'!D$27/12,0)),"-")</f>
        <v>-</v>
      </c>
      <c r="F255" s="366" t="str">
        <f>IFERROR(IF(-SUM(F$20:F254)+F$15&lt;0.000001,0,IF($C255&gt;='H-32A-WP06 - Debt Service'!E$24,'H-32A-WP06 - Debt Service'!E$27/12,0)),"-")</f>
        <v>-</v>
      </c>
      <c r="G255" s="366">
        <f>IFERROR(IF(-SUM(G$20:G254)+G$15&lt;0.000001,0,IF($C255&gt;='H-32A-WP06 - Debt Service'!F$24,'H-32A-WP06 - Debt Service'!F$27/12,0)),"-")</f>
        <v>0</v>
      </c>
      <c r="H255" s="366">
        <f>IFERROR(IF(-SUM(H$20:H254)+H$15&lt;0.000001,0,IF($C255&gt;='H-32A-WP06 - Debt Service'!G$24,'H-32A-WP06 - Debt Service'!G$27/12,0)),"-")</f>
        <v>0</v>
      </c>
      <c r="I255" s="366">
        <f>IFERROR(IF(-SUM(I$20:I254)+I$15&lt;0.000001,0,IF($C255&gt;='H-32A-WP06 - Debt Service'!H$24,'H-32A-WP06 - Debt Service'!H$27/12,0)),"-")</f>
        <v>0</v>
      </c>
      <c r="J255" s="366">
        <f>IFERROR(IF(-SUM(J$20:J254)+J$15&lt;0.000001,0,IF($C255&gt;='H-32A-WP06 - Debt Service'!I$24,'H-32A-WP06 - Debt Service'!I$27/12,0)),"-")</f>
        <v>0</v>
      </c>
      <c r="K255" s="366">
        <f>IFERROR(IF(-SUM(K$20:K254)+K$15&lt;0.000001,0,IF($C255&gt;='H-32A-WP06 - Debt Service'!J$24,'H-32A-WP06 - Debt Service'!J$27/12,0)),"-")</f>
        <v>0</v>
      </c>
      <c r="L255" s="366">
        <f>IFERROR(IF(-SUM(L$20:L254)+L$15&lt;0.000001,0,IF($C255&gt;='H-32A-WP06 - Debt Service'!K$24,'H-32A-WP06 - Debt Service'!K$27/12,0)),"-")</f>
        <v>0</v>
      </c>
      <c r="M255" s="366">
        <f>IFERROR(IF(-SUM(M$20:M254)+M$15&lt;0.000001,0,IF($C255&gt;='H-32A-WP06 - Debt Service'!L$24,'H-32A-WP06 - Debt Service'!L$27/12,0)),"-")</f>
        <v>0</v>
      </c>
      <c r="N255" s="459"/>
      <c r="O255" s="354">
        <f t="shared" si="13"/>
        <v>2038</v>
      </c>
      <c r="P255" s="378">
        <f t="shared" si="15"/>
        <v>50618</v>
      </c>
      <c r="Q255" s="366" t="str">
        <f>IFERROR(IF(-SUM(Q$20:Q254)+Q$15&lt;0.000001,0,IF($C255&gt;='H-32A-WP06 - Debt Service'!P$24,'H-32A-WP06 - Debt Service'!P$27/12,0)),"-")</f>
        <v>-</v>
      </c>
      <c r="R255" s="366">
        <f>IFERROR(IF(-SUM(R$20:R254)+R$15&lt;0.000001,0,IF($C255&gt;='H-32A-WP06 - Debt Service'!Q$24,'H-32A-WP06 - Debt Service'!Q$27/12,0)),"-")</f>
        <v>0</v>
      </c>
      <c r="S255" s="366">
        <f>IFERROR(IF(-SUM(S$20:S254)+S$15&lt;0.000001,0,IF($C255&gt;='H-32A-WP06 - Debt Service'!R$24,'H-32A-WP06 - Debt Service'!R$27/12,0)),"-")</f>
        <v>0</v>
      </c>
      <c r="T255" s="366">
        <f>IFERROR(IF(-SUM(T$20:T254)+T$15&lt;0.000001,0,IF($C255&gt;='H-32A-WP06 - Debt Service'!S$24,'H-32A-WP06 - Debt Service'!S$27/12,0)),"-")</f>
        <v>0</v>
      </c>
      <c r="U255" s="366">
        <f>IFERROR(IF(-SUM(U$20:U254)+U$15&lt;0.000001,0,IF($C255&gt;='H-32A-WP06 - Debt Service'!T$24,'H-32A-WP06 - Debt Service'!T$27/12,0)),"-")</f>
        <v>0</v>
      </c>
      <c r="V255" s="366">
        <f>IFERROR(IF(-SUM(V$20:V254)+V$15&lt;0.000001,0,IF($C255&gt;='H-32A-WP06 - Debt Service'!U$24,'H-32A-WP06 - Debt Service'!U$27/12,0)),"-")</f>
        <v>0</v>
      </c>
      <c r="W255" s="366">
        <f>IFERROR(IF(-SUM(W$20:W254)+W$15&lt;0.000001,0,IF($C255&gt;='H-32A-WP06 - Debt Service'!V$24,'H-32A-WP06 - Debt Service'!V$27/12,0)),"-")</f>
        <v>0</v>
      </c>
      <c r="X255" s="366">
        <f>IFERROR(IF(-SUM(X$20:X254)+X$15&lt;0.000001,0,IF($C255&gt;='H-32A-WP06 - Debt Service'!W$24,'H-32A-WP06 - Debt Service'!W$27/12,0)),"-")</f>
        <v>0</v>
      </c>
      <c r="Y255" s="366">
        <f>IFERROR(IF(-SUM(Y$20:Y254)+Y$15&lt;0.000001,0,IF($C255&gt;='H-32A-WP06 - Debt Service'!X$24,'H-32A-WP06 - Debt Service'!X$27/12,0)),"-")</f>
        <v>0</v>
      </c>
      <c r="Z255" s="366">
        <f>IFERROR(IF(-SUM(Z$20:Z254)+Z$15&lt;0.000001,0,IF($C255&gt;='H-32A-WP06 - Debt Service'!Y$24,'H-32A-WP06 - Debt Service'!Y$27/12,0)),"-")</f>
        <v>0</v>
      </c>
    </row>
    <row r="256" spans="2:26">
      <c r="B256" s="354">
        <f t="shared" si="12"/>
        <v>2038</v>
      </c>
      <c r="C256" s="378">
        <f t="shared" si="14"/>
        <v>50649</v>
      </c>
      <c r="D256" s="366" t="str">
        <f>IFERROR(IF(-SUM(D$20:D255)+D$15&lt;0.000001,0,IF($C256&gt;='H-32A-WP06 - Debt Service'!C$24,'H-32A-WP06 - Debt Service'!C$27/12,0)),"-")</f>
        <v>-</v>
      </c>
      <c r="E256" s="366" t="str">
        <f>IFERROR(IF(-SUM(E$20:E255)+E$15&lt;0.000001,0,IF($C256&gt;='H-32A-WP06 - Debt Service'!D$24,'H-32A-WP06 - Debt Service'!D$27/12,0)),"-")</f>
        <v>-</v>
      </c>
      <c r="F256" s="366" t="str">
        <f>IFERROR(IF(-SUM(F$20:F255)+F$15&lt;0.000001,0,IF($C256&gt;='H-32A-WP06 - Debt Service'!E$24,'H-32A-WP06 - Debt Service'!E$27/12,0)),"-")</f>
        <v>-</v>
      </c>
      <c r="G256" s="366">
        <f>IFERROR(IF(-SUM(G$20:G255)+G$15&lt;0.000001,0,IF($C256&gt;='H-32A-WP06 - Debt Service'!F$24,'H-32A-WP06 - Debt Service'!F$27/12,0)),"-")</f>
        <v>0</v>
      </c>
      <c r="H256" s="366">
        <f>IFERROR(IF(-SUM(H$20:H255)+H$15&lt;0.000001,0,IF($C256&gt;='H-32A-WP06 - Debt Service'!G$24,'H-32A-WP06 - Debt Service'!G$27/12,0)),"-")</f>
        <v>0</v>
      </c>
      <c r="I256" s="366">
        <f>IFERROR(IF(-SUM(I$20:I255)+I$15&lt;0.000001,0,IF($C256&gt;='H-32A-WP06 - Debt Service'!H$24,'H-32A-WP06 - Debt Service'!H$27/12,0)),"-")</f>
        <v>0</v>
      </c>
      <c r="J256" s="366">
        <f>IFERROR(IF(-SUM(J$20:J255)+J$15&lt;0.000001,0,IF($C256&gt;='H-32A-WP06 - Debt Service'!I$24,'H-32A-WP06 - Debt Service'!I$27/12,0)),"-")</f>
        <v>0</v>
      </c>
      <c r="K256" s="366">
        <f>IFERROR(IF(-SUM(K$20:K255)+K$15&lt;0.000001,0,IF($C256&gt;='H-32A-WP06 - Debt Service'!J$24,'H-32A-WP06 - Debt Service'!J$27/12,0)),"-")</f>
        <v>0</v>
      </c>
      <c r="L256" s="366">
        <f>IFERROR(IF(-SUM(L$20:L255)+L$15&lt;0.000001,0,IF($C256&gt;='H-32A-WP06 - Debt Service'!K$24,'H-32A-WP06 - Debt Service'!K$27/12,0)),"-")</f>
        <v>0</v>
      </c>
      <c r="M256" s="366">
        <f>IFERROR(IF(-SUM(M$20:M255)+M$15&lt;0.000001,0,IF($C256&gt;='H-32A-WP06 - Debt Service'!L$24,'H-32A-WP06 - Debt Service'!L$27/12,0)),"-")</f>
        <v>0</v>
      </c>
      <c r="N256" s="459"/>
      <c r="O256" s="354">
        <f t="shared" si="13"/>
        <v>2038</v>
      </c>
      <c r="P256" s="378">
        <f t="shared" si="15"/>
        <v>50649</v>
      </c>
      <c r="Q256" s="366" t="str">
        <f>IFERROR(IF(-SUM(Q$20:Q255)+Q$15&lt;0.000001,0,IF($C256&gt;='H-32A-WP06 - Debt Service'!P$24,'H-32A-WP06 - Debt Service'!P$27/12,0)),"-")</f>
        <v>-</v>
      </c>
      <c r="R256" s="366">
        <f>IFERROR(IF(-SUM(R$20:R255)+R$15&lt;0.000001,0,IF($C256&gt;='H-32A-WP06 - Debt Service'!Q$24,'H-32A-WP06 - Debt Service'!Q$27/12,0)),"-")</f>
        <v>0</v>
      </c>
      <c r="S256" s="366">
        <f>IFERROR(IF(-SUM(S$20:S255)+S$15&lt;0.000001,0,IF($C256&gt;='H-32A-WP06 - Debt Service'!R$24,'H-32A-WP06 - Debt Service'!R$27/12,0)),"-")</f>
        <v>0</v>
      </c>
      <c r="T256" s="366">
        <f>IFERROR(IF(-SUM(T$20:T255)+T$15&lt;0.000001,0,IF($C256&gt;='H-32A-WP06 - Debt Service'!S$24,'H-32A-WP06 - Debt Service'!S$27/12,0)),"-")</f>
        <v>0</v>
      </c>
      <c r="U256" s="366">
        <f>IFERROR(IF(-SUM(U$20:U255)+U$15&lt;0.000001,0,IF($C256&gt;='H-32A-WP06 - Debt Service'!T$24,'H-32A-WP06 - Debt Service'!T$27/12,0)),"-")</f>
        <v>0</v>
      </c>
      <c r="V256" s="366">
        <f>IFERROR(IF(-SUM(V$20:V255)+V$15&lt;0.000001,0,IF($C256&gt;='H-32A-WP06 - Debt Service'!U$24,'H-32A-WP06 - Debt Service'!U$27/12,0)),"-")</f>
        <v>0</v>
      </c>
      <c r="W256" s="366">
        <f>IFERROR(IF(-SUM(W$20:W255)+W$15&lt;0.000001,0,IF($C256&gt;='H-32A-WP06 - Debt Service'!V$24,'H-32A-WP06 - Debt Service'!V$27/12,0)),"-")</f>
        <v>0</v>
      </c>
      <c r="X256" s="366">
        <f>IFERROR(IF(-SUM(X$20:X255)+X$15&lt;0.000001,0,IF($C256&gt;='H-32A-WP06 - Debt Service'!W$24,'H-32A-WP06 - Debt Service'!W$27/12,0)),"-")</f>
        <v>0</v>
      </c>
      <c r="Y256" s="366">
        <f>IFERROR(IF(-SUM(Y$20:Y255)+Y$15&lt;0.000001,0,IF($C256&gt;='H-32A-WP06 - Debt Service'!X$24,'H-32A-WP06 - Debt Service'!X$27/12,0)),"-")</f>
        <v>0</v>
      </c>
      <c r="Z256" s="366">
        <f>IFERROR(IF(-SUM(Z$20:Z255)+Z$15&lt;0.000001,0,IF($C256&gt;='H-32A-WP06 - Debt Service'!Y$24,'H-32A-WP06 - Debt Service'!Y$27/12,0)),"-")</f>
        <v>0</v>
      </c>
    </row>
    <row r="257" spans="2:26">
      <c r="B257" s="354">
        <f t="shared" si="12"/>
        <v>2038</v>
      </c>
      <c r="C257" s="378">
        <f t="shared" si="14"/>
        <v>50679</v>
      </c>
      <c r="D257" s="366" t="str">
        <f>IFERROR(IF(-SUM(D$20:D256)+D$15&lt;0.000001,0,IF($C257&gt;='H-32A-WP06 - Debt Service'!C$24,'H-32A-WP06 - Debt Service'!C$27/12,0)),"-")</f>
        <v>-</v>
      </c>
      <c r="E257" s="366" t="str">
        <f>IFERROR(IF(-SUM(E$20:E256)+E$15&lt;0.000001,0,IF($C257&gt;='H-32A-WP06 - Debt Service'!D$24,'H-32A-WP06 - Debt Service'!D$27/12,0)),"-")</f>
        <v>-</v>
      </c>
      <c r="F257" s="366" t="str">
        <f>IFERROR(IF(-SUM(F$20:F256)+F$15&lt;0.000001,0,IF($C257&gt;='H-32A-WP06 - Debt Service'!E$24,'H-32A-WP06 - Debt Service'!E$27/12,0)),"-")</f>
        <v>-</v>
      </c>
      <c r="G257" s="366">
        <f>IFERROR(IF(-SUM(G$20:G256)+G$15&lt;0.000001,0,IF($C257&gt;='H-32A-WP06 - Debt Service'!F$24,'H-32A-WP06 - Debt Service'!F$27/12,0)),"-")</f>
        <v>0</v>
      </c>
      <c r="H257" s="366">
        <f>IFERROR(IF(-SUM(H$20:H256)+H$15&lt;0.000001,0,IF($C257&gt;='H-32A-WP06 - Debt Service'!G$24,'H-32A-WP06 - Debt Service'!G$27/12,0)),"-")</f>
        <v>0</v>
      </c>
      <c r="I257" s="366">
        <f>IFERROR(IF(-SUM(I$20:I256)+I$15&lt;0.000001,0,IF($C257&gt;='H-32A-WP06 - Debt Service'!H$24,'H-32A-WP06 - Debt Service'!H$27/12,0)),"-")</f>
        <v>0</v>
      </c>
      <c r="J257" s="366">
        <f>IFERROR(IF(-SUM(J$20:J256)+J$15&lt;0.000001,0,IF($C257&gt;='H-32A-WP06 - Debt Service'!I$24,'H-32A-WP06 - Debt Service'!I$27/12,0)),"-")</f>
        <v>0</v>
      </c>
      <c r="K257" s="366">
        <f>IFERROR(IF(-SUM(K$20:K256)+K$15&lt;0.000001,0,IF($C257&gt;='H-32A-WP06 - Debt Service'!J$24,'H-32A-WP06 - Debt Service'!J$27/12,0)),"-")</f>
        <v>0</v>
      </c>
      <c r="L257" s="366">
        <f>IFERROR(IF(-SUM(L$20:L256)+L$15&lt;0.000001,0,IF($C257&gt;='H-32A-WP06 - Debt Service'!K$24,'H-32A-WP06 - Debt Service'!K$27/12,0)),"-")</f>
        <v>0</v>
      </c>
      <c r="M257" s="366">
        <f>IFERROR(IF(-SUM(M$20:M256)+M$15&lt;0.000001,0,IF($C257&gt;='H-32A-WP06 - Debt Service'!L$24,'H-32A-WP06 - Debt Service'!L$27/12,0)),"-")</f>
        <v>0</v>
      </c>
      <c r="N257" s="459"/>
      <c r="O257" s="354">
        <f t="shared" si="13"/>
        <v>2038</v>
      </c>
      <c r="P257" s="378">
        <f t="shared" si="15"/>
        <v>50679</v>
      </c>
      <c r="Q257" s="366" t="str">
        <f>IFERROR(IF(-SUM(Q$20:Q256)+Q$15&lt;0.000001,0,IF($C257&gt;='H-32A-WP06 - Debt Service'!P$24,'H-32A-WP06 - Debt Service'!P$27/12,0)),"-")</f>
        <v>-</v>
      </c>
      <c r="R257" s="366">
        <f>IFERROR(IF(-SUM(R$20:R256)+R$15&lt;0.000001,0,IF($C257&gt;='H-32A-WP06 - Debt Service'!Q$24,'H-32A-WP06 - Debt Service'!Q$27/12,0)),"-")</f>
        <v>0</v>
      </c>
      <c r="S257" s="366">
        <f>IFERROR(IF(-SUM(S$20:S256)+S$15&lt;0.000001,0,IF($C257&gt;='H-32A-WP06 - Debt Service'!R$24,'H-32A-WP06 - Debt Service'!R$27/12,0)),"-")</f>
        <v>0</v>
      </c>
      <c r="T257" s="366">
        <f>IFERROR(IF(-SUM(T$20:T256)+T$15&lt;0.000001,0,IF($C257&gt;='H-32A-WP06 - Debt Service'!S$24,'H-32A-WP06 - Debt Service'!S$27/12,0)),"-")</f>
        <v>0</v>
      </c>
      <c r="U257" s="366">
        <f>IFERROR(IF(-SUM(U$20:U256)+U$15&lt;0.000001,0,IF($C257&gt;='H-32A-WP06 - Debt Service'!T$24,'H-32A-WP06 - Debt Service'!T$27/12,0)),"-")</f>
        <v>0</v>
      </c>
      <c r="V257" s="366">
        <f>IFERROR(IF(-SUM(V$20:V256)+V$15&lt;0.000001,0,IF($C257&gt;='H-32A-WP06 - Debt Service'!U$24,'H-32A-WP06 - Debt Service'!U$27/12,0)),"-")</f>
        <v>0</v>
      </c>
      <c r="W257" s="366">
        <f>IFERROR(IF(-SUM(W$20:W256)+W$15&lt;0.000001,0,IF($C257&gt;='H-32A-WP06 - Debt Service'!V$24,'H-32A-WP06 - Debt Service'!V$27/12,0)),"-")</f>
        <v>0</v>
      </c>
      <c r="X257" s="366">
        <f>IFERROR(IF(-SUM(X$20:X256)+X$15&lt;0.000001,0,IF($C257&gt;='H-32A-WP06 - Debt Service'!W$24,'H-32A-WP06 - Debt Service'!W$27/12,0)),"-")</f>
        <v>0</v>
      </c>
      <c r="Y257" s="366">
        <f>IFERROR(IF(-SUM(Y$20:Y256)+Y$15&lt;0.000001,0,IF($C257&gt;='H-32A-WP06 - Debt Service'!X$24,'H-32A-WP06 - Debt Service'!X$27/12,0)),"-")</f>
        <v>0</v>
      </c>
      <c r="Z257" s="366">
        <f>IFERROR(IF(-SUM(Z$20:Z256)+Z$15&lt;0.000001,0,IF($C257&gt;='H-32A-WP06 - Debt Service'!Y$24,'H-32A-WP06 - Debt Service'!Y$27/12,0)),"-")</f>
        <v>0</v>
      </c>
    </row>
    <row r="258" spans="2:26">
      <c r="B258" s="354">
        <f t="shared" si="12"/>
        <v>2038</v>
      </c>
      <c r="C258" s="378">
        <f t="shared" si="14"/>
        <v>50710</v>
      </c>
      <c r="D258" s="366" t="str">
        <f>IFERROR(IF(-SUM(D$20:D257)+D$15&lt;0.000001,0,IF($C258&gt;='H-32A-WP06 - Debt Service'!C$24,'H-32A-WP06 - Debt Service'!C$27/12,0)),"-")</f>
        <v>-</v>
      </c>
      <c r="E258" s="366" t="str">
        <f>IFERROR(IF(-SUM(E$20:E257)+E$15&lt;0.000001,0,IF($C258&gt;='H-32A-WP06 - Debt Service'!D$24,'H-32A-WP06 - Debt Service'!D$27/12,0)),"-")</f>
        <v>-</v>
      </c>
      <c r="F258" s="366" t="str">
        <f>IFERROR(IF(-SUM(F$20:F257)+F$15&lt;0.000001,0,IF($C258&gt;='H-32A-WP06 - Debt Service'!E$24,'H-32A-WP06 - Debt Service'!E$27/12,0)),"-")</f>
        <v>-</v>
      </c>
      <c r="G258" s="366">
        <f>IFERROR(IF(-SUM(G$20:G257)+G$15&lt;0.000001,0,IF($C258&gt;='H-32A-WP06 - Debt Service'!F$24,'H-32A-WP06 - Debt Service'!F$27/12,0)),"-")</f>
        <v>0</v>
      </c>
      <c r="H258" s="366">
        <f>IFERROR(IF(-SUM(H$20:H257)+H$15&lt;0.000001,0,IF($C258&gt;='H-32A-WP06 - Debt Service'!G$24,'H-32A-WP06 - Debt Service'!G$27/12,0)),"-")</f>
        <v>0</v>
      </c>
      <c r="I258" s="366">
        <f>IFERROR(IF(-SUM(I$20:I257)+I$15&lt;0.000001,0,IF($C258&gt;='H-32A-WP06 - Debt Service'!H$24,'H-32A-WP06 - Debt Service'!H$27/12,0)),"-")</f>
        <v>0</v>
      </c>
      <c r="J258" s="366">
        <f>IFERROR(IF(-SUM(J$20:J257)+J$15&lt;0.000001,0,IF($C258&gt;='H-32A-WP06 - Debt Service'!I$24,'H-32A-WP06 - Debt Service'!I$27/12,0)),"-")</f>
        <v>0</v>
      </c>
      <c r="K258" s="366">
        <f>IFERROR(IF(-SUM(K$20:K257)+K$15&lt;0.000001,0,IF($C258&gt;='H-32A-WP06 - Debt Service'!J$24,'H-32A-WP06 - Debt Service'!J$27/12,0)),"-")</f>
        <v>0</v>
      </c>
      <c r="L258" s="366">
        <f>IFERROR(IF(-SUM(L$20:L257)+L$15&lt;0.000001,0,IF($C258&gt;='H-32A-WP06 - Debt Service'!K$24,'H-32A-WP06 - Debt Service'!K$27/12,0)),"-")</f>
        <v>0</v>
      </c>
      <c r="M258" s="366">
        <f>IFERROR(IF(-SUM(M$20:M257)+M$15&lt;0.000001,0,IF($C258&gt;='H-32A-WP06 - Debt Service'!L$24,'H-32A-WP06 - Debt Service'!L$27/12,0)),"-")</f>
        <v>0</v>
      </c>
      <c r="N258" s="459"/>
      <c r="O258" s="354">
        <f t="shared" si="13"/>
        <v>2038</v>
      </c>
      <c r="P258" s="378">
        <f t="shared" si="15"/>
        <v>50710</v>
      </c>
      <c r="Q258" s="366" t="str">
        <f>IFERROR(IF(-SUM(Q$20:Q257)+Q$15&lt;0.000001,0,IF($C258&gt;='H-32A-WP06 - Debt Service'!P$24,'H-32A-WP06 - Debt Service'!P$27/12,0)),"-")</f>
        <v>-</v>
      </c>
      <c r="R258" s="366">
        <f>IFERROR(IF(-SUM(R$20:R257)+R$15&lt;0.000001,0,IF($C258&gt;='H-32A-WP06 - Debt Service'!Q$24,'H-32A-WP06 - Debt Service'!Q$27/12,0)),"-")</f>
        <v>0</v>
      </c>
      <c r="S258" s="366">
        <f>IFERROR(IF(-SUM(S$20:S257)+S$15&lt;0.000001,0,IF($C258&gt;='H-32A-WP06 - Debt Service'!R$24,'H-32A-WP06 - Debt Service'!R$27/12,0)),"-")</f>
        <v>0</v>
      </c>
      <c r="T258" s="366">
        <f>IFERROR(IF(-SUM(T$20:T257)+T$15&lt;0.000001,0,IF($C258&gt;='H-32A-WP06 - Debt Service'!S$24,'H-32A-WP06 - Debt Service'!S$27/12,0)),"-")</f>
        <v>0</v>
      </c>
      <c r="U258" s="366">
        <f>IFERROR(IF(-SUM(U$20:U257)+U$15&lt;0.000001,0,IF($C258&gt;='H-32A-WP06 - Debt Service'!T$24,'H-32A-WP06 - Debt Service'!T$27/12,0)),"-")</f>
        <v>0</v>
      </c>
      <c r="V258" s="366">
        <f>IFERROR(IF(-SUM(V$20:V257)+V$15&lt;0.000001,0,IF($C258&gt;='H-32A-WP06 - Debt Service'!U$24,'H-32A-WP06 - Debt Service'!U$27/12,0)),"-")</f>
        <v>0</v>
      </c>
      <c r="W258" s="366">
        <f>IFERROR(IF(-SUM(W$20:W257)+W$15&lt;0.000001,0,IF($C258&gt;='H-32A-WP06 - Debt Service'!V$24,'H-32A-WP06 - Debt Service'!V$27/12,0)),"-")</f>
        <v>0</v>
      </c>
      <c r="X258" s="366">
        <f>IFERROR(IF(-SUM(X$20:X257)+X$15&lt;0.000001,0,IF($C258&gt;='H-32A-WP06 - Debt Service'!W$24,'H-32A-WP06 - Debt Service'!W$27/12,0)),"-")</f>
        <v>0</v>
      </c>
      <c r="Y258" s="366">
        <f>IFERROR(IF(-SUM(Y$20:Y257)+Y$15&lt;0.000001,0,IF($C258&gt;='H-32A-WP06 - Debt Service'!X$24,'H-32A-WP06 - Debt Service'!X$27/12,0)),"-")</f>
        <v>0</v>
      </c>
      <c r="Z258" s="366">
        <f>IFERROR(IF(-SUM(Z$20:Z257)+Z$15&lt;0.000001,0,IF($C258&gt;='H-32A-WP06 - Debt Service'!Y$24,'H-32A-WP06 - Debt Service'!Y$27/12,0)),"-")</f>
        <v>0</v>
      </c>
    </row>
    <row r="259" spans="2:26">
      <c r="B259" s="354">
        <f t="shared" si="12"/>
        <v>2038</v>
      </c>
      <c r="C259" s="378">
        <f t="shared" si="14"/>
        <v>50740</v>
      </c>
      <c r="D259" s="366" t="str">
        <f>IFERROR(IF(-SUM(D$20:D258)+D$15&lt;0.000001,0,IF($C259&gt;='H-32A-WP06 - Debt Service'!C$24,'H-32A-WP06 - Debt Service'!C$27/12,0)),"-")</f>
        <v>-</v>
      </c>
      <c r="E259" s="366" t="str">
        <f>IFERROR(IF(-SUM(E$20:E258)+E$15&lt;0.000001,0,IF($C259&gt;='H-32A-WP06 - Debt Service'!D$24,'H-32A-WP06 - Debt Service'!D$27/12,0)),"-")</f>
        <v>-</v>
      </c>
      <c r="F259" s="366" t="str">
        <f>IFERROR(IF(-SUM(F$20:F258)+F$15&lt;0.000001,0,IF($C259&gt;='H-32A-WP06 - Debt Service'!E$24,'H-32A-WP06 - Debt Service'!E$27/12,0)),"-")</f>
        <v>-</v>
      </c>
      <c r="G259" s="366">
        <f>IFERROR(IF(-SUM(G$20:G258)+G$15&lt;0.000001,0,IF($C259&gt;='H-32A-WP06 - Debt Service'!F$24,'H-32A-WP06 - Debt Service'!F$27/12,0)),"-")</f>
        <v>0</v>
      </c>
      <c r="H259" s="366">
        <f>IFERROR(IF(-SUM(H$20:H258)+H$15&lt;0.000001,0,IF($C259&gt;='H-32A-WP06 - Debt Service'!G$24,'H-32A-WP06 - Debt Service'!G$27/12,0)),"-")</f>
        <v>0</v>
      </c>
      <c r="I259" s="366">
        <f>IFERROR(IF(-SUM(I$20:I258)+I$15&lt;0.000001,0,IF($C259&gt;='H-32A-WP06 - Debt Service'!H$24,'H-32A-WP06 - Debt Service'!H$27/12,0)),"-")</f>
        <v>0</v>
      </c>
      <c r="J259" s="366">
        <f>IFERROR(IF(-SUM(J$20:J258)+J$15&lt;0.000001,0,IF($C259&gt;='H-32A-WP06 - Debt Service'!I$24,'H-32A-WP06 - Debt Service'!I$27/12,0)),"-")</f>
        <v>0</v>
      </c>
      <c r="K259" s="366">
        <f>IFERROR(IF(-SUM(K$20:K258)+K$15&lt;0.000001,0,IF($C259&gt;='H-32A-WP06 - Debt Service'!J$24,'H-32A-WP06 - Debt Service'!J$27/12,0)),"-")</f>
        <v>0</v>
      </c>
      <c r="L259" s="366">
        <f>IFERROR(IF(-SUM(L$20:L258)+L$15&lt;0.000001,0,IF($C259&gt;='H-32A-WP06 - Debt Service'!K$24,'H-32A-WP06 - Debt Service'!K$27/12,0)),"-")</f>
        <v>0</v>
      </c>
      <c r="M259" s="366">
        <f>IFERROR(IF(-SUM(M$20:M258)+M$15&lt;0.000001,0,IF($C259&gt;='H-32A-WP06 - Debt Service'!L$24,'H-32A-WP06 - Debt Service'!L$27/12,0)),"-")</f>
        <v>0</v>
      </c>
      <c r="N259" s="459"/>
      <c r="O259" s="354">
        <f t="shared" si="13"/>
        <v>2038</v>
      </c>
      <c r="P259" s="378">
        <f t="shared" si="15"/>
        <v>50740</v>
      </c>
      <c r="Q259" s="366" t="str">
        <f>IFERROR(IF(-SUM(Q$20:Q258)+Q$15&lt;0.000001,0,IF($C259&gt;='H-32A-WP06 - Debt Service'!P$24,'H-32A-WP06 - Debt Service'!P$27/12,0)),"-")</f>
        <v>-</v>
      </c>
      <c r="R259" s="366">
        <f>IFERROR(IF(-SUM(R$20:R258)+R$15&lt;0.000001,0,IF($C259&gt;='H-32A-WP06 - Debt Service'!Q$24,'H-32A-WP06 - Debt Service'!Q$27/12,0)),"-")</f>
        <v>0</v>
      </c>
      <c r="S259" s="366">
        <f>IFERROR(IF(-SUM(S$20:S258)+S$15&lt;0.000001,0,IF($C259&gt;='H-32A-WP06 - Debt Service'!R$24,'H-32A-WP06 - Debt Service'!R$27/12,0)),"-")</f>
        <v>0</v>
      </c>
      <c r="T259" s="366">
        <f>IFERROR(IF(-SUM(T$20:T258)+T$15&lt;0.000001,0,IF($C259&gt;='H-32A-WP06 - Debt Service'!S$24,'H-32A-WP06 - Debt Service'!S$27/12,0)),"-")</f>
        <v>0</v>
      </c>
      <c r="U259" s="366">
        <f>IFERROR(IF(-SUM(U$20:U258)+U$15&lt;0.000001,0,IF($C259&gt;='H-32A-WP06 - Debt Service'!T$24,'H-32A-WP06 - Debt Service'!T$27/12,0)),"-")</f>
        <v>0</v>
      </c>
      <c r="V259" s="366">
        <f>IFERROR(IF(-SUM(V$20:V258)+V$15&lt;0.000001,0,IF($C259&gt;='H-32A-WP06 - Debt Service'!U$24,'H-32A-WP06 - Debt Service'!U$27/12,0)),"-")</f>
        <v>0</v>
      </c>
      <c r="W259" s="366">
        <f>IFERROR(IF(-SUM(W$20:W258)+W$15&lt;0.000001,0,IF($C259&gt;='H-32A-WP06 - Debt Service'!V$24,'H-32A-WP06 - Debt Service'!V$27/12,0)),"-")</f>
        <v>0</v>
      </c>
      <c r="X259" s="366">
        <f>IFERROR(IF(-SUM(X$20:X258)+X$15&lt;0.000001,0,IF($C259&gt;='H-32A-WP06 - Debt Service'!W$24,'H-32A-WP06 - Debt Service'!W$27/12,0)),"-")</f>
        <v>0</v>
      </c>
      <c r="Y259" s="366">
        <f>IFERROR(IF(-SUM(Y$20:Y258)+Y$15&lt;0.000001,0,IF($C259&gt;='H-32A-WP06 - Debt Service'!X$24,'H-32A-WP06 - Debt Service'!X$27/12,0)),"-")</f>
        <v>0</v>
      </c>
      <c r="Z259" s="366">
        <f>IFERROR(IF(-SUM(Z$20:Z258)+Z$15&lt;0.000001,0,IF($C259&gt;='H-32A-WP06 - Debt Service'!Y$24,'H-32A-WP06 - Debt Service'!Y$27/12,0)),"-")</f>
        <v>0</v>
      </c>
    </row>
    <row r="260" spans="2:26">
      <c r="B260" s="354">
        <f t="shared" si="12"/>
        <v>2039</v>
      </c>
      <c r="C260" s="378">
        <f t="shared" si="14"/>
        <v>50771</v>
      </c>
      <c r="D260" s="366" t="str">
        <f>IFERROR(IF(-SUM(D$20:D259)+D$15&lt;0.000001,0,IF($C260&gt;='H-32A-WP06 - Debt Service'!C$24,'H-32A-WP06 - Debt Service'!C$27/12,0)),"-")</f>
        <v>-</v>
      </c>
      <c r="E260" s="366" t="str">
        <f>IFERROR(IF(-SUM(E$20:E259)+E$15&lt;0.000001,0,IF($C260&gt;='H-32A-WP06 - Debt Service'!D$24,'H-32A-WP06 - Debt Service'!D$27/12,0)),"-")</f>
        <v>-</v>
      </c>
      <c r="F260" s="366" t="str">
        <f>IFERROR(IF(-SUM(F$20:F259)+F$15&lt;0.000001,0,IF($C260&gt;='H-32A-WP06 - Debt Service'!E$24,'H-32A-WP06 - Debt Service'!E$27/12,0)),"-")</f>
        <v>-</v>
      </c>
      <c r="G260" s="366">
        <f>IFERROR(IF(-SUM(G$20:G259)+G$15&lt;0.000001,0,IF($C260&gt;='H-32A-WP06 - Debt Service'!F$24,'H-32A-WP06 - Debt Service'!F$27/12,0)),"-")</f>
        <v>0</v>
      </c>
      <c r="H260" s="366">
        <f>IFERROR(IF(-SUM(H$20:H259)+H$15&lt;0.000001,0,IF($C260&gt;='H-32A-WP06 - Debt Service'!G$24,'H-32A-WP06 - Debt Service'!G$27/12,0)),"-")</f>
        <v>0</v>
      </c>
      <c r="I260" s="366">
        <f>IFERROR(IF(-SUM(I$20:I259)+I$15&lt;0.000001,0,IF($C260&gt;='H-32A-WP06 - Debt Service'!H$24,'H-32A-WP06 - Debt Service'!H$27/12,0)),"-")</f>
        <v>0</v>
      </c>
      <c r="J260" s="366">
        <f>IFERROR(IF(-SUM(J$20:J259)+J$15&lt;0.000001,0,IF($C260&gt;='H-32A-WP06 - Debt Service'!I$24,'H-32A-WP06 - Debt Service'!I$27/12,0)),"-")</f>
        <v>0</v>
      </c>
      <c r="K260" s="366">
        <f>IFERROR(IF(-SUM(K$20:K259)+K$15&lt;0.000001,0,IF($C260&gt;='H-32A-WP06 - Debt Service'!J$24,'H-32A-WP06 - Debt Service'!J$27/12,0)),"-")</f>
        <v>0</v>
      </c>
      <c r="L260" s="366">
        <f>IFERROR(IF(-SUM(L$20:L259)+L$15&lt;0.000001,0,IF($C260&gt;='H-32A-WP06 - Debt Service'!K$24,'H-32A-WP06 - Debt Service'!K$27/12,0)),"-")</f>
        <v>0</v>
      </c>
      <c r="M260" s="366">
        <f>IFERROR(IF(-SUM(M$20:M259)+M$15&lt;0.000001,0,IF($C260&gt;='H-32A-WP06 - Debt Service'!L$24,'H-32A-WP06 - Debt Service'!L$27/12,0)),"-")</f>
        <v>0</v>
      </c>
      <c r="N260" s="459"/>
      <c r="O260" s="354">
        <f t="shared" si="13"/>
        <v>2039</v>
      </c>
      <c r="P260" s="378">
        <f t="shared" si="15"/>
        <v>50771</v>
      </c>
      <c r="Q260" s="366" t="str">
        <f>IFERROR(IF(-SUM(Q$20:Q259)+Q$15&lt;0.000001,0,IF($C260&gt;='H-32A-WP06 - Debt Service'!P$24,'H-32A-WP06 - Debt Service'!P$27/12,0)),"-")</f>
        <v>-</v>
      </c>
      <c r="R260" s="366">
        <f>IFERROR(IF(-SUM(R$20:R259)+R$15&lt;0.000001,0,IF($C260&gt;='H-32A-WP06 - Debt Service'!Q$24,'H-32A-WP06 - Debt Service'!Q$27/12,0)),"-")</f>
        <v>0</v>
      </c>
      <c r="S260" s="366">
        <f>IFERROR(IF(-SUM(S$20:S259)+S$15&lt;0.000001,0,IF($C260&gt;='H-32A-WP06 - Debt Service'!R$24,'H-32A-WP06 - Debt Service'!R$27/12,0)),"-")</f>
        <v>0</v>
      </c>
      <c r="T260" s="366">
        <f>IFERROR(IF(-SUM(T$20:T259)+T$15&lt;0.000001,0,IF($C260&gt;='H-32A-WP06 - Debt Service'!S$24,'H-32A-WP06 - Debt Service'!S$27/12,0)),"-")</f>
        <v>0</v>
      </c>
      <c r="U260" s="366">
        <f>IFERROR(IF(-SUM(U$20:U259)+U$15&lt;0.000001,0,IF($C260&gt;='H-32A-WP06 - Debt Service'!T$24,'H-32A-WP06 - Debt Service'!T$27/12,0)),"-")</f>
        <v>0</v>
      </c>
      <c r="V260" s="366">
        <f>IFERROR(IF(-SUM(V$20:V259)+V$15&lt;0.000001,0,IF($C260&gt;='H-32A-WP06 - Debt Service'!U$24,'H-32A-WP06 - Debt Service'!U$27/12,0)),"-")</f>
        <v>0</v>
      </c>
      <c r="W260" s="366">
        <f>IFERROR(IF(-SUM(W$20:W259)+W$15&lt;0.000001,0,IF($C260&gt;='H-32A-WP06 - Debt Service'!V$24,'H-32A-WP06 - Debt Service'!V$27/12,0)),"-")</f>
        <v>0</v>
      </c>
      <c r="X260" s="366">
        <f>IFERROR(IF(-SUM(X$20:X259)+X$15&lt;0.000001,0,IF($C260&gt;='H-32A-WP06 - Debt Service'!W$24,'H-32A-WP06 - Debt Service'!W$27/12,0)),"-")</f>
        <v>0</v>
      </c>
      <c r="Y260" s="366">
        <f>IFERROR(IF(-SUM(Y$20:Y259)+Y$15&lt;0.000001,0,IF($C260&gt;='H-32A-WP06 - Debt Service'!X$24,'H-32A-WP06 - Debt Service'!X$27/12,0)),"-")</f>
        <v>0</v>
      </c>
      <c r="Z260" s="366">
        <f>IFERROR(IF(-SUM(Z$20:Z259)+Z$15&lt;0.000001,0,IF($C260&gt;='H-32A-WP06 - Debt Service'!Y$24,'H-32A-WP06 - Debt Service'!Y$27/12,0)),"-")</f>
        <v>0</v>
      </c>
    </row>
    <row r="261" spans="2:26">
      <c r="B261" s="354">
        <f t="shared" si="12"/>
        <v>2039</v>
      </c>
      <c r="C261" s="378">
        <f t="shared" si="14"/>
        <v>50802</v>
      </c>
      <c r="D261" s="366" t="str">
        <f>IFERROR(IF(-SUM(D$20:D260)+D$15&lt;0.000001,0,IF($C261&gt;='H-32A-WP06 - Debt Service'!C$24,'H-32A-WP06 - Debt Service'!C$27/12,0)),"-")</f>
        <v>-</v>
      </c>
      <c r="E261" s="366" t="str">
        <f>IFERROR(IF(-SUM(E$20:E260)+E$15&lt;0.000001,0,IF($C261&gt;='H-32A-WP06 - Debt Service'!D$24,'H-32A-WP06 - Debt Service'!D$27/12,0)),"-")</f>
        <v>-</v>
      </c>
      <c r="F261" s="366" t="str">
        <f>IFERROR(IF(-SUM(F$20:F260)+F$15&lt;0.000001,0,IF($C261&gt;='H-32A-WP06 - Debt Service'!E$24,'H-32A-WP06 - Debt Service'!E$27/12,0)),"-")</f>
        <v>-</v>
      </c>
      <c r="G261" s="366">
        <f>IFERROR(IF(-SUM(G$20:G260)+G$15&lt;0.000001,0,IF($C261&gt;='H-32A-WP06 - Debt Service'!F$24,'H-32A-WP06 - Debt Service'!F$27/12,0)),"-")</f>
        <v>0</v>
      </c>
      <c r="H261" s="366">
        <f>IFERROR(IF(-SUM(H$20:H260)+H$15&lt;0.000001,0,IF($C261&gt;='H-32A-WP06 - Debt Service'!G$24,'H-32A-WP06 - Debt Service'!G$27/12,0)),"-")</f>
        <v>0</v>
      </c>
      <c r="I261" s="366">
        <f>IFERROR(IF(-SUM(I$20:I260)+I$15&lt;0.000001,0,IF($C261&gt;='H-32A-WP06 - Debt Service'!H$24,'H-32A-WP06 - Debt Service'!H$27/12,0)),"-")</f>
        <v>0</v>
      </c>
      <c r="J261" s="366">
        <f>IFERROR(IF(-SUM(J$20:J260)+J$15&lt;0.000001,0,IF($C261&gt;='H-32A-WP06 - Debt Service'!I$24,'H-32A-WP06 - Debt Service'!I$27/12,0)),"-")</f>
        <v>0</v>
      </c>
      <c r="K261" s="366">
        <f>IFERROR(IF(-SUM(K$20:K260)+K$15&lt;0.000001,0,IF($C261&gt;='H-32A-WP06 - Debt Service'!J$24,'H-32A-WP06 - Debt Service'!J$27/12,0)),"-")</f>
        <v>0</v>
      </c>
      <c r="L261" s="366">
        <f>IFERROR(IF(-SUM(L$20:L260)+L$15&lt;0.000001,0,IF($C261&gt;='H-32A-WP06 - Debt Service'!K$24,'H-32A-WP06 - Debt Service'!K$27/12,0)),"-")</f>
        <v>0</v>
      </c>
      <c r="M261" s="366">
        <f>IFERROR(IF(-SUM(M$20:M260)+M$15&lt;0.000001,0,IF($C261&gt;='H-32A-WP06 - Debt Service'!L$24,'H-32A-WP06 - Debt Service'!L$27/12,0)),"-")</f>
        <v>0</v>
      </c>
      <c r="N261" s="459"/>
      <c r="O261" s="354">
        <f t="shared" si="13"/>
        <v>2039</v>
      </c>
      <c r="P261" s="378">
        <f t="shared" si="15"/>
        <v>50802</v>
      </c>
      <c r="Q261" s="366" t="str">
        <f>IFERROR(IF(-SUM(Q$20:Q260)+Q$15&lt;0.000001,0,IF($C261&gt;='H-32A-WP06 - Debt Service'!P$24,'H-32A-WP06 - Debt Service'!P$27/12,0)),"-")</f>
        <v>-</v>
      </c>
      <c r="R261" s="366">
        <f>IFERROR(IF(-SUM(R$20:R260)+R$15&lt;0.000001,0,IF($C261&gt;='H-32A-WP06 - Debt Service'!Q$24,'H-32A-WP06 - Debt Service'!Q$27/12,0)),"-")</f>
        <v>0</v>
      </c>
      <c r="S261" s="366">
        <f>IFERROR(IF(-SUM(S$20:S260)+S$15&lt;0.000001,0,IF($C261&gt;='H-32A-WP06 - Debt Service'!R$24,'H-32A-WP06 - Debt Service'!R$27/12,0)),"-")</f>
        <v>0</v>
      </c>
      <c r="T261" s="366">
        <f>IFERROR(IF(-SUM(T$20:T260)+T$15&lt;0.000001,0,IF($C261&gt;='H-32A-WP06 - Debt Service'!S$24,'H-32A-WP06 - Debt Service'!S$27/12,0)),"-")</f>
        <v>0</v>
      </c>
      <c r="U261" s="366">
        <f>IFERROR(IF(-SUM(U$20:U260)+U$15&lt;0.000001,0,IF($C261&gt;='H-32A-WP06 - Debt Service'!T$24,'H-32A-WP06 - Debt Service'!T$27/12,0)),"-")</f>
        <v>0</v>
      </c>
      <c r="V261" s="366">
        <f>IFERROR(IF(-SUM(V$20:V260)+V$15&lt;0.000001,0,IF($C261&gt;='H-32A-WP06 - Debt Service'!U$24,'H-32A-WP06 - Debt Service'!U$27/12,0)),"-")</f>
        <v>0</v>
      </c>
      <c r="W261" s="366">
        <f>IFERROR(IF(-SUM(W$20:W260)+W$15&lt;0.000001,0,IF($C261&gt;='H-32A-WP06 - Debt Service'!V$24,'H-32A-WP06 - Debt Service'!V$27/12,0)),"-")</f>
        <v>0</v>
      </c>
      <c r="X261" s="366">
        <f>IFERROR(IF(-SUM(X$20:X260)+X$15&lt;0.000001,0,IF($C261&gt;='H-32A-WP06 - Debt Service'!W$24,'H-32A-WP06 - Debt Service'!W$27/12,0)),"-")</f>
        <v>0</v>
      </c>
      <c r="Y261" s="366">
        <f>IFERROR(IF(-SUM(Y$20:Y260)+Y$15&lt;0.000001,0,IF($C261&gt;='H-32A-WP06 - Debt Service'!X$24,'H-32A-WP06 - Debt Service'!X$27/12,0)),"-")</f>
        <v>0</v>
      </c>
      <c r="Z261" s="366">
        <f>IFERROR(IF(-SUM(Z$20:Z260)+Z$15&lt;0.000001,0,IF($C261&gt;='H-32A-WP06 - Debt Service'!Y$24,'H-32A-WP06 - Debt Service'!Y$27/12,0)),"-")</f>
        <v>0</v>
      </c>
    </row>
    <row r="262" spans="2:26">
      <c r="B262" s="354">
        <f t="shared" si="12"/>
        <v>2039</v>
      </c>
      <c r="C262" s="378">
        <f t="shared" si="14"/>
        <v>50830</v>
      </c>
      <c r="D262" s="366" t="str">
        <f>IFERROR(IF(-SUM(D$20:D261)+D$15&lt;0.000001,0,IF($C262&gt;='H-32A-WP06 - Debt Service'!C$24,'H-32A-WP06 - Debt Service'!C$27/12,0)),"-")</f>
        <v>-</v>
      </c>
      <c r="E262" s="366" t="str">
        <f>IFERROR(IF(-SUM(E$20:E261)+E$15&lt;0.000001,0,IF($C262&gt;='H-32A-WP06 - Debt Service'!D$24,'H-32A-WP06 - Debt Service'!D$27/12,0)),"-")</f>
        <v>-</v>
      </c>
      <c r="F262" s="366" t="str">
        <f>IFERROR(IF(-SUM(F$20:F261)+F$15&lt;0.000001,0,IF($C262&gt;='H-32A-WP06 - Debt Service'!E$24,'H-32A-WP06 - Debt Service'!E$27/12,0)),"-")</f>
        <v>-</v>
      </c>
      <c r="G262" s="366">
        <f>IFERROR(IF(-SUM(G$20:G261)+G$15&lt;0.000001,0,IF($C262&gt;='H-32A-WP06 - Debt Service'!F$24,'H-32A-WP06 - Debt Service'!F$27/12,0)),"-")</f>
        <v>0</v>
      </c>
      <c r="H262" s="366">
        <f>IFERROR(IF(-SUM(H$20:H261)+H$15&lt;0.000001,0,IF($C262&gt;='H-32A-WP06 - Debt Service'!G$24,'H-32A-WP06 - Debt Service'!G$27/12,0)),"-")</f>
        <v>0</v>
      </c>
      <c r="I262" s="366">
        <f>IFERROR(IF(-SUM(I$20:I261)+I$15&lt;0.000001,0,IF($C262&gt;='H-32A-WP06 - Debt Service'!H$24,'H-32A-WP06 - Debt Service'!H$27/12,0)),"-")</f>
        <v>0</v>
      </c>
      <c r="J262" s="366">
        <f>IFERROR(IF(-SUM(J$20:J261)+J$15&lt;0.000001,0,IF($C262&gt;='H-32A-WP06 - Debt Service'!I$24,'H-32A-WP06 - Debt Service'!I$27/12,0)),"-")</f>
        <v>0</v>
      </c>
      <c r="K262" s="366">
        <f>IFERROR(IF(-SUM(K$20:K261)+K$15&lt;0.000001,0,IF($C262&gt;='H-32A-WP06 - Debt Service'!J$24,'H-32A-WP06 - Debt Service'!J$27/12,0)),"-")</f>
        <v>0</v>
      </c>
      <c r="L262" s="366">
        <f>IFERROR(IF(-SUM(L$20:L261)+L$15&lt;0.000001,0,IF($C262&gt;='H-32A-WP06 - Debt Service'!K$24,'H-32A-WP06 - Debt Service'!K$27/12,0)),"-")</f>
        <v>0</v>
      </c>
      <c r="M262" s="366">
        <f>IFERROR(IF(-SUM(M$20:M261)+M$15&lt;0.000001,0,IF($C262&gt;='H-32A-WP06 - Debt Service'!L$24,'H-32A-WP06 - Debt Service'!L$27/12,0)),"-")</f>
        <v>0</v>
      </c>
      <c r="N262" s="459"/>
      <c r="O262" s="354">
        <f t="shared" si="13"/>
        <v>2039</v>
      </c>
      <c r="P262" s="378">
        <f t="shared" si="15"/>
        <v>50830</v>
      </c>
      <c r="Q262" s="366" t="str">
        <f>IFERROR(IF(-SUM(Q$20:Q261)+Q$15&lt;0.000001,0,IF($C262&gt;='H-32A-WP06 - Debt Service'!P$24,'H-32A-WP06 - Debt Service'!P$27/12,0)),"-")</f>
        <v>-</v>
      </c>
      <c r="R262" s="366">
        <f>IFERROR(IF(-SUM(R$20:R261)+R$15&lt;0.000001,0,IF($C262&gt;='H-32A-WP06 - Debt Service'!Q$24,'H-32A-WP06 - Debt Service'!Q$27/12,0)),"-")</f>
        <v>0</v>
      </c>
      <c r="S262" s="366">
        <f>IFERROR(IF(-SUM(S$20:S261)+S$15&lt;0.000001,0,IF($C262&gt;='H-32A-WP06 - Debt Service'!R$24,'H-32A-WP06 - Debt Service'!R$27/12,0)),"-")</f>
        <v>0</v>
      </c>
      <c r="T262" s="366">
        <f>IFERROR(IF(-SUM(T$20:T261)+T$15&lt;0.000001,0,IF($C262&gt;='H-32A-WP06 - Debt Service'!S$24,'H-32A-WP06 - Debt Service'!S$27/12,0)),"-")</f>
        <v>0</v>
      </c>
      <c r="U262" s="366">
        <f>IFERROR(IF(-SUM(U$20:U261)+U$15&lt;0.000001,0,IF($C262&gt;='H-32A-WP06 - Debt Service'!T$24,'H-32A-WP06 - Debt Service'!T$27/12,0)),"-")</f>
        <v>0</v>
      </c>
      <c r="V262" s="366">
        <f>IFERROR(IF(-SUM(V$20:V261)+V$15&lt;0.000001,0,IF($C262&gt;='H-32A-WP06 - Debt Service'!U$24,'H-32A-WP06 - Debt Service'!U$27/12,0)),"-")</f>
        <v>0</v>
      </c>
      <c r="W262" s="366">
        <f>IFERROR(IF(-SUM(W$20:W261)+W$15&lt;0.000001,0,IF($C262&gt;='H-32A-WP06 - Debt Service'!V$24,'H-32A-WP06 - Debt Service'!V$27/12,0)),"-")</f>
        <v>0</v>
      </c>
      <c r="X262" s="366">
        <f>IFERROR(IF(-SUM(X$20:X261)+X$15&lt;0.000001,0,IF($C262&gt;='H-32A-WP06 - Debt Service'!W$24,'H-32A-WP06 - Debt Service'!W$27/12,0)),"-")</f>
        <v>0</v>
      </c>
      <c r="Y262" s="366">
        <f>IFERROR(IF(-SUM(Y$20:Y261)+Y$15&lt;0.000001,0,IF($C262&gt;='H-32A-WP06 - Debt Service'!X$24,'H-32A-WP06 - Debt Service'!X$27/12,0)),"-")</f>
        <v>0</v>
      </c>
      <c r="Z262" s="366">
        <f>IFERROR(IF(-SUM(Z$20:Z261)+Z$15&lt;0.000001,0,IF($C262&gt;='H-32A-WP06 - Debt Service'!Y$24,'H-32A-WP06 - Debt Service'!Y$27/12,0)),"-")</f>
        <v>0</v>
      </c>
    </row>
    <row r="263" spans="2:26">
      <c r="B263" s="354">
        <f t="shared" si="12"/>
        <v>2039</v>
      </c>
      <c r="C263" s="378">
        <f t="shared" si="14"/>
        <v>50861</v>
      </c>
      <c r="D263" s="366" t="str">
        <f>IFERROR(IF(-SUM(D$20:D262)+D$15&lt;0.000001,0,IF($C263&gt;='H-32A-WP06 - Debt Service'!C$24,'H-32A-WP06 - Debt Service'!C$27/12,0)),"-")</f>
        <v>-</v>
      </c>
      <c r="E263" s="366" t="str">
        <f>IFERROR(IF(-SUM(E$20:E262)+E$15&lt;0.000001,0,IF($C263&gt;='H-32A-WP06 - Debt Service'!D$24,'H-32A-WP06 - Debt Service'!D$27/12,0)),"-")</f>
        <v>-</v>
      </c>
      <c r="F263" s="366" t="str">
        <f>IFERROR(IF(-SUM(F$20:F262)+F$15&lt;0.000001,0,IF($C263&gt;='H-32A-WP06 - Debt Service'!E$24,'H-32A-WP06 - Debt Service'!E$27/12,0)),"-")</f>
        <v>-</v>
      </c>
      <c r="G263" s="366">
        <f>IFERROR(IF(-SUM(G$20:G262)+G$15&lt;0.000001,0,IF($C263&gt;='H-32A-WP06 - Debt Service'!F$24,'H-32A-WP06 - Debt Service'!F$27/12,0)),"-")</f>
        <v>0</v>
      </c>
      <c r="H263" s="366">
        <f>IFERROR(IF(-SUM(H$20:H262)+H$15&lt;0.000001,0,IF($C263&gt;='H-32A-WP06 - Debt Service'!G$24,'H-32A-WP06 - Debt Service'!G$27/12,0)),"-")</f>
        <v>0</v>
      </c>
      <c r="I263" s="366">
        <f>IFERROR(IF(-SUM(I$20:I262)+I$15&lt;0.000001,0,IF($C263&gt;='H-32A-WP06 - Debt Service'!H$24,'H-32A-WP06 - Debt Service'!H$27/12,0)),"-")</f>
        <v>0</v>
      </c>
      <c r="J263" s="366">
        <f>IFERROR(IF(-SUM(J$20:J262)+J$15&lt;0.000001,0,IF($C263&gt;='H-32A-WP06 - Debt Service'!I$24,'H-32A-WP06 - Debt Service'!I$27/12,0)),"-")</f>
        <v>0</v>
      </c>
      <c r="K263" s="366">
        <f>IFERROR(IF(-SUM(K$20:K262)+K$15&lt;0.000001,0,IF($C263&gt;='H-32A-WP06 - Debt Service'!J$24,'H-32A-WP06 - Debt Service'!J$27/12,0)),"-")</f>
        <v>0</v>
      </c>
      <c r="L263" s="366">
        <f>IFERROR(IF(-SUM(L$20:L262)+L$15&lt;0.000001,0,IF($C263&gt;='H-32A-WP06 - Debt Service'!K$24,'H-32A-WP06 - Debt Service'!K$27/12,0)),"-")</f>
        <v>0</v>
      </c>
      <c r="M263" s="366">
        <f>IFERROR(IF(-SUM(M$20:M262)+M$15&lt;0.000001,0,IF($C263&gt;='H-32A-WP06 - Debt Service'!L$24,'H-32A-WP06 - Debt Service'!L$27/12,0)),"-")</f>
        <v>0</v>
      </c>
      <c r="N263" s="459"/>
      <c r="O263" s="354">
        <f t="shared" si="13"/>
        <v>2039</v>
      </c>
      <c r="P263" s="378">
        <f t="shared" si="15"/>
        <v>50861</v>
      </c>
      <c r="Q263" s="366" t="str">
        <f>IFERROR(IF(-SUM(Q$20:Q262)+Q$15&lt;0.000001,0,IF($C263&gt;='H-32A-WP06 - Debt Service'!P$24,'H-32A-WP06 - Debt Service'!P$27/12,0)),"-")</f>
        <v>-</v>
      </c>
      <c r="R263" s="366">
        <f>IFERROR(IF(-SUM(R$20:R262)+R$15&lt;0.000001,0,IF($C263&gt;='H-32A-WP06 - Debt Service'!Q$24,'H-32A-WP06 - Debt Service'!Q$27/12,0)),"-")</f>
        <v>0</v>
      </c>
      <c r="S263" s="366">
        <f>IFERROR(IF(-SUM(S$20:S262)+S$15&lt;0.000001,0,IF($C263&gt;='H-32A-WP06 - Debt Service'!R$24,'H-32A-WP06 - Debt Service'!R$27/12,0)),"-")</f>
        <v>0</v>
      </c>
      <c r="T263" s="366">
        <f>IFERROR(IF(-SUM(T$20:T262)+T$15&lt;0.000001,0,IF($C263&gt;='H-32A-WP06 - Debt Service'!S$24,'H-32A-WP06 - Debt Service'!S$27/12,0)),"-")</f>
        <v>0</v>
      </c>
      <c r="U263" s="366">
        <f>IFERROR(IF(-SUM(U$20:U262)+U$15&lt;0.000001,0,IF($C263&gt;='H-32A-WP06 - Debt Service'!T$24,'H-32A-WP06 - Debt Service'!T$27/12,0)),"-")</f>
        <v>0</v>
      </c>
      <c r="V263" s="366">
        <f>IFERROR(IF(-SUM(V$20:V262)+V$15&lt;0.000001,0,IF($C263&gt;='H-32A-WP06 - Debt Service'!U$24,'H-32A-WP06 - Debt Service'!U$27/12,0)),"-")</f>
        <v>0</v>
      </c>
      <c r="W263" s="366">
        <f>IFERROR(IF(-SUM(W$20:W262)+W$15&lt;0.000001,0,IF($C263&gt;='H-32A-WP06 - Debt Service'!V$24,'H-32A-WP06 - Debt Service'!V$27/12,0)),"-")</f>
        <v>0</v>
      </c>
      <c r="X263" s="366">
        <f>IFERROR(IF(-SUM(X$20:X262)+X$15&lt;0.000001,0,IF($C263&gt;='H-32A-WP06 - Debt Service'!W$24,'H-32A-WP06 - Debt Service'!W$27/12,0)),"-")</f>
        <v>0</v>
      </c>
      <c r="Y263" s="366">
        <f>IFERROR(IF(-SUM(Y$20:Y262)+Y$15&lt;0.000001,0,IF($C263&gt;='H-32A-WP06 - Debt Service'!X$24,'H-32A-WP06 - Debt Service'!X$27/12,0)),"-")</f>
        <v>0</v>
      </c>
      <c r="Z263" s="366">
        <f>IFERROR(IF(-SUM(Z$20:Z262)+Z$15&lt;0.000001,0,IF($C263&gt;='H-32A-WP06 - Debt Service'!Y$24,'H-32A-WP06 - Debt Service'!Y$27/12,0)),"-")</f>
        <v>0</v>
      </c>
    </row>
    <row r="264" spans="2:26">
      <c r="B264" s="354">
        <f t="shared" si="12"/>
        <v>2039</v>
      </c>
      <c r="C264" s="378">
        <f t="shared" si="14"/>
        <v>50891</v>
      </c>
      <c r="D264" s="366" t="str">
        <f>IFERROR(IF(-SUM(D$20:D263)+D$15&lt;0.000001,0,IF($C264&gt;='H-32A-WP06 - Debt Service'!C$24,'H-32A-WP06 - Debt Service'!C$27/12,0)),"-")</f>
        <v>-</v>
      </c>
      <c r="E264" s="366" t="str">
        <f>IFERROR(IF(-SUM(E$20:E263)+E$15&lt;0.000001,0,IF($C264&gt;='H-32A-WP06 - Debt Service'!D$24,'H-32A-WP06 - Debt Service'!D$27/12,0)),"-")</f>
        <v>-</v>
      </c>
      <c r="F264" s="366" t="str">
        <f>IFERROR(IF(-SUM(F$20:F263)+F$15&lt;0.000001,0,IF($C264&gt;='H-32A-WP06 - Debt Service'!E$24,'H-32A-WP06 - Debt Service'!E$27/12,0)),"-")</f>
        <v>-</v>
      </c>
      <c r="G264" s="366">
        <f>IFERROR(IF(-SUM(G$20:G263)+G$15&lt;0.000001,0,IF($C264&gt;='H-32A-WP06 - Debt Service'!F$24,'H-32A-WP06 - Debt Service'!F$27/12,0)),"-")</f>
        <v>0</v>
      </c>
      <c r="H264" s="366">
        <f>IFERROR(IF(-SUM(H$20:H263)+H$15&lt;0.000001,0,IF($C264&gt;='H-32A-WP06 - Debt Service'!G$24,'H-32A-WP06 - Debt Service'!G$27/12,0)),"-")</f>
        <v>0</v>
      </c>
      <c r="I264" s="366">
        <f>IFERROR(IF(-SUM(I$20:I263)+I$15&lt;0.000001,0,IF($C264&gt;='H-32A-WP06 - Debt Service'!H$24,'H-32A-WP06 - Debt Service'!H$27/12,0)),"-")</f>
        <v>0</v>
      </c>
      <c r="J264" s="366">
        <f>IFERROR(IF(-SUM(J$20:J263)+J$15&lt;0.000001,0,IF($C264&gt;='H-32A-WP06 - Debt Service'!I$24,'H-32A-WP06 - Debt Service'!I$27/12,0)),"-")</f>
        <v>0</v>
      </c>
      <c r="K264" s="366">
        <f>IFERROR(IF(-SUM(K$20:K263)+K$15&lt;0.000001,0,IF($C264&gt;='H-32A-WP06 - Debt Service'!J$24,'H-32A-WP06 - Debt Service'!J$27/12,0)),"-")</f>
        <v>0</v>
      </c>
      <c r="L264" s="366">
        <f>IFERROR(IF(-SUM(L$20:L263)+L$15&lt;0.000001,0,IF($C264&gt;='H-32A-WP06 - Debt Service'!K$24,'H-32A-WP06 - Debt Service'!K$27/12,0)),"-")</f>
        <v>0</v>
      </c>
      <c r="M264" s="366">
        <f>IFERROR(IF(-SUM(M$20:M263)+M$15&lt;0.000001,0,IF($C264&gt;='H-32A-WP06 - Debt Service'!L$24,'H-32A-WP06 - Debt Service'!L$27/12,0)),"-")</f>
        <v>0</v>
      </c>
      <c r="N264" s="459"/>
      <c r="O264" s="354">
        <f t="shared" si="13"/>
        <v>2039</v>
      </c>
      <c r="P264" s="378">
        <f t="shared" si="15"/>
        <v>50891</v>
      </c>
      <c r="Q264" s="366" t="str">
        <f>IFERROR(IF(-SUM(Q$20:Q263)+Q$15&lt;0.000001,0,IF($C264&gt;='H-32A-WP06 - Debt Service'!P$24,'H-32A-WP06 - Debt Service'!P$27/12,0)),"-")</f>
        <v>-</v>
      </c>
      <c r="R264" s="366">
        <f>IFERROR(IF(-SUM(R$20:R263)+R$15&lt;0.000001,0,IF($C264&gt;='H-32A-WP06 - Debt Service'!Q$24,'H-32A-WP06 - Debt Service'!Q$27/12,0)),"-")</f>
        <v>0</v>
      </c>
      <c r="S264" s="366">
        <f>IFERROR(IF(-SUM(S$20:S263)+S$15&lt;0.000001,0,IF($C264&gt;='H-32A-WP06 - Debt Service'!R$24,'H-32A-WP06 - Debt Service'!R$27/12,0)),"-")</f>
        <v>0</v>
      </c>
      <c r="T264" s="366">
        <f>IFERROR(IF(-SUM(T$20:T263)+T$15&lt;0.000001,0,IF($C264&gt;='H-32A-WP06 - Debt Service'!S$24,'H-32A-WP06 - Debt Service'!S$27/12,0)),"-")</f>
        <v>0</v>
      </c>
      <c r="U264" s="366">
        <f>IFERROR(IF(-SUM(U$20:U263)+U$15&lt;0.000001,0,IF($C264&gt;='H-32A-WP06 - Debt Service'!T$24,'H-32A-WP06 - Debt Service'!T$27/12,0)),"-")</f>
        <v>0</v>
      </c>
      <c r="V264" s="366">
        <f>IFERROR(IF(-SUM(V$20:V263)+V$15&lt;0.000001,0,IF($C264&gt;='H-32A-WP06 - Debt Service'!U$24,'H-32A-WP06 - Debt Service'!U$27/12,0)),"-")</f>
        <v>0</v>
      </c>
      <c r="W264" s="366">
        <f>IFERROR(IF(-SUM(W$20:W263)+W$15&lt;0.000001,0,IF($C264&gt;='H-32A-WP06 - Debt Service'!V$24,'H-32A-WP06 - Debt Service'!V$27/12,0)),"-")</f>
        <v>0</v>
      </c>
      <c r="X264" s="366">
        <f>IFERROR(IF(-SUM(X$20:X263)+X$15&lt;0.000001,0,IF($C264&gt;='H-32A-WP06 - Debt Service'!W$24,'H-32A-WP06 - Debt Service'!W$27/12,0)),"-")</f>
        <v>0</v>
      </c>
      <c r="Y264" s="366">
        <f>IFERROR(IF(-SUM(Y$20:Y263)+Y$15&lt;0.000001,0,IF($C264&gt;='H-32A-WP06 - Debt Service'!X$24,'H-32A-WP06 - Debt Service'!X$27/12,0)),"-")</f>
        <v>0</v>
      </c>
      <c r="Z264" s="366">
        <f>IFERROR(IF(-SUM(Z$20:Z263)+Z$15&lt;0.000001,0,IF($C264&gt;='H-32A-WP06 - Debt Service'!Y$24,'H-32A-WP06 - Debt Service'!Y$27/12,0)),"-")</f>
        <v>0</v>
      </c>
    </row>
    <row r="265" spans="2:26">
      <c r="B265" s="354">
        <f t="shared" si="12"/>
        <v>2039</v>
      </c>
      <c r="C265" s="378">
        <f t="shared" si="14"/>
        <v>50922</v>
      </c>
      <c r="D265" s="366" t="str">
        <f>IFERROR(IF(-SUM(D$20:D264)+D$15&lt;0.000001,0,IF($C265&gt;='H-32A-WP06 - Debt Service'!C$24,'H-32A-WP06 - Debt Service'!C$27/12,0)),"-")</f>
        <v>-</v>
      </c>
      <c r="E265" s="366" t="str">
        <f>IFERROR(IF(-SUM(E$20:E264)+E$15&lt;0.000001,0,IF($C265&gt;='H-32A-WP06 - Debt Service'!D$24,'H-32A-WP06 - Debt Service'!D$27/12,0)),"-")</f>
        <v>-</v>
      </c>
      <c r="F265" s="366" t="str">
        <f>IFERROR(IF(-SUM(F$20:F264)+F$15&lt;0.000001,0,IF($C265&gt;='H-32A-WP06 - Debt Service'!E$24,'H-32A-WP06 - Debt Service'!E$27/12,0)),"-")</f>
        <v>-</v>
      </c>
      <c r="G265" s="366">
        <f>IFERROR(IF(-SUM(G$20:G264)+G$15&lt;0.000001,0,IF($C265&gt;='H-32A-WP06 - Debt Service'!F$24,'H-32A-WP06 - Debt Service'!F$27/12,0)),"-")</f>
        <v>0</v>
      </c>
      <c r="H265" s="366">
        <f>IFERROR(IF(-SUM(H$20:H264)+H$15&lt;0.000001,0,IF($C265&gt;='H-32A-WP06 - Debt Service'!G$24,'H-32A-WP06 - Debt Service'!G$27/12,0)),"-")</f>
        <v>0</v>
      </c>
      <c r="I265" s="366">
        <f>IFERROR(IF(-SUM(I$20:I264)+I$15&lt;0.000001,0,IF($C265&gt;='H-32A-WP06 - Debt Service'!H$24,'H-32A-WP06 - Debt Service'!H$27/12,0)),"-")</f>
        <v>0</v>
      </c>
      <c r="J265" s="366">
        <f>IFERROR(IF(-SUM(J$20:J264)+J$15&lt;0.000001,0,IF($C265&gt;='H-32A-WP06 - Debt Service'!I$24,'H-32A-WP06 - Debt Service'!I$27/12,0)),"-")</f>
        <v>0</v>
      </c>
      <c r="K265" s="366">
        <f>IFERROR(IF(-SUM(K$20:K264)+K$15&lt;0.000001,0,IF($C265&gt;='H-32A-WP06 - Debt Service'!J$24,'H-32A-WP06 - Debt Service'!J$27/12,0)),"-")</f>
        <v>0</v>
      </c>
      <c r="L265" s="366">
        <f>IFERROR(IF(-SUM(L$20:L264)+L$15&lt;0.000001,0,IF($C265&gt;='H-32A-WP06 - Debt Service'!K$24,'H-32A-WP06 - Debt Service'!K$27/12,0)),"-")</f>
        <v>0</v>
      </c>
      <c r="M265" s="366">
        <f>IFERROR(IF(-SUM(M$20:M264)+M$15&lt;0.000001,0,IF($C265&gt;='H-32A-WP06 - Debt Service'!L$24,'H-32A-WP06 - Debt Service'!L$27/12,0)),"-")</f>
        <v>0</v>
      </c>
      <c r="N265" s="459"/>
      <c r="O265" s="354">
        <f t="shared" si="13"/>
        <v>2039</v>
      </c>
      <c r="P265" s="378">
        <f t="shared" si="15"/>
        <v>50922</v>
      </c>
      <c r="Q265" s="366" t="str">
        <f>IFERROR(IF(-SUM(Q$20:Q264)+Q$15&lt;0.000001,0,IF($C265&gt;='H-32A-WP06 - Debt Service'!P$24,'H-32A-WP06 - Debt Service'!P$27/12,0)),"-")</f>
        <v>-</v>
      </c>
      <c r="R265" s="366">
        <f>IFERROR(IF(-SUM(R$20:R264)+R$15&lt;0.000001,0,IF($C265&gt;='H-32A-WP06 - Debt Service'!Q$24,'H-32A-WP06 - Debt Service'!Q$27/12,0)),"-")</f>
        <v>0</v>
      </c>
      <c r="S265" s="366">
        <f>IFERROR(IF(-SUM(S$20:S264)+S$15&lt;0.000001,0,IF($C265&gt;='H-32A-WP06 - Debt Service'!R$24,'H-32A-WP06 - Debt Service'!R$27/12,0)),"-")</f>
        <v>0</v>
      </c>
      <c r="T265" s="366">
        <f>IFERROR(IF(-SUM(T$20:T264)+T$15&lt;0.000001,0,IF($C265&gt;='H-32A-WP06 - Debt Service'!S$24,'H-32A-WP06 - Debt Service'!S$27/12,0)),"-")</f>
        <v>0</v>
      </c>
      <c r="U265" s="366">
        <f>IFERROR(IF(-SUM(U$20:U264)+U$15&lt;0.000001,0,IF($C265&gt;='H-32A-WP06 - Debt Service'!T$24,'H-32A-WP06 - Debt Service'!T$27/12,0)),"-")</f>
        <v>0</v>
      </c>
      <c r="V265" s="366">
        <f>IFERROR(IF(-SUM(V$20:V264)+V$15&lt;0.000001,0,IF($C265&gt;='H-32A-WP06 - Debt Service'!U$24,'H-32A-WP06 - Debt Service'!U$27/12,0)),"-")</f>
        <v>0</v>
      </c>
      <c r="W265" s="366">
        <f>IFERROR(IF(-SUM(W$20:W264)+W$15&lt;0.000001,0,IF($C265&gt;='H-32A-WP06 - Debt Service'!V$24,'H-32A-WP06 - Debt Service'!V$27/12,0)),"-")</f>
        <v>0</v>
      </c>
      <c r="X265" s="366">
        <f>IFERROR(IF(-SUM(X$20:X264)+X$15&lt;0.000001,0,IF($C265&gt;='H-32A-WP06 - Debt Service'!W$24,'H-32A-WP06 - Debt Service'!W$27/12,0)),"-")</f>
        <v>0</v>
      </c>
      <c r="Y265" s="366">
        <f>IFERROR(IF(-SUM(Y$20:Y264)+Y$15&lt;0.000001,0,IF($C265&gt;='H-32A-WP06 - Debt Service'!X$24,'H-32A-WP06 - Debt Service'!X$27/12,0)),"-")</f>
        <v>0</v>
      </c>
      <c r="Z265" s="366">
        <f>IFERROR(IF(-SUM(Z$20:Z264)+Z$15&lt;0.000001,0,IF($C265&gt;='H-32A-WP06 - Debt Service'!Y$24,'H-32A-WP06 - Debt Service'!Y$27/12,0)),"-")</f>
        <v>0</v>
      </c>
    </row>
    <row r="266" spans="2:26">
      <c r="B266" s="354">
        <f t="shared" si="12"/>
        <v>2039</v>
      </c>
      <c r="C266" s="378">
        <f t="shared" si="14"/>
        <v>50952</v>
      </c>
      <c r="D266" s="366" t="str">
        <f>IFERROR(IF(-SUM(D$20:D265)+D$15&lt;0.000001,0,IF($C266&gt;='H-32A-WP06 - Debt Service'!C$24,'H-32A-WP06 - Debt Service'!C$27/12,0)),"-")</f>
        <v>-</v>
      </c>
      <c r="E266" s="366" t="str">
        <f>IFERROR(IF(-SUM(E$20:E265)+E$15&lt;0.000001,0,IF($C266&gt;='H-32A-WP06 - Debt Service'!D$24,'H-32A-WP06 - Debt Service'!D$27/12,0)),"-")</f>
        <v>-</v>
      </c>
      <c r="F266" s="366" t="str">
        <f>IFERROR(IF(-SUM(F$20:F265)+F$15&lt;0.000001,0,IF($C266&gt;='H-32A-WP06 - Debt Service'!E$24,'H-32A-WP06 - Debt Service'!E$27/12,0)),"-")</f>
        <v>-</v>
      </c>
      <c r="G266" s="366">
        <f>IFERROR(IF(-SUM(G$20:G265)+G$15&lt;0.000001,0,IF($C266&gt;='H-32A-WP06 - Debt Service'!F$24,'H-32A-WP06 - Debt Service'!F$27/12,0)),"-")</f>
        <v>0</v>
      </c>
      <c r="H266" s="366">
        <f>IFERROR(IF(-SUM(H$20:H265)+H$15&lt;0.000001,0,IF($C266&gt;='H-32A-WP06 - Debt Service'!G$24,'H-32A-WP06 - Debt Service'!G$27/12,0)),"-")</f>
        <v>0</v>
      </c>
      <c r="I266" s="366">
        <f>IFERROR(IF(-SUM(I$20:I265)+I$15&lt;0.000001,0,IF($C266&gt;='H-32A-WP06 - Debt Service'!H$24,'H-32A-WP06 - Debt Service'!H$27/12,0)),"-")</f>
        <v>0</v>
      </c>
      <c r="J266" s="366">
        <f>IFERROR(IF(-SUM(J$20:J265)+J$15&lt;0.000001,0,IF($C266&gt;='H-32A-WP06 - Debt Service'!I$24,'H-32A-WP06 - Debt Service'!I$27/12,0)),"-")</f>
        <v>0</v>
      </c>
      <c r="K266" s="366">
        <f>IFERROR(IF(-SUM(K$20:K265)+K$15&lt;0.000001,0,IF($C266&gt;='H-32A-WP06 - Debt Service'!J$24,'H-32A-WP06 - Debt Service'!J$27/12,0)),"-")</f>
        <v>0</v>
      </c>
      <c r="L266" s="366">
        <f>IFERROR(IF(-SUM(L$20:L265)+L$15&lt;0.000001,0,IF($C266&gt;='H-32A-WP06 - Debt Service'!K$24,'H-32A-WP06 - Debt Service'!K$27/12,0)),"-")</f>
        <v>0</v>
      </c>
      <c r="M266" s="366">
        <f>IFERROR(IF(-SUM(M$20:M265)+M$15&lt;0.000001,0,IF($C266&gt;='H-32A-WP06 - Debt Service'!L$24,'H-32A-WP06 - Debt Service'!L$27/12,0)),"-")</f>
        <v>0</v>
      </c>
      <c r="N266" s="459"/>
      <c r="O266" s="354">
        <f t="shared" si="13"/>
        <v>2039</v>
      </c>
      <c r="P266" s="378">
        <f t="shared" si="15"/>
        <v>50952</v>
      </c>
      <c r="Q266" s="366" t="str">
        <f>IFERROR(IF(-SUM(Q$20:Q265)+Q$15&lt;0.000001,0,IF($C266&gt;='H-32A-WP06 - Debt Service'!P$24,'H-32A-WP06 - Debt Service'!P$27/12,0)),"-")</f>
        <v>-</v>
      </c>
      <c r="R266" s="366">
        <f>IFERROR(IF(-SUM(R$20:R265)+R$15&lt;0.000001,0,IF($C266&gt;='H-32A-WP06 - Debt Service'!Q$24,'H-32A-WP06 - Debt Service'!Q$27/12,0)),"-")</f>
        <v>0</v>
      </c>
      <c r="S266" s="366">
        <f>IFERROR(IF(-SUM(S$20:S265)+S$15&lt;0.000001,0,IF($C266&gt;='H-32A-WP06 - Debt Service'!R$24,'H-32A-WP06 - Debt Service'!R$27/12,0)),"-")</f>
        <v>0</v>
      </c>
      <c r="T266" s="366">
        <f>IFERROR(IF(-SUM(T$20:T265)+T$15&lt;0.000001,0,IF($C266&gt;='H-32A-WP06 - Debt Service'!S$24,'H-32A-WP06 - Debt Service'!S$27/12,0)),"-")</f>
        <v>0</v>
      </c>
      <c r="U266" s="366">
        <f>IFERROR(IF(-SUM(U$20:U265)+U$15&lt;0.000001,0,IF($C266&gt;='H-32A-WP06 - Debt Service'!T$24,'H-32A-WP06 - Debt Service'!T$27/12,0)),"-")</f>
        <v>0</v>
      </c>
      <c r="V266" s="366">
        <f>IFERROR(IF(-SUM(V$20:V265)+V$15&lt;0.000001,0,IF($C266&gt;='H-32A-WP06 - Debt Service'!U$24,'H-32A-WP06 - Debt Service'!U$27/12,0)),"-")</f>
        <v>0</v>
      </c>
      <c r="W266" s="366">
        <f>IFERROR(IF(-SUM(W$20:W265)+W$15&lt;0.000001,0,IF($C266&gt;='H-32A-WP06 - Debt Service'!V$24,'H-32A-WP06 - Debt Service'!V$27/12,0)),"-")</f>
        <v>0</v>
      </c>
      <c r="X266" s="366">
        <f>IFERROR(IF(-SUM(X$20:X265)+X$15&lt;0.000001,0,IF($C266&gt;='H-32A-WP06 - Debt Service'!W$24,'H-32A-WP06 - Debt Service'!W$27/12,0)),"-")</f>
        <v>0</v>
      </c>
      <c r="Y266" s="366">
        <f>IFERROR(IF(-SUM(Y$20:Y265)+Y$15&lt;0.000001,0,IF($C266&gt;='H-32A-WP06 - Debt Service'!X$24,'H-32A-WP06 - Debt Service'!X$27/12,0)),"-")</f>
        <v>0</v>
      </c>
      <c r="Z266" s="366">
        <f>IFERROR(IF(-SUM(Z$20:Z265)+Z$15&lt;0.000001,0,IF($C266&gt;='H-32A-WP06 - Debt Service'!Y$24,'H-32A-WP06 - Debt Service'!Y$27/12,0)),"-")</f>
        <v>0</v>
      </c>
    </row>
    <row r="267" spans="2:26">
      <c r="B267" s="354">
        <f t="shared" si="12"/>
        <v>2039</v>
      </c>
      <c r="C267" s="378">
        <f t="shared" si="14"/>
        <v>50983</v>
      </c>
      <c r="D267" s="366" t="str">
        <f>IFERROR(IF(-SUM(D$20:D266)+D$15&lt;0.000001,0,IF($C267&gt;='H-32A-WP06 - Debt Service'!C$24,'H-32A-WP06 - Debt Service'!C$27/12,0)),"-")</f>
        <v>-</v>
      </c>
      <c r="E267" s="366" t="str">
        <f>IFERROR(IF(-SUM(E$20:E266)+E$15&lt;0.000001,0,IF($C267&gt;='H-32A-WP06 - Debt Service'!D$24,'H-32A-WP06 - Debt Service'!D$27/12,0)),"-")</f>
        <v>-</v>
      </c>
      <c r="F267" s="366" t="str">
        <f>IFERROR(IF(-SUM(F$20:F266)+F$15&lt;0.000001,0,IF($C267&gt;='H-32A-WP06 - Debt Service'!E$24,'H-32A-WP06 - Debt Service'!E$27/12,0)),"-")</f>
        <v>-</v>
      </c>
      <c r="G267" s="366">
        <f>IFERROR(IF(-SUM(G$20:G266)+G$15&lt;0.000001,0,IF($C267&gt;='H-32A-WP06 - Debt Service'!F$24,'H-32A-WP06 - Debt Service'!F$27/12,0)),"-")</f>
        <v>0</v>
      </c>
      <c r="H267" s="366">
        <f>IFERROR(IF(-SUM(H$20:H266)+H$15&lt;0.000001,0,IF($C267&gt;='H-32A-WP06 - Debt Service'!G$24,'H-32A-WP06 - Debt Service'!G$27/12,0)),"-")</f>
        <v>0</v>
      </c>
      <c r="I267" s="366">
        <f>IFERROR(IF(-SUM(I$20:I266)+I$15&lt;0.000001,0,IF($C267&gt;='H-32A-WP06 - Debt Service'!H$24,'H-32A-WP06 - Debt Service'!H$27/12,0)),"-")</f>
        <v>0</v>
      </c>
      <c r="J267" s="366">
        <f>IFERROR(IF(-SUM(J$20:J266)+J$15&lt;0.000001,0,IF($C267&gt;='H-32A-WP06 - Debt Service'!I$24,'H-32A-WP06 - Debt Service'!I$27/12,0)),"-")</f>
        <v>0</v>
      </c>
      <c r="K267" s="366">
        <f>IFERROR(IF(-SUM(K$20:K266)+K$15&lt;0.000001,0,IF($C267&gt;='H-32A-WP06 - Debt Service'!J$24,'H-32A-WP06 - Debt Service'!J$27/12,0)),"-")</f>
        <v>0</v>
      </c>
      <c r="L267" s="366">
        <f>IFERROR(IF(-SUM(L$20:L266)+L$15&lt;0.000001,0,IF($C267&gt;='H-32A-WP06 - Debt Service'!K$24,'H-32A-WP06 - Debt Service'!K$27/12,0)),"-")</f>
        <v>0</v>
      </c>
      <c r="M267" s="366">
        <f>IFERROR(IF(-SUM(M$20:M266)+M$15&lt;0.000001,0,IF($C267&gt;='H-32A-WP06 - Debt Service'!L$24,'H-32A-WP06 - Debt Service'!L$27/12,0)),"-")</f>
        <v>0</v>
      </c>
      <c r="N267" s="459"/>
      <c r="O267" s="354">
        <f t="shared" si="13"/>
        <v>2039</v>
      </c>
      <c r="P267" s="378">
        <f t="shared" si="15"/>
        <v>50983</v>
      </c>
      <c r="Q267" s="366" t="str">
        <f>IFERROR(IF(-SUM(Q$20:Q266)+Q$15&lt;0.000001,0,IF($C267&gt;='H-32A-WP06 - Debt Service'!P$24,'H-32A-WP06 - Debt Service'!P$27/12,0)),"-")</f>
        <v>-</v>
      </c>
      <c r="R267" s="366">
        <f>IFERROR(IF(-SUM(R$20:R266)+R$15&lt;0.000001,0,IF($C267&gt;='H-32A-WP06 - Debt Service'!Q$24,'H-32A-WP06 - Debt Service'!Q$27/12,0)),"-")</f>
        <v>0</v>
      </c>
      <c r="S267" s="366">
        <f>IFERROR(IF(-SUM(S$20:S266)+S$15&lt;0.000001,0,IF($C267&gt;='H-32A-WP06 - Debt Service'!R$24,'H-32A-WP06 - Debt Service'!R$27/12,0)),"-")</f>
        <v>0</v>
      </c>
      <c r="T267" s="366">
        <f>IFERROR(IF(-SUM(T$20:T266)+T$15&lt;0.000001,0,IF($C267&gt;='H-32A-WP06 - Debt Service'!S$24,'H-32A-WP06 - Debt Service'!S$27/12,0)),"-")</f>
        <v>0</v>
      </c>
      <c r="U267" s="366">
        <f>IFERROR(IF(-SUM(U$20:U266)+U$15&lt;0.000001,0,IF($C267&gt;='H-32A-WP06 - Debt Service'!T$24,'H-32A-WP06 - Debt Service'!T$27/12,0)),"-")</f>
        <v>0</v>
      </c>
      <c r="V267" s="366">
        <f>IFERROR(IF(-SUM(V$20:V266)+V$15&lt;0.000001,0,IF($C267&gt;='H-32A-WP06 - Debt Service'!U$24,'H-32A-WP06 - Debt Service'!U$27/12,0)),"-")</f>
        <v>0</v>
      </c>
      <c r="W267" s="366">
        <f>IFERROR(IF(-SUM(W$20:W266)+W$15&lt;0.000001,0,IF($C267&gt;='H-32A-WP06 - Debt Service'!V$24,'H-32A-WP06 - Debt Service'!V$27/12,0)),"-")</f>
        <v>0</v>
      </c>
      <c r="X267" s="366">
        <f>IFERROR(IF(-SUM(X$20:X266)+X$15&lt;0.000001,0,IF($C267&gt;='H-32A-WP06 - Debt Service'!W$24,'H-32A-WP06 - Debt Service'!W$27/12,0)),"-")</f>
        <v>0</v>
      </c>
      <c r="Y267" s="366">
        <f>IFERROR(IF(-SUM(Y$20:Y266)+Y$15&lt;0.000001,0,IF($C267&gt;='H-32A-WP06 - Debt Service'!X$24,'H-32A-WP06 - Debt Service'!X$27/12,0)),"-")</f>
        <v>0</v>
      </c>
      <c r="Z267" s="366">
        <f>IFERROR(IF(-SUM(Z$20:Z266)+Z$15&lt;0.000001,0,IF($C267&gt;='H-32A-WP06 - Debt Service'!Y$24,'H-32A-WP06 - Debt Service'!Y$27/12,0)),"-")</f>
        <v>0</v>
      </c>
    </row>
    <row r="268" spans="2:26">
      <c r="B268" s="354">
        <f t="shared" si="12"/>
        <v>2039</v>
      </c>
      <c r="C268" s="378">
        <f t="shared" si="14"/>
        <v>51014</v>
      </c>
      <c r="D268" s="366" t="str">
        <f>IFERROR(IF(-SUM(D$20:D267)+D$15&lt;0.000001,0,IF($C268&gt;='H-32A-WP06 - Debt Service'!C$24,'H-32A-WP06 - Debt Service'!C$27/12,0)),"-")</f>
        <v>-</v>
      </c>
      <c r="E268" s="366" t="str">
        <f>IFERROR(IF(-SUM(E$20:E267)+E$15&lt;0.000001,0,IF($C268&gt;='H-32A-WP06 - Debt Service'!D$24,'H-32A-WP06 - Debt Service'!D$27/12,0)),"-")</f>
        <v>-</v>
      </c>
      <c r="F268" s="366" t="str">
        <f>IFERROR(IF(-SUM(F$20:F267)+F$15&lt;0.000001,0,IF($C268&gt;='H-32A-WP06 - Debt Service'!E$24,'H-32A-WP06 - Debt Service'!E$27/12,0)),"-")</f>
        <v>-</v>
      </c>
      <c r="G268" s="366">
        <f>IFERROR(IF(-SUM(G$20:G267)+G$15&lt;0.000001,0,IF($C268&gt;='H-32A-WP06 - Debt Service'!F$24,'H-32A-WP06 - Debt Service'!F$27/12,0)),"-")</f>
        <v>0</v>
      </c>
      <c r="H268" s="366">
        <f>IFERROR(IF(-SUM(H$20:H267)+H$15&lt;0.000001,0,IF($C268&gt;='H-32A-WP06 - Debt Service'!G$24,'H-32A-WP06 - Debt Service'!G$27/12,0)),"-")</f>
        <v>0</v>
      </c>
      <c r="I268" s="366">
        <f>IFERROR(IF(-SUM(I$20:I267)+I$15&lt;0.000001,0,IF($C268&gt;='H-32A-WP06 - Debt Service'!H$24,'H-32A-WP06 - Debt Service'!H$27/12,0)),"-")</f>
        <v>0</v>
      </c>
      <c r="J268" s="366">
        <f>IFERROR(IF(-SUM(J$20:J267)+J$15&lt;0.000001,0,IF($C268&gt;='H-32A-WP06 - Debt Service'!I$24,'H-32A-WP06 - Debt Service'!I$27/12,0)),"-")</f>
        <v>0</v>
      </c>
      <c r="K268" s="366">
        <f>IFERROR(IF(-SUM(K$20:K267)+K$15&lt;0.000001,0,IF($C268&gt;='H-32A-WP06 - Debt Service'!J$24,'H-32A-WP06 - Debt Service'!J$27/12,0)),"-")</f>
        <v>0</v>
      </c>
      <c r="L268" s="366">
        <f>IFERROR(IF(-SUM(L$20:L267)+L$15&lt;0.000001,0,IF($C268&gt;='H-32A-WP06 - Debt Service'!K$24,'H-32A-WP06 - Debt Service'!K$27/12,0)),"-")</f>
        <v>0</v>
      </c>
      <c r="M268" s="366">
        <f>IFERROR(IF(-SUM(M$20:M267)+M$15&lt;0.000001,0,IF($C268&gt;='H-32A-WP06 - Debt Service'!L$24,'H-32A-WP06 - Debt Service'!L$27/12,0)),"-")</f>
        <v>0</v>
      </c>
      <c r="N268" s="459"/>
      <c r="O268" s="354">
        <f t="shared" si="13"/>
        <v>2039</v>
      </c>
      <c r="P268" s="378">
        <f t="shared" si="15"/>
        <v>51014</v>
      </c>
      <c r="Q268" s="366" t="str">
        <f>IFERROR(IF(-SUM(Q$20:Q267)+Q$15&lt;0.000001,0,IF($C268&gt;='H-32A-WP06 - Debt Service'!P$24,'H-32A-WP06 - Debt Service'!P$27/12,0)),"-")</f>
        <v>-</v>
      </c>
      <c r="R268" s="366">
        <f>IFERROR(IF(-SUM(R$20:R267)+R$15&lt;0.000001,0,IF($C268&gt;='H-32A-WP06 - Debt Service'!Q$24,'H-32A-WP06 - Debt Service'!Q$27/12,0)),"-")</f>
        <v>0</v>
      </c>
      <c r="S268" s="366">
        <f>IFERROR(IF(-SUM(S$20:S267)+S$15&lt;0.000001,0,IF($C268&gt;='H-32A-WP06 - Debt Service'!R$24,'H-32A-WP06 - Debt Service'!R$27/12,0)),"-")</f>
        <v>0</v>
      </c>
      <c r="T268" s="366">
        <f>IFERROR(IF(-SUM(T$20:T267)+T$15&lt;0.000001,0,IF($C268&gt;='H-32A-WP06 - Debt Service'!S$24,'H-32A-WP06 - Debt Service'!S$27/12,0)),"-")</f>
        <v>0</v>
      </c>
      <c r="U268" s="366">
        <f>IFERROR(IF(-SUM(U$20:U267)+U$15&lt;0.000001,0,IF($C268&gt;='H-32A-WP06 - Debt Service'!T$24,'H-32A-WP06 - Debt Service'!T$27/12,0)),"-")</f>
        <v>0</v>
      </c>
      <c r="V268" s="366">
        <f>IFERROR(IF(-SUM(V$20:V267)+V$15&lt;0.000001,0,IF($C268&gt;='H-32A-WP06 - Debt Service'!U$24,'H-32A-WP06 - Debt Service'!U$27/12,0)),"-")</f>
        <v>0</v>
      </c>
      <c r="W268" s="366">
        <f>IFERROR(IF(-SUM(W$20:W267)+W$15&lt;0.000001,0,IF($C268&gt;='H-32A-WP06 - Debt Service'!V$24,'H-32A-WP06 - Debt Service'!V$27/12,0)),"-")</f>
        <v>0</v>
      </c>
      <c r="X268" s="366">
        <f>IFERROR(IF(-SUM(X$20:X267)+X$15&lt;0.000001,0,IF($C268&gt;='H-32A-WP06 - Debt Service'!W$24,'H-32A-WP06 - Debt Service'!W$27/12,0)),"-")</f>
        <v>0</v>
      </c>
      <c r="Y268" s="366">
        <f>IFERROR(IF(-SUM(Y$20:Y267)+Y$15&lt;0.000001,0,IF($C268&gt;='H-32A-WP06 - Debt Service'!X$24,'H-32A-WP06 - Debt Service'!X$27/12,0)),"-")</f>
        <v>0</v>
      </c>
      <c r="Z268" s="366">
        <f>IFERROR(IF(-SUM(Z$20:Z267)+Z$15&lt;0.000001,0,IF($C268&gt;='H-32A-WP06 - Debt Service'!Y$24,'H-32A-WP06 - Debt Service'!Y$27/12,0)),"-")</f>
        <v>0</v>
      </c>
    </row>
    <row r="269" spans="2:26">
      <c r="B269" s="354">
        <f t="shared" si="12"/>
        <v>2039</v>
      </c>
      <c r="C269" s="378">
        <f t="shared" si="14"/>
        <v>51044</v>
      </c>
      <c r="D269" s="366" t="str">
        <f>IFERROR(IF(-SUM(D$20:D268)+D$15&lt;0.000001,0,IF($C269&gt;='H-32A-WP06 - Debt Service'!C$24,'H-32A-WP06 - Debt Service'!C$27/12,0)),"-")</f>
        <v>-</v>
      </c>
      <c r="E269" s="366" t="str">
        <f>IFERROR(IF(-SUM(E$20:E268)+E$15&lt;0.000001,0,IF($C269&gt;='H-32A-WP06 - Debt Service'!D$24,'H-32A-WP06 - Debt Service'!D$27/12,0)),"-")</f>
        <v>-</v>
      </c>
      <c r="F269" s="366" t="str">
        <f>IFERROR(IF(-SUM(F$20:F268)+F$15&lt;0.000001,0,IF($C269&gt;='H-32A-WP06 - Debt Service'!E$24,'H-32A-WP06 - Debt Service'!E$27/12,0)),"-")</f>
        <v>-</v>
      </c>
      <c r="G269" s="366">
        <f>IFERROR(IF(-SUM(G$20:G268)+G$15&lt;0.000001,0,IF($C269&gt;='H-32A-WP06 - Debt Service'!F$24,'H-32A-WP06 - Debt Service'!F$27/12,0)),"-")</f>
        <v>0</v>
      </c>
      <c r="H269" s="366">
        <f>IFERROR(IF(-SUM(H$20:H268)+H$15&lt;0.000001,0,IF($C269&gt;='H-32A-WP06 - Debt Service'!G$24,'H-32A-WP06 - Debt Service'!G$27/12,0)),"-")</f>
        <v>0</v>
      </c>
      <c r="I269" s="366">
        <f>IFERROR(IF(-SUM(I$20:I268)+I$15&lt;0.000001,0,IF($C269&gt;='H-32A-WP06 - Debt Service'!H$24,'H-32A-WP06 - Debt Service'!H$27/12,0)),"-")</f>
        <v>0</v>
      </c>
      <c r="J269" s="366">
        <f>IFERROR(IF(-SUM(J$20:J268)+J$15&lt;0.000001,0,IF($C269&gt;='H-32A-WP06 - Debt Service'!I$24,'H-32A-WP06 - Debt Service'!I$27/12,0)),"-")</f>
        <v>0</v>
      </c>
      <c r="K269" s="366">
        <f>IFERROR(IF(-SUM(K$20:K268)+K$15&lt;0.000001,0,IF($C269&gt;='H-32A-WP06 - Debt Service'!J$24,'H-32A-WP06 - Debt Service'!J$27/12,0)),"-")</f>
        <v>0</v>
      </c>
      <c r="L269" s="366">
        <f>IFERROR(IF(-SUM(L$20:L268)+L$15&lt;0.000001,0,IF($C269&gt;='H-32A-WP06 - Debt Service'!K$24,'H-32A-WP06 - Debt Service'!K$27/12,0)),"-")</f>
        <v>0</v>
      </c>
      <c r="M269" s="366">
        <f>IFERROR(IF(-SUM(M$20:M268)+M$15&lt;0.000001,0,IF($C269&gt;='H-32A-WP06 - Debt Service'!L$24,'H-32A-WP06 - Debt Service'!L$27/12,0)),"-")</f>
        <v>0</v>
      </c>
      <c r="N269" s="459"/>
      <c r="O269" s="354">
        <f t="shared" si="13"/>
        <v>2039</v>
      </c>
      <c r="P269" s="378">
        <f t="shared" si="15"/>
        <v>51044</v>
      </c>
      <c r="Q269" s="366" t="str">
        <f>IFERROR(IF(-SUM(Q$20:Q268)+Q$15&lt;0.000001,0,IF($C269&gt;='H-32A-WP06 - Debt Service'!P$24,'H-32A-WP06 - Debt Service'!P$27/12,0)),"-")</f>
        <v>-</v>
      </c>
      <c r="R269" s="366">
        <f>IFERROR(IF(-SUM(R$20:R268)+R$15&lt;0.000001,0,IF($C269&gt;='H-32A-WP06 - Debt Service'!Q$24,'H-32A-WP06 - Debt Service'!Q$27/12,0)),"-")</f>
        <v>0</v>
      </c>
      <c r="S269" s="366">
        <f>IFERROR(IF(-SUM(S$20:S268)+S$15&lt;0.000001,0,IF($C269&gt;='H-32A-WP06 - Debt Service'!R$24,'H-32A-WP06 - Debt Service'!R$27/12,0)),"-")</f>
        <v>0</v>
      </c>
      <c r="T269" s="366">
        <f>IFERROR(IF(-SUM(T$20:T268)+T$15&lt;0.000001,0,IF($C269&gt;='H-32A-WP06 - Debt Service'!S$24,'H-32A-WP06 - Debt Service'!S$27/12,0)),"-")</f>
        <v>0</v>
      </c>
      <c r="U269" s="366">
        <f>IFERROR(IF(-SUM(U$20:U268)+U$15&lt;0.000001,0,IF($C269&gt;='H-32A-WP06 - Debt Service'!T$24,'H-32A-WP06 - Debt Service'!T$27/12,0)),"-")</f>
        <v>0</v>
      </c>
      <c r="V269" s="366">
        <f>IFERROR(IF(-SUM(V$20:V268)+V$15&lt;0.000001,0,IF($C269&gt;='H-32A-WP06 - Debt Service'!U$24,'H-32A-WP06 - Debt Service'!U$27/12,0)),"-")</f>
        <v>0</v>
      </c>
      <c r="W269" s="366">
        <f>IFERROR(IF(-SUM(W$20:W268)+W$15&lt;0.000001,0,IF($C269&gt;='H-32A-WP06 - Debt Service'!V$24,'H-32A-WP06 - Debt Service'!V$27/12,0)),"-")</f>
        <v>0</v>
      </c>
      <c r="X269" s="366">
        <f>IFERROR(IF(-SUM(X$20:X268)+X$15&lt;0.000001,0,IF($C269&gt;='H-32A-WP06 - Debt Service'!W$24,'H-32A-WP06 - Debt Service'!W$27/12,0)),"-")</f>
        <v>0</v>
      </c>
      <c r="Y269" s="366">
        <f>IFERROR(IF(-SUM(Y$20:Y268)+Y$15&lt;0.000001,0,IF($C269&gt;='H-32A-WP06 - Debt Service'!X$24,'H-32A-WP06 - Debt Service'!X$27/12,0)),"-")</f>
        <v>0</v>
      </c>
      <c r="Z269" s="366">
        <f>IFERROR(IF(-SUM(Z$20:Z268)+Z$15&lt;0.000001,0,IF($C269&gt;='H-32A-WP06 - Debt Service'!Y$24,'H-32A-WP06 - Debt Service'!Y$27/12,0)),"-")</f>
        <v>0</v>
      </c>
    </row>
    <row r="270" spans="2:26">
      <c r="B270" s="354">
        <f t="shared" si="12"/>
        <v>2039</v>
      </c>
      <c r="C270" s="378">
        <f t="shared" si="14"/>
        <v>51075</v>
      </c>
      <c r="D270" s="366" t="str">
        <f>IFERROR(IF(-SUM(D$20:D269)+D$15&lt;0.000001,0,IF($C270&gt;='H-32A-WP06 - Debt Service'!C$24,'H-32A-WP06 - Debt Service'!C$27/12,0)),"-")</f>
        <v>-</v>
      </c>
      <c r="E270" s="366" t="str">
        <f>IFERROR(IF(-SUM(E$20:E269)+E$15&lt;0.000001,0,IF($C270&gt;='H-32A-WP06 - Debt Service'!D$24,'H-32A-WP06 - Debt Service'!D$27/12,0)),"-")</f>
        <v>-</v>
      </c>
      <c r="F270" s="366" t="str">
        <f>IFERROR(IF(-SUM(F$20:F269)+F$15&lt;0.000001,0,IF($C270&gt;='H-32A-WP06 - Debt Service'!E$24,'H-32A-WP06 - Debt Service'!E$27/12,0)),"-")</f>
        <v>-</v>
      </c>
      <c r="G270" s="366">
        <f>IFERROR(IF(-SUM(G$20:G269)+G$15&lt;0.000001,0,IF($C270&gt;='H-32A-WP06 - Debt Service'!F$24,'H-32A-WP06 - Debt Service'!F$27/12,0)),"-")</f>
        <v>0</v>
      </c>
      <c r="H270" s="366">
        <f>IFERROR(IF(-SUM(H$20:H269)+H$15&lt;0.000001,0,IF($C270&gt;='H-32A-WP06 - Debt Service'!G$24,'H-32A-WP06 - Debt Service'!G$27/12,0)),"-")</f>
        <v>0</v>
      </c>
      <c r="I270" s="366">
        <f>IFERROR(IF(-SUM(I$20:I269)+I$15&lt;0.000001,0,IF($C270&gt;='H-32A-WP06 - Debt Service'!H$24,'H-32A-WP06 - Debt Service'!H$27/12,0)),"-")</f>
        <v>0</v>
      </c>
      <c r="J270" s="366">
        <f>IFERROR(IF(-SUM(J$20:J269)+J$15&lt;0.000001,0,IF($C270&gt;='H-32A-WP06 - Debt Service'!I$24,'H-32A-WP06 - Debt Service'!I$27/12,0)),"-")</f>
        <v>0</v>
      </c>
      <c r="K270" s="366">
        <f>IFERROR(IF(-SUM(K$20:K269)+K$15&lt;0.000001,0,IF($C270&gt;='H-32A-WP06 - Debt Service'!J$24,'H-32A-WP06 - Debt Service'!J$27/12,0)),"-")</f>
        <v>0</v>
      </c>
      <c r="L270" s="366">
        <f>IFERROR(IF(-SUM(L$20:L269)+L$15&lt;0.000001,0,IF($C270&gt;='H-32A-WP06 - Debt Service'!K$24,'H-32A-WP06 - Debt Service'!K$27/12,0)),"-")</f>
        <v>0</v>
      </c>
      <c r="M270" s="366">
        <f>IFERROR(IF(-SUM(M$20:M269)+M$15&lt;0.000001,0,IF($C270&gt;='H-32A-WP06 - Debt Service'!L$24,'H-32A-WP06 - Debt Service'!L$27/12,0)),"-")</f>
        <v>0</v>
      </c>
      <c r="N270" s="459"/>
      <c r="O270" s="354">
        <f t="shared" si="13"/>
        <v>2039</v>
      </c>
      <c r="P270" s="378">
        <f t="shared" si="15"/>
        <v>51075</v>
      </c>
      <c r="Q270" s="366" t="str">
        <f>IFERROR(IF(-SUM(Q$20:Q269)+Q$15&lt;0.000001,0,IF($C270&gt;='H-32A-WP06 - Debt Service'!P$24,'H-32A-WP06 - Debt Service'!P$27/12,0)),"-")</f>
        <v>-</v>
      </c>
      <c r="R270" s="366">
        <f>IFERROR(IF(-SUM(R$20:R269)+R$15&lt;0.000001,0,IF($C270&gt;='H-32A-WP06 - Debt Service'!Q$24,'H-32A-WP06 - Debt Service'!Q$27/12,0)),"-")</f>
        <v>0</v>
      </c>
      <c r="S270" s="366">
        <f>IFERROR(IF(-SUM(S$20:S269)+S$15&lt;0.000001,0,IF($C270&gt;='H-32A-WP06 - Debt Service'!R$24,'H-32A-WP06 - Debt Service'!R$27/12,0)),"-")</f>
        <v>0</v>
      </c>
      <c r="T270" s="366">
        <f>IFERROR(IF(-SUM(T$20:T269)+T$15&lt;0.000001,0,IF($C270&gt;='H-32A-WP06 - Debt Service'!S$24,'H-32A-WP06 - Debt Service'!S$27/12,0)),"-")</f>
        <v>0</v>
      </c>
      <c r="U270" s="366">
        <f>IFERROR(IF(-SUM(U$20:U269)+U$15&lt;0.000001,0,IF($C270&gt;='H-32A-WP06 - Debt Service'!T$24,'H-32A-WP06 - Debt Service'!T$27/12,0)),"-")</f>
        <v>0</v>
      </c>
      <c r="V270" s="366">
        <f>IFERROR(IF(-SUM(V$20:V269)+V$15&lt;0.000001,0,IF($C270&gt;='H-32A-WP06 - Debt Service'!U$24,'H-32A-WP06 - Debt Service'!U$27/12,0)),"-")</f>
        <v>0</v>
      </c>
      <c r="W270" s="366">
        <f>IFERROR(IF(-SUM(W$20:W269)+W$15&lt;0.000001,0,IF($C270&gt;='H-32A-WP06 - Debt Service'!V$24,'H-32A-WP06 - Debt Service'!V$27/12,0)),"-")</f>
        <v>0</v>
      </c>
      <c r="X270" s="366">
        <f>IFERROR(IF(-SUM(X$20:X269)+X$15&lt;0.000001,0,IF($C270&gt;='H-32A-WP06 - Debt Service'!W$24,'H-32A-WP06 - Debt Service'!W$27/12,0)),"-")</f>
        <v>0</v>
      </c>
      <c r="Y270" s="366">
        <f>IFERROR(IF(-SUM(Y$20:Y269)+Y$15&lt;0.000001,0,IF($C270&gt;='H-32A-WP06 - Debt Service'!X$24,'H-32A-WP06 - Debt Service'!X$27/12,0)),"-")</f>
        <v>0</v>
      </c>
      <c r="Z270" s="366">
        <f>IFERROR(IF(-SUM(Z$20:Z269)+Z$15&lt;0.000001,0,IF($C270&gt;='H-32A-WP06 - Debt Service'!Y$24,'H-32A-WP06 - Debt Service'!Y$27/12,0)),"-")</f>
        <v>0</v>
      </c>
    </row>
    <row r="271" spans="2:26">
      <c r="B271" s="354">
        <f t="shared" si="12"/>
        <v>2039</v>
      </c>
      <c r="C271" s="378">
        <f t="shared" si="14"/>
        <v>51105</v>
      </c>
      <c r="D271" s="366" t="str">
        <f>IFERROR(IF(-SUM(D$20:D270)+D$15&lt;0.000001,0,IF($C271&gt;='H-32A-WP06 - Debt Service'!C$24,'H-32A-WP06 - Debt Service'!C$27/12,0)),"-")</f>
        <v>-</v>
      </c>
      <c r="E271" s="366" t="str">
        <f>IFERROR(IF(-SUM(E$20:E270)+E$15&lt;0.000001,0,IF($C271&gt;='H-32A-WP06 - Debt Service'!D$24,'H-32A-WP06 - Debt Service'!D$27/12,0)),"-")</f>
        <v>-</v>
      </c>
      <c r="F271" s="366" t="str">
        <f>IFERROR(IF(-SUM(F$20:F270)+F$15&lt;0.000001,0,IF($C271&gt;='H-32A-WP06 - Debt Service'!E$24,'H-32A-WP06 - Debt Service'!E$27/12,0)),"-")</f>
        <v>-</v>
      </c>
      <c r="G271" s="366">
        <f>IFERROR(IF(-SUM(G$20:G270)+G$15&lt;0.000001,0,IF($C271&gt;='H-32A-WP06 - Debt Service'!F$24,'H-32A-WP06 - Debt Service'!F$27/12,0)),"-")</f>
        <v>0</v>
      </c>
      <c r="H271" s="366">
        <f>IFERROR(IF(-SUM(H$20:H270)+H$15&lt;0.000001,0,IF($C271&gt;='H-32A-WP06 - Debt Service'!G$24,'H-32A-WP06 - Debt Service'!G$27/12,0)),"-")</f>
        <v>0</v>
      </c>
      <c r="I271" s="366">
        <f>IFERROR(IF(-SUM(I$20:I270)+I$15&lt;0.000001,0,IF($C271&gt;='H-32A-WP06 - Debt Service'!H$24,'H-32A-WP06 - Debt Service'!H$27/12,0)),"-")</f>
        <v>0</v>
      </c>
      <c r="J271" s="366">
        <f>IFERROR(IF(-SUM(J$20:J270)+J$15&lt;0.000001,0,IF($C271&gt;='H-32A-WP06 - Debt Service'!I$24,'H-32A-WP06 - Debt Service'!I$27/12,0)),"-")</f>
        <v>0</v>
      </c>
      <c r="K271" s="366">
        <f>IFERROR(IF(-SUM(K$20:K270)+K$15&lt;0.000001,0,IF($C271&gt;='H-32A-WP06 - Debt Service'!J$24,'H-32A-WP06 - Debt Service'!J$27/12,0)),"-")</f>
        <v>0</v>
      </c>
      <c r="L271" s="366">
        <f>IFERROR(IF(-SUM(L$20:L270)+L$15&lt;0.000001,0,IF($C271&gt;='H-32A-WP06 - Debt Service'!K$24,'H-32A-WP06 - Debt Service'!K$27/12,0)),"-")</f>
        <v>0</v>
      </c>
      <c r="M271" s="366">
        <f>IFERROR(IF(-SUM(M$20:M270)+M$15&lt;0.000001,0,IF($C271&gt;='H-32A-WP06 - Debt Service'!L$24,'H-32A-WP06 - Debt Service'!L$27/12,0)),"-")</f>
        <v>0</v>
      </c>
      <c r="N271" s="459"/>
      <c r="O271" s="354">
        <f t="shared" si="13"/>
        <v>2039</v>
      </c>
      <c r="P271" s="378">
        <f t="shared" si="15"/>
        <v>51105</v>
      </c>
      <c r="Q271" s="366" t="str">
        <f>IFERROR(IF(-SUM(Q$20:Q270)+Q$15&lt;0.000001,0,IF($C271&gt;='H-32A-WP06 - Debt Service'!P$24,'H-32A-WP06 - Debt Service'!P$27/12,0)),"-")</f>
        <v>-</v>
      </c>
      <c r="R271" s="366">
        <f>IFERROR(IF(-SUM(R$20:R270)+R$15&lt;0.000001,0,IF($C271&gt;='H-32A-WP06 - Debt Service'!Q$24,'H-32A-WP06 - Debt Service'!Q$27/12,0)),"-")</f>
        <v>0</v>
      </c>
      <c r="S271" s="366">
        <f>IFERROR(IF(-SUM(S$20:S270)+S$15&lt;0.000001,0,IF($C271&gt;='H-32A-WP06 - Debt Service'!R$24,'H-32A-WP06 - Debt Service'!R$27/12,0)),"-")</f>
        <v>0</v>
      </c>
      <c r="T271" s="366">
        <f>IFERROR(IF(-SUM(T$20:T270)+T$15&lt;0.000001,0,IF($C271&gt;='H-32A-WP06 - Debt Service'!S$24,'H-32A-WP06 - Debt Service'!S$27/12,0)),"-")</f>
        <v>0</v>
      </c>
      <c r="U271" s="366">
        <f>IFERROR(IF(-SUM(U$20:U270)+U$15&lt;0.000001,0,IF($C271&gt;='H-32A-WP06 - Debt Service'!T$24,'H-32A-WP06 - Debt Service'!T$27/12,0)),"-")</f>
        <v>0</v>
      </c>
      <c r="V271" s="366">
        <f>IFERROR(IF(-SUM(V$20:V270)+V$15&lt;0.000001,0,IF($C271&gt;='H-32A-WP06 - Debt Service'!U$24,'H-32A-WP06 - Debt Service'!U$27/12,0)),"-")</f>
        <v>0</v>
      </c>
      <c r="W271" s="366">
        <f>IFERROR(IF(-SUM(W$20:W270)+W$15&lt;0.000001,0,IF($C271&gt;='H-32A-WP06 - Debt Service'!V$24,'H-32A-WP06 - Debt Service'!V$27/12,0)),"-")</f>
        <v>0</v>
      </c>
      <c r="X271" s="366">
        <f>IFERROR(IF(-SUM(X$20:X270)+X$15&lt;0.000001,0,IF($C271&gt;='H-32A-WP06 - Debt Service'!W$24,'H-32A-WP06 - Debt Service'!W$27/12,0)),"-")</f>
        <v>0</v>
      </c>
      <c r="Y271" s="366">
        <f>IFERROR(IF(-SUM(Y$20:Y270)+Y$15&lt;0.000001,0,IF($C271&gt;='H-32A-WP06 - Debt Service'!X$24,'H-32A-WP06 - Debt Service'!X$27/12,0)),"-")</f>
        <v>0</v>
      </c>
      <c r="Z271" s="366">
        <f>IFERROR(IF(-SUM(Z$20:Z270)+Z$15&lt;0.000001,0,IF($C271&gt;='H-32A-WP06 - Debt Service'!Y$24,'H-32A-WP06 - Debt Service'!Y$27/12,0)),"-")</f>
        <v>0</v>
      </c>
    </row>
    <row r="272" spans="2:26">
      <c r="B272" s="354">
        <f t="shared" si="12"/>
        <v>2040</v>
      </c>
      <c r="C272" s="378">
        <f t="shared" si="14"/>
        <v>51136</v>
      </c>
      <c r="D272" s="366" t="str">
        <f>IFERROR(IF(-SUM(D$20:D271)+D$15&lt;0.000001,0,IF($C272&gt;='H-32A-WP06 - Debt Service'!C$24,'H-32A-WP06 - Debt Service'!C$27/12,0)),"-")</f>
        <v>-</v>
      </c>
      <c r="E272" s="366" t="str">
        <f>IFERROR(IF(-SUM(E$20:E271)+E$15&lt;0.000001,0,IF($C272&gt;='H-32A-WP06 - Debt Service'!D$24,'H-32A-WP06 - Debt Service'!D$27/12,0)),"-")</f>
        <v>-</v>
      </c>
      <c r="F272" s="366" t="str">
        <f>IFERROR(IF(-SUM(F$20:F271)+F$15&lt;0.000001,0,IF($C272&gt;='H-32A-WP06 - Debt Service'!E$24,'H-32A-WP06 - Debt Service'!E$27/12,0)),"-")</f>
        <v>-</v>
      </c>
      <c r="G272" s="366">
        <f>IFERROR(IF(-SUM(G$20:G271)+G$15&lt;0.000001,0,IF($C272&gt;='H-32A-WP06 - Debt Service'!F$24,'H-32A-WP06 - Debt Service'!F$27/12,0)),"-")</f>
        <v>0</v>
      </c>
      <c r="H272" s="366">
        <f>IFERROR(IF(-SUM(H$20:H271)+H$15&lt;0.000001,0,IF($C272&gt;='H-32A-WP06 - Debt Service'!G$24,'H-32A-WP06 - Debt Service'!G$27/12,0)),"-")</f>
        <v>0</v>
      </c>
      <c r="I272" s="366">
        <f>IFERROR(IF(-SUM(I$20:I271)+I$15&lt;0.000001,0,IF($C272&gt;='H-32A-WP06 - Debt Service'!H$24,'H-32A-WP06 - Debt Service'!H$27/12,0)),"-")</f>
        <v>0</v>
      </c>
      <c r="J272" s="366">
        <f>IFERROR(IF(-SUM(J$20:J271)+J$15&lt;0.000001,0,IF($C272&gt;='H-32A-WP06 - Debt Service'!I$24,'H-32A-WP06 - Debt Service'!I$27/12,0)),"-")</f>
        <v>0</v>
      </c>
      <c r="K272" s="366">
        <f>IFERROR(IF(-SUM(K$20:K271)+K$15&lt;0.000001,0,IF($C272&gt;='H-32A-WP06 - Debt Service'!J$24,'H-32A-WP06 - Debt Service'!J$27/12,0)),"-")</f>
        <v>0</v>
      </c>
      <c r="L272" s="366">
        <f>IFERROR(IF(-SUM(L$20:L271)+L$15&lt;0.000001,0,IF($C272&gt;='H-32A-WP06 - Debt Service'!K$24,'H-32A-WP06 - Debt Service'!K$27/12,0)),"-")</f>
        <v>0</v>
      </c>
      <c r="M272" s="366">
        <f>IFERROR(IF(-SUM(M$20:M271)+M$15&lt;0.000001,0,IF($C272&gt;='H-32A-WP06 - Debt Service'!L$24,'H-32A-WP06 - Debt Service'!L$27/12,0)),"-")</f>
        <v>0</v>
      </c>
      <c r="N272" s="459"/>
      <c r="O272" s="354">
        <f t="shared" si="13"/>
        <v>2040</v>
      </c>
      <c r="P272" s="378">
        <f t="shared" si="15"/>
        <v>51136</v>
      </c>
      <c r="Q272" s="366" t="str">
        <f>IFERROR(IF(-SUM(Q$20:Q271)+Q$15&lt;0.000001,0,IF($C272&gt;='H-32A-WP06 - Debt Service'!P$24,'H-32A-WP06 - Debt Service'!P$27/12,0)),"-")</f>
        <v>-</v>
      </c>
      <c r="R272" s="366">
        <f>IFERROR(IF(-SUM(R$20:R271)+R$15&lt;0.000001,0,IF($C272&gt;='H-32A-WP06 - Debt Service'!Q$24,'H-32A-WP06 - Debt Service'!Q$27/12,0)),"-")</f>
        <v>0</v>
      </c>
      <c r="S272" s="366">
        <f>IFERROR(IF(-SUM(S$20:S271)+S$15&lt;0.000001,0,IF($C272&gt;='H-32A-WP06 - Debt Service'!R$24,'H-32A-WP06 - Debt Service'!R$27/12,0)),"-")</f>
        <v>0</v>
      </c>
      <c r="T272" s="366">
        <f>IFERROR(IF(-SUM(T$20:T271)+T$15&lt;0.000001,0,IF($C272&gt;='H-32A-WP06 - Debt Service'!S$24,'H-32A-WP06 - Debt Service'!S$27/12,0)),"-")</f>
        <v>0</v>
      </c>
      <c r="U272" s="366">
        <f>IFERROR(IF(-SUM(U$20:U271)+U$15&lt;0.000001,0,IF($C272&gt;='H-32A-WP06 - Debt Service'!T$24,'H-32A-WP06 - Debt Service'!T$27/12,0)),"-")</f>
        <v>0</v>
      </c>
      <c r="V272" s="366">
        <f>IFERROR(IF(-SUM(V$20:V271)+V$15&lt;0.000001,0,IF($C272&gt;='H-32A-WP06 - Debt Service'!U$24,'H-32A-WP06 - Debt Service'!U$27/12,0)),"-")</f>
        <v>0</v>
      </c>
      <c r="W272" s="366">
        <f>IFERROR(IF(-SUM(W$20:W271)+W$15&lt;0.000001,0,IF($C272&gt;='H-32A-WP06 - Debt Service'!V$24,'H-32A-WP06 - Debt Service'!V$27/12,0)),"-")</f>
        <v>0</v>
      </c>
      <c r="X272" s="366">
        <f>IFERROR(IF(-SUM(X$20:X271)+X$15&lt;0.000001,0,IF($C272&gt;='H-32A-WP06 - Debt Service'!W$24,'H-32A-WP06 - Debt Service'!W$27/12,0)),"-")</f>
        <v>0</v>
      </c>
      <c r="Y272" s="366">
        <f>IFERROR(IF(-SUM(Y$20:Y271)+Y$15&lt;0.000001,0,IF($C272&gt;='H-32A-WP06 - Debt Service'!X$24,'H-32A-WP06 - Debt Service'!X$27/12,0)),"-")</f>
        <v>0</v>
      </c>
      <c r="Z272" s="366">
        <f>IFERROR(IF(-SUM(Z$20:Z271)+Z$15&lt;0.000001,0,IF($C272&gt;='H-32A-WP06 - Debt Service'!Y$24,'H-32A-WP06 - Debt Service'!Y$27/12,0)),"-")</f>
        <v>0</v>
      </c>
    </row>
    <row r="273" spans="2:26">
      <c r="B273" s="354">
        <f t="shared" si="12"/>
        <v>2040</v>
      </c>
      <c r="C273" s="378">
        <f t="shared" si="14"/>
        <v>51167</v>
      </c>
      <c r="D273" s="366" t="str">
        <f>IFERROR(IF(-SUM(D$20:D272)+D$15&lt;0.000001,0,IF($C273&gt;='H-32A-WP06 - Debt Service'!C$24,'H-32A-WP06 - Debt Service'!C$27/12,0)),"-")</f>
        <v>-</v>
      </c>
      <c r="E273" s="366" t="str">
        <f>IFERROR(IF(-SUM(E$20:E272)+E$15&lt;0.000001,0,IF($C273&gt;='H-32A-WP06 - Debt Service'!D$24,'H-32A-WP06 - Debt Service'!D$27/12,0)),"-")</f>
        <v>-</v>
      </c>
      <c r="F273" s="366" t="str">
        <f>IFERROR(IF(-SUM(F$20:F272)+F$15&lt;0.000001,0,IF($C273&gt;='H-32A-WP06 - Debt Service'!E$24,'H-32A-WP06 - Debt Service'!E$27/12,0)),"-")</f>
        <v>-</v>
      </c>
      <c r="G273" s="366">
        <f>IFERROR(IF(-SUM(G$20:G272)+G$15&lt;0.000001,0,IF($C273&gt;='H-32A-WP06 - Debt Service'!F$24,'H-32A-WP06 - Debt Service'!F$27/12,0)),"-")</f>
        <v>0</v>
      </c>
      <c r="H273" s="366">
        <f>IFERROR(IF(-SUM(H$20:H272)+H$15&lt;0.000001,0,IF($C273&gt;='H-32A-WP06 - Debt Service'!G$24,'H-32A-WP06 - Debt Service'!G$27/12,0)),"-")</f>
        <v>0</v>
      </c>
      <c r="I273" s="366">
        <f>IFERROR(IF(-SUM(I$20:I272)+I$15&lt;0.000001,0,IF($C273&gt;='H-32A-WP06 - Debt Service'!H$24,'H-32A-WP06 - Debt Service'!H$27/12,0)),"-")</f>
        <v>0</v>
      </c>
      <c r="J273" s="366">
        <f>IFERROR(IF(-SUM(J$20:J272)+J$15&lt;0.000001,0,IF($C273&gt;='H-32A-WP06 - Debt Service'!I$24,'H-32A-WP06 - Debt Service'!I$27/12,0)),"-")</f>
        <v>0</v>
      </c>
      <c r="K273" s="366">
        <f>IFERROR(IF(-SUM(K$20:K272)+K$15&lt;0.000001,0,IF($C273&gt;='H-32A-WP06 - Debt Service'!J$24,'H-32A-WP06 - Debt Service'!J$27/12,0)),"-")</f>
        <v>0</v>
      </c>
      <c r="L273" s="366">
        <f>IFERROR(IF(-SUM(L$20:L272)+L$15&lt;0.000001,0,IF($C273&gt;='H-32A-WP06 - Debt Service'!K$24,'H-32A-WP06 - Debt Service'!K$27/12,0)),"-")</f>
        <v>0</v>
      </c>
      <c r="M273" s="366">
        <f>IFERROR(IF(-SUM(M$20:M272)+M$15&lt;0.000001,0,IF($C273&gt;='H-32A-WP06 - Debt Service'!L$24,'H-32A-WP06 - Debt Service'!L$27/12,0)),"-")</f>
        <v>0</v>
      </c>
      <c r="N273" s="459"/>
      <c r="O273" s="354">
        <f t="shared" si="13"/>
        <v>2040</v>
      </c>
      <c r="P273" s="378">
        <f t="shared" si="15"/>
        <v>51167</v>
      </c>
      <c r="Q273" s="366" t="str">
        <f>IFERROR(IF(-SUM(Q$20:Q272)+Q$15&lt;0.000001,0,IF($C273&gt;='H-32A-WP06 - Debt Service'!P$24,'H-32A-WP06 - Debt Service'!P$27/12,0)),"-")</f>
        <v>-</v>
      </c>
      <c r="R273" s="366">
        <f>IFERROR(IF(-SUM(R$20:R272)+R$15&lt;0.000001,0,IF($C273&gt;='H-32A-WP06 - Debt Service'!Q$24,'H-32A-WP06 - Debt Service'!Q$27/12,0)),"-")</f>
        <v>0</v>
      </c>
      <c r="S273" s="366">
        <f>IFERROR(IF(-SUM(S$20:S272)+S$15&lt;0.000001,0,IF($C273&gt;='H-32A-WP06 - Debt Service'!R$24,'H-32A-WP06 - Debt Service'!R$27/12,0)),"-")</f>
        <v>0</v>
      </c>
      <c r="T273" s="366">
        <f>IFERROR(IF(-SUM(T$20:T272)+T$15&lt;0.000001,0,IF($C273&gt;='H-32A-WP06 - Debt Service'!S$24,'H-32A-WP06 - Debt Service'!S$27/12,0)),"-")</f>
        <v>0</v>
      </c>
      <c r="U273" s="366">
        <f>IFERROR(IF(-SUM(U$20:U272)+U$15&lt;0.000001,0,IF($C273&gt;='H-32A-WP06 - Debt Service'!T$24,'H-32A-WP06 - Debt Service'!T$27/12,0)),"-")</f>
        <v>0</v>
      </c>
      <c r="V273" s="366">
        <f>IFERROR(IF(-SUM(V$20:V272)+V$15&lt;0.000001,0,IF($C273&gt;='H-32A-WP06 - Debt Service'!U$24,'H-32A-WP06 - Debt Service'!U$27/12,0)),"-")</f>
        <v>0</v>
      </c>
      <c r="W273" s="366">
        <f>IFERROR(IF(-SUM(W$20:W272)+W$15&lt;0.000001,0,IF($C273&gt;='H-32A-WP06 - Debt Service'!V$24,'H-32A-WP06 - Debt Service'!V$27/12,0)),"-")</f>
        <v>0</v>
      </c>
      <c r="X273" s="366">
        <f>IFERROR(IF(-SUM(X$20:X272)+X$15&lt;0.000001,0,IF($C273&gt;='H-32A-WP06 - Debt Service'!W$24,'H-32A-WP06 - Debt Service'!W$27/12,0)),"-")</f>
        <v>0</v>
      </c>
      <c r="Y273" s="366">
        <f>IFERROR(IF(-SUM(Y$20:Y272)+Y$15&lt;0.000001,0,IF($C273&gt;='H-32A-WP06 - Debt Service'!X$24,'H-32A-WP06 - Debt Service'!X$27/12,0)),"-")</f>
        <v>0</v>
      </c>
      <c r="Z273" s="366">
        <f>IFERROR(IF(-SUM(Z$20:Z272)+Z$15&lt;0.000001,0,IF($C273&gt;='H-32A-WP06 - Debt Service'!Y$24,'H-32A-WP06 - Debt Service'!Y$27/12,0)),"-")</f>
        <v>0</v>
      </c>
    </row>
    <row r="274" spans="2:26">
      <c r="B274" s="354">
        <f t="shared" si="12"/>
        <v>2040</v>
      </c>
      <c r="C274" s="378">
        <f t="shared" si="14"/>
        <v>51196</v>
      </c>
      <c r="D274" s="366" t="str">
        <f>IFERROR(IF(-SUM(D$20:D273)+D$15&lt;0.000001,0,IF($C274&gt;='H-32A-WP06 - Debt Service'!C$24,'H-32A-WP06 - Debt Service'!C$27/12,0)),"-")</f>
        <v>-</v>
      </c>
      <c r="E274" s="366" t="str">
        <f>IFERROR(IF(-SUM(E$20:E273)+E$15&lt;0.000001,0,IF($C274&gt;='H-32A-WP06 - Debt Service'!D$24,'H-32A-WP06 - Debt Service'!D$27/12,0)),"-")</f>
        <v>-</v>
      </c>
      <c r="F274" s="366" t="str">
        <f>IFERROR(IF(-SUM(F$20:F273)+F$15&lt;0.000001,0,IF($C274&gt;='H-32A-WP06 - Debt Service'!E$24,'H-32A-WP06 - Debt Service'!E$27/12,0)),"-")</f>
        <v>-</v>
      </c>
      <c r="G274" s="366">
        <f>IFERROR(IF(-SUM(G$20:G273)+G$15&lt;0.000001,0,IF($C274&gt;='H-32A-WP06 - Debt Service'!F$24,'H-32A-WP06 - Debt Service'!F$27/12,0)),"-")</f>
        <v>0</v>
      </c>
      <c r="H274" s="366">
        <f>IFERROR(IF(-SUM(H$20:H273)+H$15&lt;0.000001,0,IF($C274&gt;='H-32A-WP06 - Debt Service'!G$24,'H-32A-WP06 - Debt Service'!G$27/12,0)),"-")</f>
        <v>0</v>
      </c>
      <c r="I274" s="366">
        <f>IFERROR(IF(-SUM(I$20:I273)+I$15&lt;0.000001,0,IF($C274&gt;='H-32A-WP06 - Debt Service'!H$24,'H-32A-WP06 - Debt Service'!H$27/12,0)),"-")</f>
        <v>0</v>
      </c>
      <c r="J274" s="366">
        <f>IFERROR(IF(-SUM(J$20:J273)+J$15&lt;0.000001,0,IF($C274&gt;='H-32A-WP06 - Debt Service'!I$24,'H-32A-WP06 - Debt Service'!I$27/12,0)),"-")</f>
        <v>0</v>
      </c>
      <c r="K274" s="366">
        <f>IFERROR(IF(-SUM(K$20:K273)+K$15&lt;0.000001,0,IF($C274&gt;='H-32A-WP06 - Debt Service'!J$24,'H-32A-WP06 - Debt Service'!J$27/12,0)),"-")</f>
        <v>0</v>
      </c>
      <c r="L274" s="366">
        <f>IFERROR(IF(-SUM(L$20:L273)+L$15&lt;0.000001,0,IF($C274&gt;='H-32A-WP06 - Debt Service'!K$24,'H-32A-WP06 - Debt Service'!K$27/12,0)),"-")</f>
        <v>0</v>
      </c>
      <c r="M274" s="366">
        <f>IFERROR(IF(-SUM(M$20:M273)+M$15&lt;0.000001,0,IF($C274&gt;='H-32A-WP06 - Debt Service'!L$24,'H-32A-WP06 - Debt Service'!L$27/12,0)),"-")</f>
        <v>0</v>
      </c>
      <c r="N274" s="459"/>
      <c r="O274" s="354">
        <f t="shared" si="13"/>
        <v>2040</v>
      </c>
      <c r="P274" s="378">
        <f t="shared" si="15"/>
        <v>51196</v>
      </c>
      <c r="Q274" s="366" t="str">
        <f>IFERROR(IF(-SUM(Q$20:Q273)+Q$15&lt;0.000001,0,IF($C274&gt;='H-32A-WP06 - Debt Service'!P$24,'H-32A-WP06 - Debt Service'!P$27/12,0)),"-")</f>
        <v>-</v>
      </c>
      <c r="R274" s="366">
        <f>IFERROR(IF(-SUM(R$20:R273)+R$15&lt;0.000001,0,IF($C274&gt;='H-32A-WP06 - Debt Service'!Q$24,'H-32A-WP06 - Debt Service'!Q$27/12,0)),"-")</f>
        <v>0</v>
      </c>
      <c r="S274" s="366">
        <f>IFERROR(IF(-SUM(S$20:S273)+S$15&lt;0.000001,0,IF($C274&gt;='H-32A-WP06 - Debt Service'!R$24,'H-32A-WP06 - Debt Service'!R$27/12,0)),"-")</f>
        <v>0</v>
      </c>
      <c r="T274" s="366">
        <f>IFERROR(IF(-SUM(T$20:T273)+T$15&lt;0.000001,0,IF($C274&gt;='H-32A-WP06 - Debt Service'!S$24,'H-32A-WP06 - Debt Service'!S$27/12,0)),"-")</f>
        <v>0</v>
      </c>
      <c r="U274" s="366">
        <f>IFERROR(IF(-SUM(U$20:U273)+U$15&lt;0.000001,0,IF($C274&gt;='H-32A-WP06 - Debt Service'!T$24,'H-32A-WP06 - Debt Service'!T$27/12,0)),"-")</f>
        <v>0</v>
      </c>
      <c r="V274" s="366">
        <f>IFERROR(IF(-SUM(V$20:V273)+V$15&lt;0.000001,0,IF($C274&gt;='H-32A-WP06 - Debt Service'!U$24,'H-32A-WP06 - Debt Service'!U$27/12,0)),"-")</f>
        <v>0</v>
      </c>
      <c r="W274" s="366">
        <f>IFERROR(IF(-SUM(W$20:W273)+W$15&lt;0.000001,0,IF($C274&gt;='H-32A-WP06 - Debt Service'!V$24,'H-32A-WP06 - Debt Service'!V$27/12,0)),"-")</f>
        <v>0</v>
      </c>
      <c r="X274" s="366">
        <f>IFERROR(IF(-SUM(X$20:X273)+X$15&lt;0.000001,0,IF($C274&gt;='H-32A-WP06 - Debt Service'!W$24,'H-32A-WP06 - Debt Service'!W$27/12,0)),"-")</f>
        <v>0</v>
      </c>
      <c r="Y274" s="366">
        <f>IFERROR(IF(-SUM(Y$20:Y273)+Y$15&lt;0.000001,0,IF($C274&gt;='H-32A-WP06 - Debt Service'!X$24,'H-32A-WP06 - Debt Service'!X$27/12,0)),"-")</f>
        <v>0</v>
      </c>
      <c r="Z274" s="366">
        <f>IFERROR(IF(-SUM(Z$20:Z273)+Z$15&lt;0.000001,0,IF($C274&gt;='H-32A-WP06 - Debt Service'!Y$24,'H-32A-WP06 - Debt Service'!Y$27/12,0)),"-")</f>
        <v>0</v>
      </c>
    </row>
    <row r="275" spans="2:26">
      <c r="B275" s="354">
        <f t="shared" si="12"/>
        <v>2040</v>
      </c>
      <c r="C275" s="378">
        <f t="shared" si="14"/>
        <v>51227</v>
      </c>
      <c r="D275" s="366" t="str">
        <f>IFERROR(IF(-SUM(D$20:D274)+D$15&lt;0.000001,0,IF($C275&gt;='H-32A-WP06 - Debt Service'!C$24,'H-32A-WP06 - Debt Service'!C$27/12,0)),"-")</f>
        <v>-</v>
      </c>
      <c r="E275" s="366" t="str">
        <f>IFERROR(IF(-SUM(E$20:E274)+E$15&lt;0.000001,0,IF($C275&gt;='H-32A-WP06 - Debt Service'!D$24,'H-32A-WP06 - Debt Service'!D$27/12,0)),"-")</f>
        <v>-</v>
      </c>
      <c r="F275" s="366" t="str">
        <f>IFERROR(IF(-SUM(F$20:F274)+F$15&lt;0.000001,0,IF($C275&gt;='H-32A-WP06 - Debt Service'!E$24,'H-32A-WP06 - Debt Service'!E$27/12,0)),"-")</f>
        <v>-</v>
      </c>
      <c r="G275" s="366">
        <f>IFERROR(IF(-SUM(G$20:G274)+G$15&lt;0.000001,0,IF($C275&gt;='H-32A-WP06 - Debt Service'!F$24,'H-32A-WP06 - Debt Service'!F$27/12,0)),"-")</f>
        <v>0</v>
      </c>
      <c r="H275" s="366">
        <f>IFERROR(IF(-SUM(H$20:H274)+H$15&lt;0.000001,0,IF($C275&gt;='H-32A-WP06 - Debt Service'!G$24,'H-32A-WP06 - Debt Service'!G$27/12,0)),"-")</f>
        <v>0</v>
      </c>
      <c r="I275" s="366">
        <f>IFERROR(IF(-SUM(I$20:I274)+I$15&lt;0.000001,0,IF($C275&gt;='H-32A-WP06 - Debt Service'!H$24,'H-32A-WP06 - Debt Service'!H$27/12,0)),"-")</f>
        <v>0</v>
      </c>
      <c r="J275" s="366">
        <f>IFERROR(IF(-SUM(J$20:J274)+J$15&lt;0.000001,0,IF($C275&gt;='H-32A-WP06 - Debt Service'!I$24,'H-32A-WP06 - Debt Service'!I$27/12,0)),"-")</f>
        <v>0</v>
      </c>
      <c r="K275" s="366">
        <f>IFERROR(IF(-SUM(K$20:K274)+K$15&lt;0.000001,0,IF($C275&gt;='H-32A-WP06 - Debt Service'!J$24,'H-32A-WP06 - Debt Service'!J$27/12,0)),"-")</f>
        <v>0</v>
      </c>
      <c r="L275" s="366">
        <f>IFERROR(IF(-SUM(L$20:L274)+L$15&lt;0.000001,0,IF($C275&gt;='H-32A-WP06 - Debt Service'!K$24,'H-32A-WP06 - Debt Service'!K$27/12,0)),"-")</f>
        <v>0</v>
      </c>
      <c r="M275" s="366">
        <f>IFERROR(IF(-SUM(M$20:M274)+M$15&lt;0.000001,0,IF($C275&gt;='H-32A-WP06 - Debt Service'!L$24,'H-32A-WP06 - Debt Service'!L$27/12,0)),"-")</f>
        <v>0</v>
      </c>
      <c r="N275" s="459"/>
      <c r="O275" s="354">
        <f t="shared" si="13"/>
        <v>2040</v>
      </c>
      <c r="P275" s="378">
        <f t="shared" si="15"/>
        <v>51227</v>
      </c>
      <c r="Q275" s="366" t="str">
        <f>IFERROR(IF(-SUM(Q$20:Q274)+Q$15&lt;0.000001,0,IF($C275&gt;='H-32A-WP06 - Debt Service'!P$24,'H-32A-WP06 - Debt Service'!P$27/12,0)),"-")</f>
        <v>-</v>
      </c>
      <c r="R275" s="366">
        <f>IFERROR(IF(-SUM(R$20:R274)+R$15&lt;0.000001,0,IF($C275&gt;='H-32A-WP06 - Debt Service'!Q$24,'H-32A-WP06 - Debt Service'!Q$27/12,0)),"-")</f>
        <v>0</v>
      </c>
      <c r="S275" s="366">
        <f>IFERROR(IF(-SUM(S$20:S274)+S$15&lt;0.000001,0,IF($C275&gt;='H-32A-WP06 - Debt Service'!R$24,'H-32A-WP06 - Debt Service'!R$27/12,0)),"-")</f>
        <v>0</v>
      </c>
      <c r="T275" s="366">
        <f>IFERROR(IF(-SUM(T$20:T274)+T$15&lt;0.000001,0,IF($C275&gt;='H-32A-WP06 - Debt Service'!S$24,'H-32A-WP06 - Debt Service'!S$27/12,0)),"-")</f>
        <v>0</v>
      </c>
      <c r="U275" s="366">
        <f>IFERROR(IF(-SUM(U$20:U274)+U$15&lt;0.000001,0,IF($C275&gt;='H-32A-WP06 - Debt Service'!T$24,'H-32A-WP06 - Debt Service'!T$27/12,0)),"-")</f>
        <v>0</v>
      </c>
      <c r="V275" s="366">
        <f>IFERROR(IF(-SUM(V$20:V274)+V$15&lt;0.000001,0,IF($C275&gt;='H-32A-WP06 - Debt Service'!U$24,'H-32A-WP06 - Debt Service'!U$27/12,0)),"-")</f>
        <v>0</v>
      </c>
      <c r="W275" s="366">
        <f>IFERROR(IF(-SUM(W$20:W274)+W$15&lt;0.000001,0,IF($C275&gt;='H-32A-WP06 - Debt Service'!V$24,'H-32A-WP06 - Debt Service'!V$27/12,0)),"-")</f>
        <v>0</v>
      </c>
      <c r="X275" s="366">
        <f>IFERROR(IF(-SUM(X$20:X274)+X$15&lt;0.000001,0,IF($C275&gt;='H-32A-WP06 - Debt Service'!W$24,'H-32A-WP06 - Debt Service'!W$27/12,0)),"-")</f>
        <v>0</v>
      </c>
      <c r="Y275" s="366">
        <f>IFERROR(IF(-SUM(Y$20:Y274)+Y$15&lt;0.000001,0,IF($C275&gt;='H-32A-WP06 - Debt Service'!X$24,'H-32A-WP06 - Debt Service'!X$27/12,0)),"-")</f>
        <v>0</v>
      </c>
      <c r="Z275" s="366">
        <f>IFERROR(IF(-SUM(Z$20:Z274)+Z$15&lt;0.000001,0,IF($C275&gt;='H-32A-WP06 - Debt Service'!Y$24,'H-32A-WP06 - Debt Service'!Y$27/12,0)),"-")</f>
        <v>0</v>
      </c>
    </row>
    <row r="276" spans="2:26">
      <c r="B276" s="354">
        <f t="shared" si="12"/>
        <v>2040</v>
      </c>
      <c r="C276" s="378">
        <f t="shared" si="14"/>
        <v>51257</v>
      </c>
      <c r="D276" s="366" t="str">
        <f>IFERROR(IF(-SUM(D$20:D275)+D$15&lt;0.000001,0,IF($C276&gt;='H-32A-WP06 - Debt Service'!C$24,'H-32A-WP06 - Debt Service'!C$27/12,0)),"-")</f>
        <v>-</v>
      </c>
      <c r="E276" s="366" t="str">
        <f>IFERROR(IF(-SUM(E$20:E275)+E$15&lt;0.000001,0,IF($C276&gt;='H-32A-WP06 - Debt Service'!D$24,'H-32A-WP06 - Debt Service'!D$27/12,0)),"-")</f>
        <v>-</v>
      </c>
      <c r="F276" s="366" t="str">
        <f>IFERROR(IF(-SUM(F$20:F275)+F$15&lt;0.000001,0,IF($C276&gt;='H-32A-WP06 - Debt Service'!E$24,'H-32A-WP06 - Debt Service'!E$27/12,0)),"-")</f>
        <v>-</v>
      </c>
      <c r="G276" s="366">
        <f>IFERROR(IF(-SUM(G$20:G275)+G$15&lt;0.000001,0,IF($C276&gt;='H-32A-WP06 - Debt Service'!F$24,'H-32A-WP06 - Debt Service'!F$27/12,0)),"-")</f>
        <v>0</v>
      </c>
      <c r="H276" s="366">
        <f>IFERROR(IF(-SUM(H$20:H275)+H$15&lt;0.000001,0,IF($C276&gt;='H-32A-WP06 - Debt Service'!G$24,'H-32A-WP06 - Debt Service'!G$27/12,0)),"-")</f>
        <v>0</v>
      </c>
      <c r="I276" s="366">
        <f>IFERROR(IF(-SUM(I$20:I275)+I$15&lt;0.000001,0,IF($C276&gt;='H-32A-WP06 - Debt Service'!H$24,'H-32A-WP06 - Debt Service'!H$27/12,0)),"-")</f>
        <v>0</v>
      </c>
      <c r="J276" s="366">
        <f>IFERROR(IF(-SUM(J$20:J275)+J$15&lt;0.000001,0,IF($C276&gt;='H-32A-WP06 - Debt Service'!I$24,'H-32A-WP06 - Debt Service'!I$27/12,0)),"-")</f>
        <v>0</v>
      </c>
      <c r="K276" s="366">
        <f>IFERROR(IF(-SUM(K$20:K275)+K$15&lt;0.000001,0,IF($C276&gt;='H-32A-WP06 - Debt Service'!J$24,'H-32A-WP06 - Debt Service'!J$27/12,0)),"-")</f>
        <v>0</v>
      </c>
      <c r="L276" s="366">
        <f>IFERROR(IF(-SUM(L$20:L275)+L$15&lt;0.000001,0,IF($C276&gt;='H-32A-WP06 - Debt Service'!K$24,'H-32A-WP06 - Debt Service'!K$27/12,0)),"-")</f>
        <v>0</v>
      </c>
      <c r="M276" s="366">
        <f>IFERROR(IF(-SUM(M$20:M275)+M$15&lt;0.000001,0,IF($C276&gt;='H-32A-WP06 - Debt Service'!L$24,'H-32A-WP06 - Debt Service'!L$27/12,0)),"-")</f>
        <v>0</v>
      </c>
      <c r="N276" s="459"/>
      <c r="O276" s="354">
        <f t="shared" si="13"/>
        <v>2040</v>
      </c>
      <c r="P276" s="378">
        <f t="shared" si="15"/>
        <v>51257</v>
      </c>
      <c r="Q276" s="366" t="str">
        <f>IFERROR(IF(-SUM(Q$20:Q275)+Q$15&lt;0.000001,0,IF($C276&gt;='H-32A-WP06 - Debt Service'!P$24,'H-32A-WP06 - Debt Service'!P$27/12,0)),"-")</f>
        <v>-</v>
      </c>
      <c r="R276" s="366">
        <f>IFERROR(IF(-SUM(R$20:R275)+R$15&lt;0.000001,0,IF($C276&gt;='H-32A-WP06 - Debt Service'!Q$24,'H-32A-WP06 - Debt Service'!Q$27/12,0)),"-")</f>
        <v>0</v>
      </c>
      <c r="S276" s="366">
        <f>IFERROR(IF(-SUM(S$20:S275)+S$15&lt;0.000001,0,IF($C276&gt;='H-32A-WP06 - Debt Service'!R$24,'H-32A-WP06 - Debt Service'!R$27/12,0)),"-")</f>
        <v>0</v>
      </c>
      <c r="T276" s="366">
        <f>IFERROR(IF(-SUM(T$20:T275)+T$15&lt;0.000001,0,IF($C276&gt;='H-32A-WP06 - Debt Service'!S$24,'H-32A-WP06 - Debt Service'!S$27/12,0)),"-")</f>
        <v>0</v>
      </c>
      <c r="U276" s="366">
        <f>IFERROR(IF(-SUM(U$20:U275)+U$15&lt;0.000001,0,IF($C276&gt;='H-32A-WP06 - Debt Service'!T$24,'H-32A-WP06 - Debt Service'!T$27/12,0)),"-")</f>
        <v>0</v>
      </c>
      <c r="V276" s="366">
        <f>IFERROR(IF(-SUM(V$20:V275)+V$15&lt;0.000001,0,IF($C276&gt;='H-32A-WP06 - Debt Service'!U$24,'H-32A-WP06 - Debt Service'!U$27/12,0)),"-")</f>
        <v>0</v>
      </c>
      <c r="W276" s="366">
        <f>IFERROR(IF(-SUM(W$20:W275)+W$15&lt;0.000001,0,IF($C276&gt;='H-32A-WP06 - Debt Service'!V$24,'H-32A-WP06 - Debt Service'!V$27/12,0)),"-")</f>
        <v>0</v>
      </c>
      <c r="X276" s="366">
        <f>IFERROR(IF(-SUM(X$20:X275)+X$15&lt;0.000001,0,IF($C276&gt;='H-32A-WP06 - Debt Service'!W$24,'H-32A-WP06 - Debt Service'!W$27/12,0)),"-")</f>
        <v>0</v>
      </c>
      <c r="Y276" s="366">
        <f>IFERROR(IF(-SUM(Y$20:Y275)+Y$15&lt;0.000001,0,IF($C276&gt;='H-32A-WP06 - Debt Service'!X$24,'H-32A-WP06 - Debt Service'!X$27/12,0)),"-")</f>
        <v>0</v>
      </c>
      <c r="Z276" s="366">
        <f>IFERROR(IF(-SUM(Z$20:Z275)+Z$15&lt;0.000001,0,IF($C276&gt;='H-32A-WP06 - Debt Service'!Y$24,'H-32A-WP06 - Debt Service'!Y$27/12,0)),"-")</f>
        <v>0</v>
      </c>
    </row>
    <row r="277" spans="2:26">
      <c r="B277" s="354">
        <f t="shared" ref="B277:B340" si="16">YEAR(C277)</f>
        <v>2040</v>
      </c>
      <c r="C277" s="378">
        <f t="shared" si="14"/>
        <v>51288</v>
      </c>
      <c r="D277" s="366" t="str">
        <f>IFERROR(IF(-SUM(D$20:D276)+D$15&lt;0.000001,0,IF($C277&gt;='H-32A-WP06 - Debt Service'!C$24,'H-32A-WP06 - Debt Service'!C$27/12,0)),"-")</f>
        <v>-</v>
      </c>
      <c r="E277" s="366" t="str">
        <f>IFERROR(IF(-SUM(E$20:E276)+E$15&lt;0.000001,0,IF($C277&gt;='H-32A-WP06 - Debt Service'!D$24,'H-32A-WP06 - Debt Service'!D$27/12,0)),"-")</f>
        <v>-</v>
      </c>
      <c r="F277" s="366" t="str">
        <f>IFERROR(IF(-SUM(F$20:F276)+F$15&lt;0.000001,0,IF($C277&gt;='H-32A-WP06 - Debt Service'!E$24,'H-32A-WP06 - Debt Service'!E$27/12,0)),"-")</f>
        <v>-</v>
      </c>
      <c r="G277" s="366">
        <f>IFERROR(IF(-SUM(G$20:G276)+G$15&lt;0.000001,0,IF($C277&gt;='H-32A-WP06 - Debt Service'!F$24,'H-32A-WP06 - Debt Service'!F$27/12,0)),"-")</f>
        <v>0</v>
      </c>
      <c r="H277" s="366">
        <f>IFERROR(IF(-SUM(H$20:H276)+H$15&lt;0.000001,0,IF($C277&gt;='H-32A-WP06 - Debt Service'!G$24,'H-32A-WP06 - Debt Service'!G$27/12,0)),"-")</f>
        <v>0</v>
      </c>
      <c r="I277" s="366">
        <f>IFERROR(IF(-SUM(I$20:I276)+I$15&lt;0.000001,0,IF($C277&gt;='H-32A-WP06 - Debt Service'!H$24,'H-32A-WP06 - Debt Service'!H$27/12,0)),"-")</f>
        <v>0</v>
      </c>
      <c r="J277" s="366">
        <f>IFERROR(IF(-SUM(J$20:J276)+J$15&lt;0.000001,0,IF($C277&gt;='H-32A-WP06 - Debt Service'!I$24,'H-32A-WP06 - Debt Service'!I$27/12,0)),"-")</f>
        <v>0</v>
      </c>
      <c r="K277" s="366">
        <f>IFERROR(IF(-SUM(K$20:K276)+K$15&lt;0.000001,0,IF($C277&gt;='H-32A-WP06 - Debt Service'!J$24,'H-32A-WP06 - Debt Service'!J$27/12,0)),"-")</f>
        <v>0</v>
      </c>
      <c r="L277" s="366">
        <f>IFERROR(IF(-SUM(L$20:L276)+L$15&lt;0.000001,0,IF($C277&gt;='H-32A-WP06 - Debt Service'!K$24,'H-32A-WP06 - Debt Service'!K$27/12,0)),"-")</f>
        <v>0</v>
      </c>
      <c r="M277" s="366">
        <f>IFERROR(IF(-SUM(M$20:M276)+M$15&lt;0.000001,0,IF($C277&gt;='H-32A-WP06 - Debt Service'!L$24,'H-32A-WP06 - Debt Service'!L$27/12,0)),"-")</f>
        <v>0</v>
      </c>
      <c r="N277" s="459"/>
      <c r="O277" s="354">
        <f t="shared" ref="O277:O340" si="17">YEAR(P277)</f>
        <v>2040</v>
      </c>
      <c r="P277" s="378">
        <f t="shared" si="15"/>
        <v>51288</v>
      </c>
      <c r="Q277" s="366" t="str">
        <f>IFERROR(IF(-SUM(Q$20:Q276)+Q$15&lt;0.000001,0,IF($C277&gt;='H-32A-WP06 - Debt Service'!P$24,'H-32A-WP06 - Debt Service'!P$27/12,0)),"-")</f>
        <v>-</v>
      </c>
      <c r="R277" s="366">
        <f>IFERROR(IF(-SUM(R$20:R276)+R$15&lt;0.000001,0,IF($C277&gt;='H-32A-WP06 - Debt Service'!Q$24,'H-32A-WP06 - Debt Service'!Q$27/12,0)),"-")</f>
        <v>0</v>
      </c>
      <c r="S277" s="366">
        <f>IFERROR(IF(-SUM(S$20:S276)+S$15&lt;0.000001,0,IF($C277&gt;='H-32A-WP06 - Debt Service'!R$24,'H-32A-WP06 - Debt Service'!R$27/12,0)),"-")</f>
        <v>0</v>
      </c>
      <c r="T277" s="366">
        <f>IFERROR(IF(-SUM(T$20:T276)+T$15&lt;0.000001,0,IF($C277&gt;='H-32A-WP06 - Debt Service'!S$24,'H-32A-WP06 - Debt Service'!S$27/12,0)),"-")</f>
        <v>0</v>
      </c>
      <c r="U277" s="366">
        <f>IFERROR(IF(-SUM(U$20:U276)+U$15&lt;0.000001,0,IF($C277&gt;='H-32A-WP06 - Debt Service'!T$24,'H-32A-WP06 - Debt Service'!T$27/12,0)),"-")</f>
        <v>0</v>
      </c>
      <c r="V277" s="366">
        <f>IFERROR(IF(-SUM(V$20:V276)+V$15&lt;0.000001,0,IF($C277&gt;='H-32A-WP06 - Debt Service'!U$24,'H-32A-WP06 - Debt Service'!U$27/12,0)),"-")</f>
        <v>0</v>
      </c>
      <c r="W277" s="366">
        <f>IFERROR(IF(-SUM(W$20:W276)+W$15&lt;0.000001,0,IF($C277&gt;='H-32A-WP06 - Debt Service'!V$24,'H-32A-WP06 - Debt Service'!V$27/12,0)),"-")</f>
        <v>0</v>
      </c>
      <c r="X277" s="366">
        <f>IFERROR(IF(-SUM(X$20:X276)+X$15&lt;0.000001,0,IF($C277&gt;='H-32A-WP06 - Debt Service'!W$24,'H-32A-WP06 - Debt Service'!W$27/12,0)),"-")</f>
        <v>0</v>
      </c>
      <c r="Y277" s="366">
        <f>IFERROR(IF(-SUM(Y$20:Y276)+Y$15&lt;0.000001,0,IF($C277&gt;='H-32A-WP06 - Debt Service'!X$24,'H-32A-WP06 - Debt Service'!X$27/12,0)),"-")</f>
        <v>0</v>
      </c>
      <c r="Z277" s="366">
        <f>IFERROR(IF(-SUM(Z$20:Z276)+Z$15&lt;0.000001,0,IF($C277&gt;='H-32A-WP06 - Debt Service'!Y$24,'H-32A-WP06 - Debt Service'!Y$27/12,0)),"-")</f>
        <v>0</v>
      </c>
    </row>
    <row r="278" spans="2:26">
      <c r="B278" s="354">
        <f t="shared" si="16"/>
        <v>2040</v>
      </c>
      <c r="C278" s="378">
        <f t="shared" ref="C278:C341" si="18">EOMONTH(C277,0)+1</f>
        <v>51318</v>
      </c>
      <c r="D278" s="366" t="str">
        <f>IFERROR(IF(-SUM(D$20:D277)+D$15&lt;0.000001,0,IF($C278&gt;='H-32A-WP06 - Debt Service'!C$24,'H-32A-WP06 - Debt Service'!C$27/12,0)),"-")</f>
        <v>-</v>
      </c>
      <c r="E278" s="366" t="str">
        <f>IFERROR(IF(-SUM(E$20:E277)+E$15&lt;0.000001,0,IF($C278&gt;='H-32A-WP06 - Debt Service'!D$24,'H-32A-WP06 - Debt Service'!D$27/12,0)),"-")</f>
        <v>-</v>
      </c>
      <c r="F278" s="366" t="str">
        <f>IFERROR(IF(-SUM(F$20:F277)+F$15&lt;0.000001,0,IF($C278&gt;='H-32A-WP06 - Debt Service'!E$24,'H-32A-WP06 - Debt Service'!E$27/12,0)),"-")</f>
        <v>-</v>
      </c>
      <c r="G278" s="366">
        <f>IFERROR(IF(-SUM(G$20:G277)+G$15&lt;0.000001,0,IF($C278&gt;='H-32A-WP06 - Debt Service'!F$24,'H-32A-WP06 - Debt Service'!F$27/12,0)),"-")</f>
        <v>0</v>
      </c>
      <c r="H278" s="366">
        <f>IFERROR(IF(-SUM(H$20:H277)+H$15&lt;0.000001,0,IF($C278&gt;='H-32A-WP06 - Debt Service'!G$24,'H-32A-WP06 - Debt Service'!G$27/12,0)),"-")</f>
        <v>0</v>
      </c>
      <c r="I278" s="366">
        <f>IFERROR(IF(-SUM(I$20:I277)+I$15&lt;0.000001,0,IF($C278&gt;='H-32A-WP06 - Debt Service'!H$24,'H-32A-WP06 - Debt Service'!H$27/12,0)),"-")</f>
        <v>0</v>
      </c>
      <c r="J278" s="366">
        <f>IFERROR(IF(-SUM(J$20:J277)+J$15&lt;0.000001,0,IF($C278&gt;='H-32A-WP06 - Debt Service'!I$24,'H-32A-WP06 - Debt Service'!I$27/12,0)),"-")</f>
        <v>0</v>
      </c>
      <c r="K278" s="366">
        <f>IFERROR(IF(-SUM(K$20:K277)+K$15&lt;0.000001,0,IF($C278&gt;='H-32A-WP06 - Debt Service'!J$24,'H-32A-WP06 - Debt Service'!J$27/12,0)),"-")</f>
        <v>0</v>
      </c>
      <c r="L278" s="366">
        <f>IFERROR(IF(-SUM(L$20:L277)+L$15&lt;0.000001,0,IF($C278&gt;='H-32A-WP06 - Debt Service'!K$24,'H-32A-WP06 - Debt Service'!K$27/12,0)),"-")</f>
        <v>0</v>
      </c>
      <c r="M278" s="366">
        <f>IFERROR(IF(-SUM(M$20:M277)+M$15&lt;0.000001,0,IF($C278&gt;='H-32A-WP06 - Debt Service'!L$24,'H-32A-WP06 - Debt Service'!L$27/12,0)),"-")</f>
        <v>0</v>
      </c>
      <c r="N278" s="459"/>
      <c r="O278" s="354">
        <f t="shared" si="17"/>
        <v>2040</v>
      </c>
      <c r="P278" s="378">
        <f t="shared" ref="P278:P341" si="19">EOMONTH(P277,0)+1</f>
        <v>51318</v>
      </c>
      <c r="Q278" s="366" t="str">
        <f>IFERROR(IF(-SUM(Q$20:Q277)+Q$15&lt;0.000001,0,IF($C278&gt;='H-32A-WP06 - Debt Service'!P$24,'H-32A-WP06 - Debt Service'!P$27/12,0)),"-")</f>
        <v>-</v>
      </c>
      <c r="R278" s="366">
        <f>IFERROR(IF(-SUM(R$20:R277)+R$15&lt;0.000001,0,IF($C278&gt;='H-32A-WP06 - Debt Service'!Q$24,'H-32A-WP06 - Debt Service'!Q$27/12,0)),"-")</f>
        <v>0</v>
      </c>
      <c r="S278" s="366">
        <f>IFERROR(IF(-SUM(S$20:S277)+S$15&lt;0.000001,0,IF($C278&gt;='H-32A-WP06 - Debt Service'!R$24,'H-32A-WP06 - Debt Service'!R$27/12,0)),"-")</f>
        <v>0</v>
      </c>
      <c r="T278" s="366">
        <f>IFERROR(IF(-SUM(T$20:T277)+T$15&lt;0.000001,0,IF($C278&gt;='H-32A-WP06 - Debt Service'!S$24,'H-32A-WP06 - Debt Service'!S$27/12,0)),"-")</f>
        <v>0</v>
      </c>
      <c r="U278" s="366">
        <f>IFERROR(IF(-SUM(U$20:U277)+U$15&lt;0.000001,0,IF($C278&gt;='H-32A-WP06 - Debt Service'!T$24,'H-32A-WP06 - Debt Service'!T$27/12,0)),"-")</f>
        <v>0</v>
      </c>
      <c r="V278" s="366">
        <f>IFERROR(IF(-SUM(V$20:V277)+V$15&lt;0.000001,0,IF($C278&gt;='H-32A-WP06 - Debt Service'!U$24,'H-32A-WP06 - Debt Service'!U$27/12,0)),"-")</f>
        <v>0</v>
      </c>
      <c r="W278" s="366">
        <f>IFERROR(IF(-SUM(W$20:W277)+W$15&lt;0.000001,0,IF($C278&gt;='H-32A-WP06 - Debt Service'!V$24,'H-32A-WP06 - Debt Service'!V$27/12,0)),"-")</f>
        <v>0</v>
      </c>
      <c r="X278" s="366">
        <f>IFERROR(IF(-SUM(X$20:X277)+X$15&lt;0.000001,0,IF($C278&gt;='H-32A-WP06 - Debt Service'!W$24,'H-32A-WP06 - Debt Service'!W$27/12,0)),"-")</f>
        <v>0</v>
      </c>
      <c r="Y278" s="366">
        <f>IFERROR(IF(-SUM(Y$20:Y277)+Y$15&lt;0.000001,0,IF($C278&gt;='H-32A-WP06 - Debt Service'!X$24,'H-32A-WP06 - Debt Service'!X$27/12,0)),"-")</f>
        <v>0</v>
      </c>
      <c r="Z278" s="366">
        <f>IFERROR(IF(-SUM(Z$20:Z277)+Z$15&lt;0.000001,0,IF($C278&gt;='H-32A-WP06 - Debt Service'!Y$24,'H-32A-WP06 - Debt Service'!Y$27/12,0)),"-")</f>
        <v>0</v>
      </c>
    </row>
    <row r="279" spans="2:26">
      <c r="B279" s="354">
        <f t="shared" si="16"/>
        <v>2040</v>
      </c>
      <c r="C279" s="378">
        <f t="shared" si="18"/>
        <v>51349</v>
      </c>
      <c r="D279" s="366" t="str">
        <f>IFERROR(IF(-SUM(D$20:D278)+D$15&lt;0.000001,0,IF($C279&gt;='H-32A-WP06 - Debt Service'!C$24,'H-32A-WP06 - Debt Service'!C$27/12,0)),"-")</f>
        <v>-</v>
      </c>
      <c r="E279" s="366" t="str">
        <f>IFERROR(IF(-SUM(E$20:E278)+E$15&lt;0.000001,0,IF($C279&gt;='H-32A-WP06 - Debt Service'!D$24,'H-32A-WP06 - Debt Service'!D$27/12,0)),"-")</f>
        <v>-</v>
      </c>
      <c r="F279" s="366" t="str">
        <f>IFERROR(IF(-SUM(F$20:F278)+F$15&lt;0.000001,0,IF($C279&gt;='H-32A-WP06 - Debt Service'!E$24,'H-32A-WP06 - Debt Service'!E$27/12,0)),"-")</f>
        <v>-</v>
      </c>
      <c r="G279" s="366">
        <f>IFERROR(IF(-SUM(G$20:G278)+G$15&lt;0.000001,0,IF($C279&gt;='H-32A-WP06 - Debt Service'!F$24,'H-32A-WP06 - Debt Service'!F$27/12,0)),"-")</f>
        <v>0</v>
      </c>
      <c r="H279" s="366">
        <f>IFERROR(IF(-SUM(H$20:H278)+H$15&lt;0.000001,0,IF($C279&gt;='H-32A-WP06 - Debt Service'!G$24,'H-32A-WP06 - Debt Service'!G$27/12,0)),"-")</f>
        <v>0</v>
      </c>
      <c r="I279" s="366">
        <f>IFERROR(IF(-SUM(I$20:I278)+I$15&lt;0.000001,0,IF($C279&gt;='H-32A-WP06 - Debt Service'!H$24,'H-32A-WP06 - Debt Service'!H$27/12,0)),"-")</f>
        <v>0</v>
      </c>
      <c r="J279" s="366">
        <f>IFERROR(IF(-SUM(J$20:J278)+J$15&lt;0.000001,0,IF($C279&gt;='H-32A-WP06 - Debt Service'!I$24,'H-32A-WP06 - Debt Service'!I$27/12,0)),"-")</f>
        <v>0</v>
      </c>
      <c r="K279" s="366">
        <f>IFERROR(IF(-SUM(K$20:K278)+K$15&lt;0.000001,0,IF($C279&gt;='H-32A-WP06 - Debt Service'!J$24,'H-32A-WP06 - Debt Service'!J$27/12,0)),"-")</f>
        <v>0</v>
      </c>
      <c r="L279" s="366">
        <f>IFERROR(IF(-SUM(L$20:L278)+L$15&lt;0.000001,0,IF($C279&gt;='H-32A-WP06 - Debt Service'!K$24,'H-32A-WP06 - Debt Service'!K$27/12,0)),"-")</f>
        <v>0</v>
      </c>
      <c r="M279" s="366">
        <f>IFERROR(IF(-SUM(M$20:M278)+M$15&lt;0.000001,0,IF($C279&gt;='H-32A-WP06 - Debt Service'!L$24,'H-32A-WP06 - Debt Service'!L$27/12,0)),"-")</f>
        <v>0</v>
      </c>
      <c r="N279" s="459"/>
      <c r="O279" s="354">
        <f t="shared" si="17"/>
        <v>2040</v>
      </c>
      <c r="P279" s="378">
        <f t="shared" si="19"/>
        <v>51349</v>
      </c>
      <c r="Q279" s="366" t="str">
        <f>IFERROR(IF(-SUM(Q$20:Q278)+Q$15&lt;0.000001,0,IF($C279&gt;='H-32A-WP06 - Debt Service'!P$24,'H-32A-WP06 - Debt Service'!P$27/12,0)),"-")</f>
        <v>-</v>
      </c>
      <c r="R279" s="366">
        <f>IFERROR(IF(-SUM(R$20:R278)+R$15&lt;0.000001,0,IF($C279&gt;='H-32A-WP06 - Debt Service'!Q$24,'H-32A-WP06 - Debt Service'!Q$27/12,0)),"-")</f>
        <v>0</v>
      </c>
      <c r="S279" s="366">
        <f>IFERROR(IF(-SUM(S$20:S278)+S$15&lt;0.000001,0,IF($C279&gt;='H-32A-WP06 - Debt Service'!R$24,'H-32A-WP06 - Debt Service'!R$27/12,0)),"-")</f>
        <v>0</v>
      </c>
      <c r="T279" s="366">
        <f>IFERROR(IF(-SUM(T$20:T278)+T$15&lt;0.000001,0,IF($C279&gt;='H-32A-WP06 - Debt Service'!S$24,'H-32A-WP06 - Debt Service'!S$27/12,0)),"-")</f>
        <v>0</v>
      </c>
      <c r="U279" s="366">
        <f>IFERROR(IF(-SUM(U$20:U278)+U$15&lt;0.000001,0,IF($C279&gt;='H-32A-WP06 - Debt Service'!T$24,'H-32A-WP06 - Debt Service'!T$27/12,0)),"-")</f>
        <v>0</v>
      </c>
      <c r="V279" s="366">
        <f>IFERROR(IF(-SUM(V$20:V278)+V$15&lt;0.000001,0,IF($C279&gt;='H-32A-WP06 - Debt Service'!U$24,'H-32A-WP06 - Debt Service'!U$27/12,0)),"-")</f>
        <v>0</v>
      </c>
      <c r="W279" s="366">
        <f>IFERROR(IF(-SUM(W$20:W278)+W$15&lt;0.000001,0,IF($C279&gt;='H-32A-WP06 - Debt Service'!V$24,'H-32A-WP06 - Debt Service'!V$27/12,0)),"-")</f>
        <v>0</v>
      </c>
      <c r="X279" s="366">
        <f>IFERROR(IF(-SUM(X$20:X278)+X$15&lt;0.000001,0,IF($C279&gt;='H-32A-WP06 - Debt Service'!W$24,'H-32A-WP06 - Debt Service'!W$27/12,0)),"-")</f>
        <v>0</v>
      </c>
      <c r="Y279" s="366">
        <f>IFERROR(IF(-SUM(Y$20:Y278)+Y$15&lt;0.000001,0,IF($C279&gt;='H-32A-WP06 - Debt Service'!X$24,'H-32A-WP06 - Debt Service'!X$27/12,0)),"-")</f>
        <v>0</v>
      </c>
      <c r="Z279" s="366">
        <f>IFERROR(IF(-SUM(Z$20:Z278)+Z$15&lt;0.000001,0,IF($C279&gt;='H-32A-WP06 - Debt Service'!Y$24,'H-32A-WP06 - Debt Service'!Y$27/12,0)),"-")</f>
        <v>0</v>
      </c>
    </row>
    <row r="280" spans="2:26">
      <c r="B280" s="354">
        <f t="shared" si="16"/>
        <v>2040</v>
      </c>
      <c r="C280" s="378">
        <f t="shared" si="18"/>
        <v>51380</v>
      </c>
      <c r="D280" s="366" t="str">
        <f>IFERROR(IF(-SUM(D$20:D279)+D$15&lt;0.000001,0,IF($C280&gt;='H-32A-WP06 - Debt Service'!C$24,'H-32A-WP06 - Debt Service'!C$27/12,0)),"-")</f>
        <v>-</v>
      </c>
      <c r="E280" s="366" t="str">
        <f>IFERROR(IF(-SUM(E$20:E279)+E$15&lt;0.000001,0,IF($C280&gt;='H-32A-WP06 - Debt Service'!D$24,'H-32A-WP06 - Debt Service'!D$27/12,0)),"-")</f>
        <v>-</v>
      </c>
      <c r="F280" s="366" t="str">
        <f>IFERROR(IF(-SUM(F$20:F279)+F$15&lt;0.000001,0,IF($C280&gt;='H-32A-WP06 - Debt Service'!E$24,'H-32A-WP06 - Debt Service'!E$27/12,0)),"-")</f>
        <v>-</v>
      </c>
      <c r="G280" s="366">
        <f>IFERROR(IF(-SUM(G$20:G279)+G$15&lt;0.000001,0,IF($C280&gt;='H-32A-WP06 - Debt Service'!F$24,'H-32A-WP06 - Debt Service'!F$27/12,0)),"-")</f>
        <v>0</v>
      </c>
      <c r="H280" s="366">
        <f>IFERROR(IF(-SUM(H$20:H279)+H$15&lt;0.000001,0,IF($C280&gt;='H-32A-WP06 - Debt Service'!G$24,'H-32A-WP06 - Debt Service'!G$27/12,0)),"-")</f>
        <v>0</v>
      </c>
      <c r="I280" s="366">
        <f>IFERROR(IF(-SUM(I$20:I279)+I$15&lt;0.000001,0,IF($C280&gt;='H-32A-WP06 - Debt Service'!H$24,'H-32A-WP06 - Debt Service'!H$27/12,0)),"-")</f>
        <v>0</v>
      </c>
      <c r="J280" s="366">
        <f>IFERROR(IF(-SUM(J$20:J279)+J$15&lt;0.000001,0,IF($C280&gt;='H-32A-WP06 - Debt Service'!I$24,'H-32A-WP06 - Debt Service'!I$27/12,0)),"-")</f>
        <v>0</v>
      </c>
      <c r="K280" s="366">
        <f>IFERROR(IF(-SUM(K$20:K279)+K$15&lt;0.000001,0,IF($C280&gt;='H-32A-WP06 - Debt Service'!J$24,'H-32A-WP06 - Debt Service'!J$27/12,0)),"-")</f>
        <v>0</v>
      </c>
      <c r="L280" s="366">
        <f>IFERROR(IF(-SUM(L$20:L279)+L$15&lt;0.000001,0,IF($C280&gt;='H-32A-WP06 - Debt Service'!K$24,'H-32A-WP06 - Debt Service'!K$27/12,0)),"-")</f>
        <v>0</v>
      </c>
      <c r="M280" s="366">
        <f>IFERROR(IF(-SUM(M$20:M279)+M$15&lt;0.000001,0,IF($C280&gt;='H-32A-WP06 - Debt Service'!L$24,'H-32A-WP06 - Debt Service'!L$27/12,0)),"-")</f>
        <v>0</v>
      </c>
      <c r="N280" s="459"/>
      <c r="O280" s="354">
        <f t="shared" si="17"/>
        <v>2040</v>
      </c>
      <c r="P280" s="378">
        <f t="shared" si="19"/>
        <v>51380</v>
      </c>
      <c r="Q280" s="366" t="str">
        <f>IFERROR(IF(-SUM(Q$20:Q279)+Q$15&lt;0.000001,0,IF($C280&gt;='H-32A-WP06 - Debt Service'!P$24,'H-32A-WP06 - Debt Service'!P$27/12,0)),"-")</f>
        <v>-</v>
      </c>
      <c r="R280" s="366">
        <f>IFERROR(IF(-SUM(R$20:R279)+R$15&lt;0.000001,0,IF($C280&gt;='H-32A-WP06 - Debt Service'!Q$24,'H-32A-WP06 - Debt Service'!Q$27/12,0)),"-")</f>
        <v>0</v>
      </c>
      <c r="S280" s="366">
        <f>IFERROR(IF(-SUM(S$20:S279)+S$15&lt;0.000001,0,IF($C280&gt;='H-32A-WP06 - Debt Service'!R$24,'H-32A-WP06 - Debt Service'!R$27/12,0)),"-")</f>
        <v>0</v>
      </c>
      <c r="T280" s="366">
        <f>IFERROR(IF(-SUM(T$20:T279)+T$15&lt;0.000001,0,IF($C280&gt;='H-32A-WP06 - Debt Service'!S$24,'H-32A-WP06 - Debt Service'!S$27/12,0)),"-")</f>
        <v>0</v>
      </c>
      <c r="U280" s="366">
        <f>IFERROR(IF(-SUM(U$20:U279)+U$15&lt;0.000001,0,IF($C280&gt;='H-32A-WP06 - Debt Service'!T$24,'H-32A-WP06 - Debt Service'!T$27/12,0)),"-")</f>
        <v>0</v>
      </c>
      <c r="V280" s="366">
        <f>IFERROR(IF(-SUM(V$20:V279)+V$15&lt;0.000001,0,IF($C280&gt;='H-32A-WP06 - Debt Service'!U$24,'H-32A-WP06 - Debt Service'!U$27/12,0)),"-")</f>
        <v>0</v>
      </c>
      <c r="W280" s="366">
        <f>IFERROR(IF(-SUM(W$20:W279)+W$15&lt;0.000001,0,IF($C280&gt;='H-32A-WP06 - Debt Service'!V$24,'H-32A-WP06 - Debt Service'!V$27/12,0)),"-")</f>
        <v>0</v>
      </c>
      <c r="X280" s="366">
        <f>IFERROR(IF(-SUM(X$20:X279)+X$15&lt;0.000001,0,IF($C280&gt;='H-32A-WP06 - Debt Service'!W$24,'H-32A-WP06 - Debt Service'!W$27/12,0)),"-")</f>
        <v>0</v>
      </c>
      <c r="Y280" s="366">
        <f>IFERROR(IF(-SUM(Y$20:Y279)+Y$15&lt;0.000001,0,IF($C280&gt;='H-32A-WP06 - Debt Service'!X$24,'H-32A-WP06 - Debt Service'!X$27/12,0)),"-")</f>
        <v>0</v>
      </c>
      <c r="Z280" s="366">
        <f>IFERROR(IF(-SUM(Z$20:Z279)+Z$15&lt;0.000001,0,IF($C280&gt;='H-32A-WP06 - Debt Service'!Y$24,'H-32A-WP06 - Debt Service'!Y$27/12,0)),"-")</f>
        <v>0</v>
      </c>
    </row>
    <row r="281" spans="2:26">
      <c r="B281" s="354">
        <f t="shared" si="16"/>
        <v>2040</v>
      </c>
      <c r="C281" s="378">
        <f t="shared" si="18"/>
        <v>51410</v>
      </c>
      <c r="D281" s="366" t="str">
        <f>IFERROR(IF(-SUM(D$20:D280)+D$15&lt;0.000001,0,IF($C281&gt;='H-32A-WP06 - Debt Service'!C$24,'H-32A-WP06 - Debt Service'!C$27/12,0)),"-")</f>
        <v>-</v>
      </c>
      <c r="E281" s="366" t="str">
        <f>IFERROR(IF(-SUM(E$20:E280)+E$15&lt;0.000001,0,IF($C281&gt;='H-32A-WP06 - Debt Service'!D$24,'H-32A-WP06 - Debt Service'!D$27/12,0)),"-")</f>
        <v>-</v>
      </c>
      <c r="F281" s="366" t="str">
        <f>IFERROR(IF(-SUM(F$20:F280)+F$15&lt;0.000001,0,IF($C281&gt;='H-32A-WP06 - Debt Service'!E$24,'H-32A-WP06 - Debt Service'!E$27/12,0)),"-")</f>
        <v>-</v>
      </c>
      <c r="G281" s="366">
        <f>IFERROR(IF(-SUM(G$20:G280)+G$15&lt;0.000001,0,IF($C281&gt;='H-32A-WP06 - Debt Service'!F$24,'H-32A-WP06 - Debt Service'!F$27/12,0)),"-")</f>
        <v>0</v>
      </c>
      <c r="H281" s="366">
        <f>IFERROR(IF(-SUM(H$20:H280)+H$15&lt;0.000001,0,IF($C281&gt;='H-32A-WP06 - Debt Service'!G$24,'H-32A-WP06 - Debt Service'!G$27/12,0)),"-")</f>
        <v>0</v>
      </c>
      <c r="I281" s="366">
        <f>IFERROR(IF(-SUM(I$20:I280)+I$15&lt;0.000001,0,IF($C281&gt;='H-32A-WP06 - Debt Service'!H$24,'H-32A-WP06 - Debt Service'!H$27/12,0)),"-")</f>
        <v>0</v>
      </c>
      <c r="J281" s="366">
        <f>IFERROR(IF(-SUM(J$20:J280)+J$15&lt;0.000001,0,IF($C281&gt;='H-32A-WP06 - Debt Service'!I$24,'H-32A-WP06 - Debt Service'!I$27/12,0)),"-")</f>
        <v>0</v>
      </c>
      <c r="K281" s="366">
        <f>IFERROR(IF(-SUM(K$20:K280)+K$15&lt;0.000001,0,IF($C281&gt;='H-32A-WP06 - Debt Service'!J$24,'H-32A-WP06 - Debt Service'!J$27/12,0)),"-")</f>
        <v>0</v>
      </c>
      <c r="L281" s="366">
        <f>IFERROR(IF(-SUM(L$20:L280)+L$15&lt;0.000001,0,IF($C281&gt;='H-32A-WP06 - Debt Service'!K$24,'H-32A-WP06 - Debt Service'!K$27/12,0)),"-")</f>
        <v>0</v>
      </c>
      <c r="M281" s="366">
        <f>IFERROR(IF(-SUM(M$20:M280)+M$15&lt;0.000001,0,IF($C281&gt;='H-32A-WP06 - Debt Service'!L$24,'H-32A-WP06 - Debt Service'!L$27/12,0)),"-")</f>
        <v>0</v>
      </c>
      <c r="N281" s="459"/>
      <c r="O281" s="354">
        <f t="shared" si="17"/>
        <v>2040</v>
      </c>
      <c r="P281" s="378">
        <f t="shared" si="19"/>
        <v>51410</v>
      </c>
      <c r="Q281" s="366" t="str">
        <f>IFERROR(IF(-SUM(Q$20:Q280)+Q$15&lt;0.000001,0,IF($C281&gt;='H-32A-WP06 - Debt Service'!P$24,'H-32A-WP06 - Debt Service'!P$27/12,0)),"-")</f>
        <v>-</v>
      </c>
      <c r="R281" s="366">
        <f>IFERROR(IF(-SUM(R$20:R280)+R$15&lt;0.000001,0,IF($C281&gt;='H-32A-WP06 - Debt Service'!Q$24,'H-32A-WP06 - Debt Service'!Q$27/12,0)),"-")</f>
        <v>0</v>
      </c>
      <c r="S281" s="366">
        <f>IFERROR(IF(-SUM(S$20:S280)+S$15&lt;0.000001,0,IF($C281&gt;='H-32A-WP06 - Debt Service'!R$24,'H-32A-WP06 - Debt Service'!R$27/12,0)),"-")</f>
        <v>0</v>
      </c>
      <c r="T281" s="366">
        <f>IFERROR(IF(-SUM(T$20:T280)+T$15&lt;0.000001,0,IF($C281&gt;='H-32A-WP06 - Debt Service'!S$24,'H-32A-WP06 - Debt Service'!S$27/12,0)),"-")</f>
        <v>0</v>
      </c>
      <c r="U281" s="366">
        <f>IFERROR(IF(-SUM(U$20:U280)+U$15&lt;0.000001,0,IF($C281&gt;='H-32A-WP06 - Debt Service'!T$24,'H-32A-WP06 - Debt Service'!T$27/12,0)),"-")</f>
        <v>0</v>
      </c>
      <c r="V281" s="366">
        <f>IFERROR(IF(-SUM(V$20:V280)+V$15&lt;0.000001,0,IF($C281&gt;='H-32A-WP06 - Debt Service'!U$24,'H-32A-WP06 - Debt Service'!U$27/12,0)),"-")</f>
        <v>0</v>
      </c>
      <c r="W281" s="366">
        <f>IFERROR(IF(-SUM(W$20:W280)+W$15&lt;0.000001,0,IF($C281&gt;='H-32A-WP06 - Debt Service'!V$24,'H-32A-WP06 - Debt Service'!V$27/12,0)),"-")</f>
        <v>0</v>
      </c>
      <c r="X281" s="366">
        <f>IFERROR(IF(-SUM(X$20:X280)+X$15&lt;0.000001,0,IF($C281&gt;='H-32A-WP06 - Debt Service'!W$24,'H-32A-WP06 - Debt Service'!W$27/12,0)),"-")</f>
        <v>0</v>
      </c>
      <c r="Y281" s="366">
        <f>IFERROR(IF(-SUM(Y$20:Y280)+Y$15&lt;0.000001,0,IF($C281&gt;='H-32A-WP06 - Debt Service'!X$24,'H-32A-WP06 - Debt Service'!X$27/12,0)),"-")</f>
        <v>0</v>
      </c>
      <c r="Z281" s="366">
        <f>IFERROR(IF(-SUM(Z$20:Z280)+Z$15&lt;0.000001,0,IF($C281&gt;='H-32A-WP06 - Debt Service'!Y$24,'H-32A-WP06 - Debt Service'!Y$27/12,0)),"-")</f>
        <v>0</v>
      </c>
    </row>
    <row r="282" spans="2:26">
      <c r="B282" s="354">
        <f t="shared" si="16"/>
        <v>2040</v>
      </c>
      <c r="C282" s="378">
        <f t="shared" si="18"/>
        <v>51441</v>
      </c>
      <c r="D282" s="366" t="str">
        <f>IFERROR(IF(-SUM(D$20:D281)+D$15&lt;0.000001,0,IF($C282&gt;='H-32A-WP06 - Debt Service'!C$24,'H-32A-WP06 - Debt Service'!C$27/12,0)),"-")</f>
        <v>-</v>
      </c>
      <c r="E282" s="366" t="str">
        <f>IFERROR(IF(-SUM(E$20:E281)+E$15&lt;0.000001,0,IF($C282&gt;='H-32A-WP06 - Debt Service'!D$24,'H-32A-WP06 - Debt Service'!D$27/12,0)),"-")</f>
        <v>-</v>
      </c>
      <c r="F282" s="366" t="str">
        <f>IFERROR(IF(-SUM(F$20:F281)+F$15&lt;0.000001,0,IF($C282&gt;='H-32A-WP06 - Debt Service'!E$24,'H-32A-WP06 - Debt Service'!E$27/12,0)),"-")</f>
        <v>-</v>
      </c>
      <c r="G282" s="366">
        <f>IFERROR(IF(-SUM(G$20:G281)+G$15&lt;0.000001,0,IF($C282&gt;='H-32A-WP06 - Debt Service'!F$24,'H-32A-WP06 - Debt Service'!F$27/12,0)),"-")</f>
        <v>0</v>
      </c>
      <c r="H282" s="366">
        <f>IFERROR(IF(-SUM(H$20:H281)+H$15&lt;0.000001,0,IF($C282&gt;='H-32A-WP06 - Debt Service'!G$24,'H-32A-WP06 - Debt Service'!G$27/12,0)),"-")</f>
        <v>0</v>
      </c>
      <c r="I282" s="366">
        <f>IFERROR(IF(-SUM(I$20:I281)+I$15&lt;0.000001,0,IF($C282&gt;='H-32A-WP06 - Debt Service'!H$24,'H-32A-WP06 - Debt Service'!H$27/12,0)),"-")</f>
        <v>0</v>
      </c>
      <c r="J282" s="366">
        <f>IFERROR(IF(-SUM(J$20:J281)+J$15&lt;0.000001,0,IF($C282&gt;='H-32A-WP06 - Debt Service'!I$24,'H-32A-WP06 - Debt Service'!I$27/12,0)),"-")</f>
        <v>0</v>
      </c>
      <c r="K282" s="366">
        <f>IFERROR(IF(-SUM(K$20:K281)+K$15&lt;0.000001,0,IF($C282&gt;='H-32A-WP06 - Debt Service'!J$24,'H-32A-WP06 - Debt Service'!J$27/12,0)),"-")</f>
        <v>0</v>
      </c>
      <c r="L282" s="366">
        <f>IFERROR(IF(-SUM(L$20:L281)+L$15&lt;0.000001,0,IF($C282&gt;='H-32A-WP06 - Debt Service'!K$24,'H-32A-WP06 - Debt Service'!K$27/12,0)),"-")</f>
        <v>0</v>
      </c>
      <c r="M282" s="366">
        <f>IFERROR(IF(-SUM(M$20:M281)+M$15&lt;0.000001,0,IF($C282&gt;='H-32A-WP06 - Debt Service'!L$24,'H-32A-WP06 - Debt Service'!L$27/12,0)),"-")</f>
        <v>0</v>
      </c>
      <c r="N282" s="459"/>
      <c r="O282" s="354">
        <f t="shared" si="17"/>
        <v>2040</v>
      </c>
      <c r="P282" s="378">
        <f t="shared" si="19"/>
        <v>51441</v>
      </c>
      <c r="Q282" s="366" t="str">
        <f>IFERROR(IF(-SUM(Q$20:Q281)+Q$15&lt;0.000001,0,IF($C282&gt;='H-32A-WP06 - Debt Service'!P$24,'H-32A-WP06 - Debt Service'!P$27/12,0)),"-")</f>
        <v>-</v>
      </c>
      <c r="R282" s="366">
        <f>IFERROR(IF(-SUM(R$20:R281)+R$15&lt;0.000001,0,IF($C282&gt;='H-32A-WP06 - Debt Service'!Q$24,'H-32A-WP06 - Debt Service'!Q$27/12,0)),"-")</f>
        <v>0</v>
      </c>
      <c r="S282" s="366">
        <f>IFERROR(IF(-SUM(S$20:S281)+S$15&lt;0.000001,0,IF($C282&gt;='H-32A-WP06 - Debt Service'!R$24,'H-32A-WP06 - Debt Service'!R$27/12,0)),"-")</f>
        <v>0</v>
      </c>
      <c r="T282" s="366">
        <f>IFERROR(IF(-SUM(T$20:T281)+T$15&lt;0.000001,0,IF($C282&gt;='H-32A-WP06 - Debt Service'!S$24,'H-32A-WP06 - Debt Service'!S$27/12,0)),"-")</f>
        <v>0</v>
      </c>
      <c r="U282" s="366">
        <f>IFERROR(IF(-SUM(U$20:U281)+U$15&lt;0.000001,0,IF($C282&gt;='H-32A-WP06 - Debt Service'!T$24,'H-32A-WP06 - Debt Service'!T$27/12,0)),"-")</f>
        <v>0</v>
      </c>
      <c r="V282" s="366">
        <f>IFERROR(IF(-SUM(V$20:V281)+V$15&lt;0.000001,0,IF($C282&gt;='H-32A-WP06 - Debt Service'!U$24,'H-32A-WP06 - Debt Service'!U$27/12,0)),"-")</f>
        <v>0</v>
      </c>
      <c r="W282" s="366">
        <f>IFERROR(IF(-SUM(W$20:W281)+W$15&lt;0.000001,0,IF($C282&gt;='H-32A-WP06 - Debt Service'!V$24,'H-32A-WP06 - Debt Service'!V$27/12,0)),"-")</f>
        <v>0</v>
      </c>
      <c r="X282" s="366">
        <f>IFERROR(IF(-SUM(X$20:X281)+X$15&lt;0.000001,0,IF($C282&gt;='H-32A-WP06 - Debt Service'!W$24,'H-32A-WP06 - Debt Service'!W$27/12,0)),"-")</f>
        <v>0</v>
      </c>
      <c r="Y282" s="366">
        <f>IFERROR(IF(-SUM(Y$20:Y281)+Y$15&lt;0.000001,0,IF($C282&gt;='H-32A-WP06 - Debt Service'!X$24,'H-32A-WP06 - Debt Service'!X$27/12,0)),"-")</f>
        <v>0</v>
      </c>
      <c r="Z282" s="366">
        <f>IFERROR(IF(-SUM(Z$20:Z281)+Z$15&lt;0.000001,0,IF($C282&gt;='H-32A-WP06 - Debt Service'!Y$24,'H-32A-WP06 - Debt Service'!Y$27/12,0)),"-")</f>
        <v>0</v>
      </c>
    </row>
    <row r="283" spans="2:26">
      <c r="B283" s="354">
        <f t="shared" si="16"/>
        <v>2040</v>
      </c>
      <c r="C283" s="378">
        <f t="shared" si="18"/>
        <v>51471</v>
      </c>
      <c r="D283" s="366" t="str">
        <f>IFERROR(IF(-SUM(D$20:D282)+D$15&lt;0.000001,0,IF($C283&gt;='H-32A-WP06 - Debt Service'!C$24,'H-32A-WP06 - Debt Service'!C$27/12,0)),"-")</f>
        <v>-</v>
      </c>
      <c r="E283" s="366" t="str">
        <f>IFERROR(IF(-SUM(E$20:E282)+E$15&lt;0.000001,0,IF($C283&gt;='H-32A-WP06 - Debt Service'!D$24,'H-32A-WP06 - Debt Service'!D$27/12,0)),"-")</f>
        <v>-</v>
      </c>
      <c r="F283" s="366" t="str">
        <f>IFERROR(IF(-SUM(F$20:F282)+F$15&lt;0.000001,0,IF($C283&gt;='H-32A-WP06 - Debt Service'!E$24,'H-32A-WP06 - Debt Service'!E$27/12,0)),"-")</f>
        <v>-</v>
      </c>
      <c r="G283" s="366">
        <f>IFERROR(IF(-SUM(G$20:G282)+G$15&lt;0.000001,0,IF($C283&gt;='H-32A-WP06 - Debt Service'!F$24,'H-32A-WP06 - Debt Service'!F$27/12,0)),"-")</f>
        <v>0</v>
      </c>
      <c r="H283" s="366">
        <f>IFERROR(IF(-SUM(H$20:H282)+H$15&lt;0.000001,0,IF($C283&gt;='H-32A-WP06 - Debt Service'!G$24,'H-32A-WP06 - Debt Service'!G$27/12,0)),"-")</f>
        <v>0</v>
      </c>
      <c r="I283" s="366">
        <f>IFERROR(IF(-SUM(I$20:I282)+I$15&lt;0.000001,0,IF($C283&gt;='H-32A-WP06 - Debt Service'!H$24,'H-32A-WP06 - Debt Service'!H$27/12,0)),"-")</f>
        <v>0</v>
      </c>
      <c r="J283" s="366">
        <f>IFERROR(IF(-SUM(J$20:J282)+J$15&lt;0.000001,0,IF($C283&gt;='H-32A-WP06 - Debt Service'!I$24,'H-32A-WP06 - Debt Service'!I$27/12,0)),"-")</f>
        <v>0</v>
      </c>
      <c r="K283" s="366">
        <f>IFERROR(IF(-SUM(K$20:K282)+K$15&lt;0.000001,0,IF($C283&gt;='H-32A-WP06 - Debt Service'!J$24,'H-32A-WP06 - Debt Service'!J$27/12,0)),"-")</f>
        <v>0</v>
      </c>
      <c r="L283" s="366">
        <f>IFERROR(IF(-SUM(L$20:L282)+L$15&lt;0.000001,0,IF($C283&gt;='H-32A-WP06 - Debt Service'!K$24,'H-32A-WP06 - Debt Service'!K$27/12,0)),"-")</f>
        <v>0</v>
      </c>
      <c r="M283" s="366">
        <f>IFERROR(IF(-SUM(M$20:M282)+M$15&lt;0.000001,0,IF($C283&gt;='H-32A-WP06 - Debt Service'!L$24,'H-32A-WP06 - Debt Service'!L$27/12,0)),"-")</f>
        <v>0</v>
      </c>
      <c r="N283" s="459"/>
      <c r="O283" s="354">
        <f t="shared" si="17"/>
        <v>2040</v>
      </c>
      <c r="P283" s="378">
        <f t="shared" si="19"/>
        <v>51471</v>
      </c>
      <c r="Q283" s="366" t="str">
        <f>IFERROR(IF(-SUM(Q$20:Q282)+Q$15&lt;0.000001,0,IF($C283&gt;='H-32A-WP06 - Debt Service'!P$24,'H-32A-WP06 - Debt Service'!P$27/12,0)),"-")</f>
        <v>-</v>
      </c>
      <c r="R283" s="366">
        <f>IFERROR(IF(-SUM(R$20:R282)+R$15&lt;0.000001,0,IF($C283&gt;='H-32A-WP06 - Debt Service'!Q$24,'H-32A-WP06 - Debt Service'!Q$27/12,0)),"-")</f>
        <v>0</v>
      </c>
      <c r="S283" s="366">
        <f>IFERROR(IF(-SUM(S$20:S282)+S$15&lt;0.000001,0,IF($C283&gt;='H-32A-WP06 - Debt Service'!R$24,'H-32A-WP06 - Debt Service'!R$27/12,0)),"-")</f>
        <v>0</v>
      </c>
      <c r="T283" s="366">
        <f>IFERROR(IF(-SUM(T$20:T282)+T$15&lt;0.000001,0,IF($C283&gt;='H-32A-WP06 - Debt Service'!S$24,'H-32A-WP06 - Debt Service'!S$27/12,0)),"-")</f>
        <v>0</v>
      </c>
      <c r="U283" s="366">
        <f>IFERROR(IF(-SUM(U$20:U282)+U$15&lt;0.000001,0,IF($C283&gt;='H-32A-WP06 - Debt Service'!T$24,'H-32A-WP06 - Debt Service'!T$27/12,0)),"-")</f>
        <v>0</v>
      </c>
      <c r="V283" s="366">
        <f>IFERROR(IF(-SUM(V$20:V282)+V$15&lt;0.000001,0,IF($C283&gt;='H-32A-WP06 - Debt Service'!U$24,'H-32A-WP06 - Debt Service'!U$27/12,0)),"-")</f>
        <v>0</v>
      </c>
      <c r="W283" s="366">
        <f>IFERROR(IF(-SUM(W$20:W282)+W$15&lt;0.000001,0,IF($C283&gt;='H-32A-WP06 - Debt Service'!V$24,'H-32A-WP06 - Debt Service'!V$27/12,0)),"-")</f>
        <v>0</v>
      </c>
      <c r="X283" s="366">
        <f>IFERROR(IF(-SUM(X$20:X282)+X$15&lt;0.000001,0,IF($C283&gt;='H-32A-WP06 - Debt Service'!W$24,'H-32A-WP06 - Debt Service'!W$27/12,0)),"-")</f>
        <v>0</v>
      </c>
      <c r="Y283" s="366">
        <f>IFERROR(IF(-SUM(Y$20:Y282)+Y$15&lt;0.000001,0,IF($C283&gt;='H-32A-WP06 - Debt Service'!X$24,'H-32A-WP06 - Debt Service'!X$27/12,0)),"-")</f>
        <v>0</v>
      </c>
      <c r="Z283" s="366">
        <f>IFERROR(IF(-SUM(Z$20:Z282)+Z$15&lt;0.000001,0,IF($C283&gt;='H-32A-WP06 - Debt Service'!Y$24,'H-32A-WP06 - Debt Service'!Y$27/12,0)),"-")</f>
        <v>0</v>
      </c>
    </row>
    <row r="284" spans="2:26">
      <c r="B284" s="354">
        <f t="shared" si="16"/>
        <v>2041</v>
      </c>
      <c r="C284" s="378">
        <f t="shared" si="18"/>
        <v>51502</v>
      </c>
      <c r="D284" s="366" t="str">
        <f>IFERROR(IF(-SUM(D$20:D283)+D$15&lt;0.000001,0,IF($C284&gt;='H-32A-WP06 - Debt Service'!C$24,'H-32A-WP06 - Debt Service'!C$27/12,0)),"-")</f>
        <v>-</v>
      </c>
      <c r="E284" s="366" t="str">
        <f>IFERROR(IF(-SUM(E$20:E283)+E$15&lt;0.000001,0,IF($C284&gt;='H-32A-WP06 - Debt Service'!D$24,'H-32A-WP06 - Debt Service'!D$27/12,0)),"-")</f>
        <v>-</v>
      </c>
      <c r="F284" s="366" t="str">
        <f>IFERROR(IF(-SUM(F$20:F283)+F$15&lt;0.000001,0,IF($C284&gt;='H-32A-WP06 - Debt Service'!E$24,'H-32A-WP06 - Debt Service'!E$27/12,0)),"-")</f>
        <v>-</v>
      </c>
      <c r="G284" s="366">
        <f>IFERROR(IF(-SUM(G$20:G283)+G$15&lt;0.000001,0,IF($C284&gt;='H-32A-WP06 - Debt Service'!F$24,'H-32A-WP06 - Debt Service'!F$27/12,0)),"-")</f>
        <v>0</v>
      </c>
      <c r="H284" s="366">
        <f>IFERROR(IF(-SUM(H$20:H283)+H$15&lt;0.000001,0,IF($C284&gt;='H-32A-WP06 - Debt Service'!G$24,'H-32A-WP06 - Debt Service'!G$27/12,0)),"-")</f>
        <v>0</v>
      </c>
      <c r="I284" s="366">
        <f>IFERROR(IF(-SUM(I$20:I283)+I$15&lt;0.000001,0,IF($C284&gt;='H-32A-WP06 - Debt Service'!H$24,'H-32A-WP06 - Debt Service'!H$27/12,0)),"-")</f>
        <v>0</v>
      </c>
      <c r="J284" s="366">
        <f>IFERROR(IF(-SUM(J$20:J283)+J$15&lt;0.000001,0,IF($C284&gt;='H-32A-WP06 - Debt Service'!I$24,'H-32A-WP06 - Debt Service'!I$27/12,0)),"-")</f>
        <v>0</v>
      </c>
      <c r="K284" s="366">
        <f>IFERROR(IF(-SUM(K$20:K283)+K$15&lt;0.000001,0,IF($C284&gt;='H-32A-WP06 - Debt Service'!J$24,'H-32A-WP06 - Debt Service'!J$27/12,0)),"-")</f>
        <v>0</v>
      </c>
      <c r="L284" s="366">
        <f>IFERROR(IF(-SUM(L$20:L283)+L$15&lt;0.000001,0,IF($C284&gt;='H-32A-WP06 - Debt Service'!K$24,'H-32A-WP06 - Debt Service'!K$27/12,0)),"-")</f>
        <v>0</v>
      </c>
      <c r="M284" s="366">
        <f>IFERROR(IF(-SUM(M$20:M283)+M$15&lt;0.000001,0,IF($C284&gt;='H-32A-WP06 - Debt Service'!L$24,'H-32A-WP06 - Debt Service'!L$27/12,0)),"-")</f>
        <v>0</v>
      </c>
      <c r="N284" s="459"/>
      <c r="O284" s="354">
        <f t="shared" si="17"/>
        <v>2041</v>
      </c>
      <c r="P284" s="378">
        <f t="shared" si="19"/>
        <v>51502</v>
      </c>
      <c r="Q284" s="366" t="str">
        <f>IFERROR(IF(-SUM(Q$20:Q283)+Q$15&lt;0.000001,0,IF($C284&gt;='H-32A-WP06 - Debt Service'!P$24,'H-32A-WP06 - Debt Service'!P$27/12,0)),"-")</f>
        <v>-</v>
      </c>
      <c r="R284" s="366">
        <f>IFERROR(IF(-SUM(R$20:R283)+R$15&lt;0.000001,0,IF($C284&gt;='H-32A-WP06 - Debt Service'!Q$24,'H-32A-WP06 - Debt Service'!Q$27/12,0)),"-")</f>
        <v>0</v>
      </c>
      <c r="S284" s="366">
        <f>IFERROR(IF(-SUM(S$20:S283)+S$15&lt;0.000001,0,IF($C284&gt;='H-32A-WP06 - Debt Service'!R$24,'H-32A-WP06 - Debt Service'!R$27/12,0)),"-")</f>
        <v>0</v>
      </c>
      <c r="T284" s="366">
        <f>IFERROR(IF(-SUM(T$20:T283)+T$15&lt;0.000001,0,IF($C284&gt;='H-32A-WP06 - Debt Service'!S$24,'H-32A-WP06 - Debt Service'!S$27/12,0)),"-")</f>
        <v>0</v>
      </c>
      <c r="U284" s="366">
        <f>IFERROR(IF(-SUM(U$20:U283)+U$15&lt;0.000001,0,IF($C284&gt;='H-32A-WP06 - Debt Service'!T$24,'H-32A-WP06 - Debt Service'!T$27/12,0)),"-")</f>
        <v>0</v>
      </c>
      <c r="V284" s="366">
        <f>IFERROR(IF(-SUM(V$20:V283)+V$15&lt;0.000001,0,IF($C284&gt;='H-32A-WP06 - Debt Service'!U$24,'H-32A-WP06 - Debt Service'!U$27/12,0)),"-")</f>
        <v>0</v>
      </c>
      <c r="W284" s="366">
        <f>IFERROR(IF(-SUM(W$20:W283)+W$15&lt;0.000001,0,IF($C284&gt;='H-32A-WP06 - Debt Service'!V$24,'H-32A-WP06 - Debt Service'!V$27/12,0)),"-")</f>
        <v>0</v>
      </c>
      <c r="X284" s="366">
        <f>IFERROR(IF(-SUM(X$20:X283)+X$15&lt;0.000001,0,IF($C284&gt;='H-32A-WP06 - Debt Service'!W$24,'H-32A-WP06 - Debt Service'!W$27/12,0)),"-")</f>
        <v>0</v>
      </c>
      <c r="Y284" s="366">
        <f>IFERROR(IF(-SUM(Y$20:Y283)+Y$15&lt;0.000001,0,IF($C284&gt;='H-32A-WP06 - Debt Service'!X$24,'H-32A-WP06 - Debt Service'!X$27/12,0)),"-")</f>
        <v>0</v>
      </c>
      <c r="Z284" s="366">
        <f>IFERROR(IF(-SUM(Z$20:Z283)+Z$15&lt;0.000001,0,IF($C284&gt;='H-32A-WP06 - Debt Service'!Y$24,'H-32A-WP06 - Debt Service'!Y$27/12,0)),"-")</f>
        <v>0</v>
      </c>
    </row>
    <row r="285" spans="2:26">
      <c r="B285" s="354">
        <f t="shared" si="16"/>
        <v>2041</v>
      </c>
      <c r="C285" s="378">
        <f t="shared" si="18"/>
        <v>51533</v>
      </c>
      <c r="D285" s="366" t="str">
        <f>IFERROR(IF(-SUM(D$20:D284)+D$15&lt;0.000001,0,IF($C285&gt;='H-32A-WP06 - Debt Service'!C$24,'H-32A-WP06 - Debt Service'!C$27/12,0)),"-")</f>
        <v>-</v>
      </c>
      <c r="E285" s="366" t="str">
        <f>IFERROR(IF(-SUM(E$20:E284)+E$15&lt;0.000001,0,IF($C285&gt;='H-32A-WP06 - Debt Service'!D$24,'H-32A-WP06 - Debt Service'!D$27/12,0)),"-")</f>
        <v>-</v>
      </c>
      <c r="F285" s="366" t="str">
        <f>IFERROR(IF(-SUM(F$20:F284)+F$15&lt;0.000001,0,IF($C285&gt;='H-32A-WP06 - Debt Service'!E$24,'H-32A-WP06 - Debt Service'!E$27/12,0)),"-")</f>
        <v>-</v>
      </c>
      <c r="G285" s="366">
        <f>IFERROR(IF(-SUM(G$20:G284)+G$15&lt;0.000001,0,IF($C285&gt;='H-32A-WP06 - Debt Service'!F$24,'H-32A-WP06 - Debt Service'!F$27/12,0)),"-")</f>
        <v>0</v>
      </c>
      <c r="H285" s="366">
        <f>IFERROR(IF(-SUM(H$20:H284)+H$15&lt;0.000001,0,IF($C285&gt;='H-32A-WP06 - Debt Service'!G$24,'H-32A-WP06 - Debt Service'!G$27/12,0)),"-")</f>
        <v>0</v>
      </c>
      <c r="I285" s="366">
        <f>IFERROR(IF(-SUM(I$20:I284)+I$15&lt;0.000001,0,IF($C285&gt;='H-32A-WP06 - Debt Service'!H$24,'H-32A-WP06 - Debt Service'!H$27/12,0)),"-")</f>
        <v>0</v>
      </c>
      <c r="J285" s="366">
        <f>IFERROR(IF(-SUM(J$20:J284)+J$15&lt;0.000001,0,IF($C285&gt;='H-32A-WP06 - Debt Service'!I$24,'H-32A-WP06 - Debt Service'!I$27/12,0)),"-")</f>
        <v>0</v>
      </c>
      <c r="K285" s="366">
        <f>IFERROR(IF(-SUM(K$20:K284)+K$15&lt;0.000001,0,IF($C285&gt;='H-32A-WP06 - Debt Service'!J$24,'H-32A-WP06 - Debt Service'!J$27/12,0)),"-")</f>
        <v>0</v>
      </c>
      <c r="L285" s="366">
        <f>IFERROR(IF(-SUM(L$20:L284)+L$15&lt;0.000001,0,IF($C285&gt;='H-32A-WP06 - Debt Service'!K$24,'H-32A-WP06 - Debt Service'!K$27/12,0)),"-")</f>
        <v>0</v>
      </c>
      <c r="M285" s="366">
        <f>IFERROR(IF(-SUM(M$20:M284)+M$15&lt;0.000001,0,IF($C285&gt;='H-32A-WP06 - Debt Service'!L$24,'H-32A-WP06 - Debt Service'!L$27/12,0)),"-")</f>
        <v>0</v>
      </c>
      <c r="N285" s="459"/>
      <c r="O285" s="354">
        <f t="shared" si="17"/>
        <v>2041</v>
      </c>
      <c r="P285" s="378">
        <f t="shared" si="19"/>
        <v>51533</v>
      </c>
      <c r="Q285" s="366" t="str">
        <f>IFERROR(IF(-SUM(Q$20:Q284)+Q$15&lt;0.000001,0,IF($C285&gt;='H-32A-WP06 - Debt Service'!P$24,'H-32A-WP06 - Debt Service'!P$27/12,0)),"-")</f>
        <v>-</v>
      </c>
      <c r="R285" s="366">
        <f>IFERROR(IF(-SUM(R$20:R284)+R$15&lt;0.000001,0,IF($C285&gt;='H-32A-WP06 - Debt Service'!Q$24,'H-32A-WP06 - Debt Service'!Q$27/12,0)),"-")</f>
        <v>0</v>
      </c>
      <c r="S285" s="366">
        <f>IFERROR(IF(-SUM(S$20:S284)+S$15&lt;0.000001,0,IF($C285&gt;='H-32A-WP06 - Debt Service'!R$24,'H-32A-WP06 - Debt Service'!R$27/12,0)),"-")</f>
        <v>0</v>
      </c>
      <c r="T285" s="366">
        <f>IFERROR(IF(-SUM(T$20:T284)+T$15&lt;0.000001,0,IF($C285&gt;='H-32A-WP06 - Debt Service'!S$24,'H-32A-WP06 - Debt Service'!S$27/12,0)),"-")</f>
        <v>0</v>
      </c>
      <c r="U285" s="366">
        <f>IFERROR(IF(-SUM(U$20:U284)+U$15&lt;0.000001,0,IF($C285&gt;='H-32A-WP06 - Debt Service'!T$24,'H-32A-WP06 - Debt Service'!T$27/12,0)),"-")</f>
        <v>0</v>
      </c>
      <c r="V285" s="366">
        <f>IFERROR(IF(-SUM(V$20:V284)+V$15&lt;0.000001,0,IF($C285&gt;='H-32A-WP06 - Debt Service'!U$24,'H-32A-WP06 - Debt Service'!U$27/12,0)),"-")</f>
        <v>0</v>
      </c>
      <c r="W285" s="366">
        <f>IFERROR(IF(-SUM(W$20:W284)+W$15&lt;0.000001,0,IF($C285&gt;='H-32A-WP06 - Debt Service'!V$24,'H-32A-WP06 - Debt Service'!V$27/12,0)),"-")</f>
        <v>0</v>
      </c>
      <c r="X285" s="366">
        <f>IFERROR(IF(-SUM(X$20:X284)+X$15&lt;0.000001,0,IF($C285&gt;='H-32A-WP06 - Debt Service'!W$24,'H-32A-WP06 - Debt Service'!W$27/12,0)),"-")</f>
        <v>0</v>
      </c>
      <c r="Y285" s="366">
        <f>IFERROR(IF(-SUM(Y$20:Y284)+Y$15&lt;0.000001,0,IF($C285&gt;='H-32A-WP06 - Debt Service'!X$24,'H-32A-WP06 - Debt Service'!X$27/12,0)),"-")</f>
        <v>0</v>
      </c>
      <c r="Z285" s="366">
        <f>IFERROR(IF(-SUM(Z$20:Z284)+Z$15&lt;0.000001,0,IF($C285&gt;='H-32A-WP06 - Debt Service'!Y$24,'H-32A-WP06 - Debt Service'!Y$27/12,0)),"-")</f>
        <v>0</v>
      </c>
    </row>
    <row r="286" spans="2:26">
      <c r="B286" s="354">
        <f t="shared" si="16"/>
        <v>2041</v>
      </c>
      <c r="C286" s="378">
        <f t="shared" si="18"/>
        <v>51561</v>
      </c>
      <c r="D286" s="366" t="str">
        <f>IFERROR(IF(-SUM(D$20:D285)+D$15&lt;0.000001,0,IF($C286&gt;='H-32A-WP06 - Debt Service'!C$24,'H-32A-WP06 - Debt Service'!C$27/12,0)),"-")</f>
        <v>-</v>
      </c>
      <c r="E286" s="366" t="str">
        <f>IFERROR(IF(-SUM(E$20:E285)+E$15&lt;0.000001,0,IF($C286&gt;='H-32A-WP06 - Debt Service'!D$24,'H-32A-WP06 - Debt Service'!D$27/12,0)),"-")</f>
        <v>-</v>
      </c>
      <c r="F286" s="366" t="str">
        <f>IFERROR(IF(-SUM(F$20:F285)+F$15&lt;0.000001,0,IF($C286&gt;='H-32A-WP06 - Debt Service'!E$24,'H-32A-WP06 - Debt Service'!E$27/12,0)),"-")</f>
        <v>-</v>
      </c>
      <c r="G286" s="366">
        <f>IFERROR(IF(-SUM(G$20:G285)+G$15&lt;0.000001,0,IF($C286&gt;='H-32A-WP06 - Debt Service'!F$24,'H-32A-WP06 - Debt Service'!F$27/12,0)),"-")</f>
        <v>0</v>
      </c>
      <c r="H286" s="366">
        <f>IFERROR(IF(-SUM(H$20:H285)+H$15&lt;0.000001,0,IF($C286&gt;='H-32A-WP06 - Debt Service'!G$24,'H-32A-WP06 - Debt Service'!G$27/12,0)),"-")</f>
        <v>0</v>
      </c>
      <c r="I286" s="366">
        <f>IFERROR(IF(-SUM(I$20:I285)+I$15&lt;0.000001,0,IF($C286&gt;='H-32A-WP06 - Debt Service'!H$24,'H-32A-WP06 - Debt Service'!H$27/12,0)),"-")</f>
        <v>0</v>
      </c>
      <c r="J286" s="366">
        <f>IFERROR(IF(-SUM(J$20:J285)+J$15&lt;0.000001,0,IF($C286&gt;='H-32A-WP06 - Debt Service'!I$24,'H-32A-WP06 - Debt Service'!I$27/12,0)),"-")</f>
        <v>0</v>
      </c>
      <c r="K286" s="366">
        <f>IFERROR(IF(-SUM(K$20:K285)+K$15&lt;0.000001,0,IF($C286&gt;='H-32A-WP06 - Debt Service'!J$24,'H-32A-WP06 - Debt Service'!J$27/12,0)),"-")</f>
        <v>0</v>
      </c>
      <c r="L286" s="366">
        <f>IFERROR(IF(-SUM(L$20:L285)+L$15&lt;0.000001,0,IF($C286&gt;='H-32A-WP06 - Debt Service'!K$24,'H-32A-WP06 - Debt Service'!K$27/12,0)),"-")</f>
        <v>0</v>
      </c>
      <c r="M286" s="366">
        <f>IFERROR(IF(-SUM(M$20:M285)+M$15&lt;0.000001,0,IF($C286&gt;='H-32A-WP06 - Debt Service'!L$24,'H-32A-WP06 - Debt Service'!L$27/12,0)),"-")</f>
        <v>0</v>
      </c>
      <c r="N286" s="459"/>
      <c r="O286" s="354">
        <f t="shared" si="17"/>
        <v>2041</v>
      </c>
      <c r="P286" s="378">
        <f t="shared" si="19"/>
        <v>51561</v>
      </c>
      <c r="Q286" s="366" t="str">
        <f>IFERROR(IF(-SUM(Q$20:Q285)+Q$15&lt;0.000001,0,IF($C286&gt;='H-32A-WP06 - Debt Service'!P$24,'H-32A-WP06 - Debt Service'!P$27/12,0)),"-")</f>
        <v>-</v>
      </c>
      <c r="R286" s="366">
        <f>IFERROR(IF(-SUM(R$20:R285)+R$15&lt;0.000001,0,IF($C286&gt;='H-32A-WP06 - Debt Service'!Q$24,'H-32A-WP06 - Debt Service'!Q$27/12,0)),"-")</f>
        <v>0</v>
      </c>
      <c r="S286" s="366">
        <f>IFERROR(IF(-SUM(S$20:S285)+S$15&lt;0.000001,0,IF($C286&gt;='H-32A-WP06 - Debt Service'!R$24,'H-32A-WP06 - Debt Service'!R$27/12,0)),"-")</f>
        <v>0</v>
      </c>
      <c r="T286" s="366">
        <f>IFERROR(IF(-SUM(T$20:T285)+T$15&lt;0.000001,0,IF($C286&gt;='H-32A-WP06 - Debt Service'!S$24,'H-32A-WP06 - Debt Service'!S$27/12,0)),"-")</f>
        <v>0</v>
      </c>
      <c r="U286" s="366">
        <f>IFERROR(IF(-SUM(U$20:U285)+U$15&lt;0.000001,0,IF($C286&gt;='H-32A-WP06 - Debt Service'!T$24,'H-32A-WP06 - Debt Service'!T$27/12,0)),"-")</f>
        <v>0</v>
      </c>
      <c r="V286" s="366">
        <f>IFERROR(IF(-SUM(V$20:V285)+V$15&lt;0.000001,0,IF($C286&gt;='H-32A-WP06 - Debt Service'!U$24,'H-32A-WP06 - Debt Service'!U$27/12,0)),"-")</f>
        <v>0</v>
      </c>
      <c r="W286" s="366">
        <f>IFERROR(IF(-SUM(W$20:W285)+W$15&lt;0.000001,0,IF($C286&gt;='H-32A-WP06 - Debt Service'!V$24,'H-32A-WP06 - Debt Service'!V$27/12,0)),"-")</f>
        <v>0</v>
      </c>
      <c r="X286" s="366">
        <f>IFERROR(IF(-SUM(X$20:X285)+X$15&lt;0.000001,0,IF($C286&gt;='H-32A-WP06 - Debt Service'!W$24,'H-32A-WP06 - Debt Service'!W$27/12,0)),"-")</f>
        <v>0</v>
      </c>
      <c r="Y286" s="366">
        <f>IFERROR(IF(-SUM(Y$20:Y285)+Y$15&lt;0.000001,0,IF($C286&gt;='H-32A-WP06 - Debt Service'!X$24,'H-32A-WP06 - Debt Service'!X$27/12,0)),"-")</f>
        <v>0</v>
      </c>
      <c r="Z286" s="366">
        <f>IFERROR(IF(-SUM(Z$20:Z285)+Z$15&lt;0.000001,0,IF($C286&gt;='H-32A-WP06 - Debt Service'!Y$24,'H-32A-WP06 - Debt Service'!Y$27/12,0)),"-")</f>
        <v>0</v>
      </c>
    </row>
    <row r="287" spans="2:26">
      <c r="B287" s="354">
        <f t="shared" si="16"/>
        <v>2041</v>
      </c>
      <c r="C287" s="378">
        <f t="shared" si="18"/>
        <v>51592</v>
      </c>
      <c r="D287" s="366" t="str">
        <f>IFERROR(IF(-SUM(D$20:D286)+D$15&lt;0.000001,0,IF($C287&gt;='H-32A-WP06 - Debt Service'!C$24,'H-32A-WP06 - Debt Service'!C$27/12,0)),"-")</f>
        <v>-</v>
      </c>
      <c r="E287" s="366" t="str">
        <f>IFERROR(IF(-SUM(E$20:E286)+E$15&lt;0.000001,0,IF($C287&gt;='H-32A-WP06 - Debt Service'!D$24,'H-32A-WP06 - Debt Service'!D$27/12,0)),"-")</f>
        <v>-</v>
      </c>
      <c r="F287" s="366" t="str">
        <f>IFERROR(IF(-SUM(F$20:F286)+F$15&lt;0.000001,0,IF($C287&gt;='H-32A-WP06 - Debt Service'!E$24,'H-32A-WP06 - Debt Service'!E$27/12,0)),"-")</f>
        <v>-</v>
      </c>
      <c r="G287" s="366">
        <f>IFERROR(IF(-SUM(G$20:G286)+G$15&lt;0.000001,0,IF($C287&gt;='H-32A-WP06 - Debt Service'!F$24,'H-32A-WP06 - Debt Service'!F$27/12,0)),"-")</f>
        <v>0</v>
      </c>
      <c r="H287" s="366">
        <f>IFERROR(IF(-SUM(H$20:H286)+H$15&lt;0.000001,0,IF($C287&gt;='H-32A-WP06 - Debt Service'!G$24,'H-32A-WP06 - Debt Service'!G$27/12,0)),"-")</f>
        <v>0</v>
      </c>
      <c r="I287" s="366">
        <f>IFERROR(IF(-SUM(I$20:I286)+I$15&lt;0.000001,0,IF($C287&gt;='H-32A-WP06 - Debt Service'!H$24,'H-32A-WP06 - Debt Service'!H$27/12,0)),"-")</f>
        <v>0</v>
      </c>
      <c r="J287" s="366">
        <f>IFERROR(IF(-SUM(J$20:J286)+J$15&lt;0.000001,0,IF($C287&gt;='H-32A-WP06 - Debt Service'!I$24,'H-32A-WP06 - Debt Service'!I$27/12,0)),"-")</f>
        <v>0</v>
      </c>
      <c r="K287" s="366">
        <f>IFERROR(IF(-SUM(K$20:K286)+K$15&lt;0.000001,0,IF($C287&gt;='H-32A-WP06 - Debt Service'!J$24,'H-32A-WP06 - Debt Service'!J$27/12,0)),"-")</f>
        <v>0</v>
      </c>
      <c r="L287" s="366">
        <f>IFERROR(IF(-SUM(L$20:L286)+L$15&lt;0.000001,0,IF($C287&gt;='H-32A-WP06 - Debt Service'!K$24,'H-32A-WP06 - Debt Service'!K$27/12,0)),"-")</f>
        <v>0</v>
      </c>
      <c r="M287" s="366">
        <f>IFERROR(IF(-SUM(M$20:M286)+M$15&lt;0.000001,0,IF($C287&gt;='H-32A-WP06 - Debt Service'!L$24,'H-32A-WP06 - Debt Service'!L$27/12,0)),"-")</f>
        <v>0</v>
      </c>
      <c r="N287" s="459"/>
      <c r="O287" s="354">
        <f t="shared" si="17"/>
        <v>2041</v>
      </c>
      <c r="P287" s="378">
        <f t="shared" si="19"/>
        <v>51592</v>
      </c>
      <c r="Q287" s="366" t="str">
        <f>IFERROR(IF(-SUM(Q$20:Q286)+Q$15&lt;0.000001,0,IF($C287&gt;='H-32A-WP06 - Debt Service'!P$24,'H-32A-WP06 - Debt Service'!P$27/12,0)),"-")</f>
        <v>-</v>
      </c>
      <c r="R287" s="366">
        <f>IFERROR(IF(-SUM(R$20:R286)+R$15&lt;0.000001,0,IF($C287&gt;='H-32A-WP06 - Debt Service'!Q$24,'H-32A-WP06 - Debt Service'!Q$27/12,0)),"-")</f>
        <v>0</v>
      </c>
      <c r="S287" s="366">
        <f>IFERROR(IF(-SUM(S$20:S286)+S$15&lt;0.000001,0,IF($C287&gt;='H-32A-WP06 - Debt Service'!R$24,'H-32A-WP06 - Debt Service'!R$27/12,0)),"-")</f>
        <v>0</v>
      </c>
      <c r="T287" s="366">
        <f>IFERROR(IF(-SUM(T$20:T286)+T$15&lt;0.000001,0,IF($C287&gt;='H-32A-WP06 - Debt Service'!S$24,'H-32A-WP06 - Debt Service'!S$27/12,0)),"-")</f>
        <v>0</v>
      </c>
      <c r="U287" s="366">
        <f>IFERROR(IF(-SUM(U$20:U286)+U$15&lt;0.000001,0,IF($C287&gt;='H-32A-WP06 - Debt Service'!T$24,'H-32A-WP06 - Debt Service'!T$27/12,0)),"-")</f>
        <v>0</v>
      </c>
      <c r="V287" s="366">
        <f>IFERROR(IF(-SUM(V$20:V286)+V$15&lt;0.000001,0,IF($C287&gt;='H-32A-WP06 - Debt Service'!U$24,'H-32A-WP06 - Debt Service'!U$27/12,0)),"-")</f>
        <v>0</v>
      </c>
      <c r="W287" s="366">
        <f>IFERROR(IF(-SUM(W$20:W286)+W$15&lt;0.000001,0,IF($C287&gt;='H-32A-WP06 - Debt Service'!V$24,'H-32A-WP06 - Debt Service'!V$27/12,0)),"-")</f>
        <v>0</v>
      </c>
      <c r="X287" s="366">
        <f>IFERROR(IF(-SUM(X$20:X286)+X$15&lt;0.000001,0,IF($C287&gt;='H-32A-WP06 - Debt Service'!W$24,'H-32A-WP06 - Debt Service'!W$27/12,0)),"-")</f>
        <v>0</v>
      </c>
      <c r="Y287" s="366">
        <f>IFERROR(IF(-SUM(Y$20:Y286)+Y$15&lt;0.000001,0,IF($C287&gt;='H-32A-WP06 - Debt Service'!X$24,'H-32A-WP06 - Debt Service'!X$27/12,0)),"-")</f>
        <v>0</v>
      </c>
      <c r="Z287" s="366">
        <f>IFERROR(IF(-SUM(Z$20:Z286)+Z$15&lt;0.000001,0,IF($C287&gt;='H-32A-WP06 - Debt Service'!Y$24,'H-32A-WP06 - Debt Service'!Y$27/12,0)),"-")</f>
        <v>0</v>
      </c>
    </row>
    <row r="288" spans="2:26">
      <c r="B288" s="354">
        <f t="shared" si="16"/>
        <v>2041</v>
      </c>
      <c r="C288" s="378">
        <f t="shared" si="18"/>
        <v>51622</v>
      </c>
      <c r="D288" s="366" t="str">
        <f>IFERROR(IF(-SUM(D$20:D287)+D$15&lt;0.000001,0,IF($C288&gt;='H-32A-WP06 - Debt Service'!C$24,'H-32A-WP06 - Debt Service'!C$27/12,0)),"-")</f>
        <v>-</v>
      </c>
      <c r="E288" s="366" t="str">
        <f>IFERROR(IF(-SUM(E$20:E287)+E$15&lt;0.000001,0,IF($C288&gt;='H-32A-WP06 - Debt Service'!D$24,'H-32A-WP06 - Debt Service'!D$27/12,0)),"-")</f>
        <v>-</v>
      </c>
      <c r="F288" s="366" t="str">
        <f>IFERROR(IF(-SUM(F$20:F287)+F$15&lt;0.000001,0,IF($C288&gt;='H-32A-WP06 - Debt Service'!E$24,'H-32A-WP06 - Debt Service'!E$27/12,0)),"-")</f>
        <v>-</v>
      </c>
      <c r="G288" s="366">
        <f>IFERROR(IF(-SUM(G$20:G287)+G$15&lt;0.000001,0,IF($C288&gt;='H-32A-WP06 - Debt Service'!F$24,'H-32A-WP06 - Debt Service'!F$27/12,0)),"-")</f>
        <v>0</v>
      </c>
      <c r="H288" s="366">
        <f>IFERROR(IF(-SUM(H$20:H287)+H$15&lt;0.000001,0,IF($C288&gt;='H-32A-WP06 - Debt Service'!G$24,'H-32A-WP06 - Debt Service'!G$27/12,0)),"-")</f>
        <v>0</v>
      </c>
      <c r="I288" s="366">
        <f>IFERROR(IF(-SUM(I$20:I287)+I$15&lt;0.000001,0,IF($C288&gt;='H-32A-WP06 - Debt Service'!H$24,'H-32A-WP06 - Debt Service'!H$27/12,0)),"-")</f>
        <v>0</v>
      </c>
      <c r="J288" s="366">
        <f>IFERROR(IF(-SUM(J$20:J287)+J$15&lt;0.000001,0,IF($C288&gt;='H-32A-WP06 - Debt Service'!I$24,'H-32A-WP06 - Debt Service'!I$27/12,0)),"-")</f>
        <v>0</v>
      </c>
      <c r="K288" s="366">
        <f>IFERROR(IF(-SUM(K$20:K287)+K$15&lt;0.000001,0,IF($C288&gt;='H-32A-WP06 - Debt Service'!J$24,'H-32A-WP06 - Debt Service'!J$27/12,0)),"-")</f>
        <v>0</v>
      </c>
      <c r="L288" s="366">
        <f>IFERROR(IF(-SUM(L$20:L287)+L$15&lt;0.000001,0,IF($C288&gt;='H-32A-WP06 - Debt Service'!K$24,'H-32A-WP06 - Debt Service'!K$27/12,0)),"-")</f>
        <v>0</v>
      </c>
      <c r="M288" s="366">
        <f>IFERROR(IF(-SUM(M$20:M287)+M$15&lt;0.000001,0,IF($C288&gt;='H-32A-WP06 - Debt Service'!L$24,'H-32A-WP06 - Debt Service'!L$27/12,0)),"-")</f>
        <v>0</v>
      </c>
      <c r="N288" s="459"/>
      <c r="O288" s="354">
        <f t="shared" si="17"/>
        <v>2041</v>
      </c>
      <c r="P288" s="378">
        <f t="shared" si="19"/>
        <v>51622</v>
      </c>
      <c r="Q288" s="366" t="str">
        <f>IFERROR(IF(-SUM(Q$20:Q287)+Q$15&lt;0.000001,0,IF($C288&gt;='H-32A-WP06 - Debt Service'!P$24,'H-32A-WP06 - Debt Service'!P$27/12,0)),"-")</f>
        <v>-</v>
      </c>
      <c r="R288" s="366">
        <f>IFERROR(IF(-SUM(R$20:R287)+R$15&lt;0.000001,0,IF($C288&gt;='H-32A-WP06 - Debt Service'!Q$24,'H-32A-WP06 - Debt Service'!Q$27/12,0)),"-")</f>
        <v>0</v>
      </c>
      <c r="S288" s="366">
        <f>IFERROR(IF(-SUM(S$20:S287)+S$15&lt;0.000001,0,IF($C288&gt;='H-32A-WP06 - Debt Service'!R$24,'H-32A-WP06 - Debt Service'!R$27/12,0)),"-")</f>
        <v>0</v>
      </c>
      <c r="T288" s="366">
        <f>IFERROR(IF(-SUM(T$20:T287)+T$15&lt;0.000001,0,IF($C288&gt;='H-32A-WP06 - Debt Service'!S$24,'H-32A-WP06 - Debt Service'!S$27/12,0)),"-")</f>
        <v>0</v>
      </c>
      <c r="U288" s="366">
        <f>IFERROR(IF(-SUM(U$20:U287)+U$15&lt;0.000001,0,IF($C288&gt;='H-32A-WP06 - Debt Service'!T$24,'H-32A-WP06 - Debt Service'!T$27/12,0)),"-")</f>
        <v>0</v>
      </c>
      <c r="V288" s="366">
        <f>IFERROR(IF(-SUM(V$20:V287)+V$15&lt;0.000001,0,IF($C288&gt;='H-32A-WP06 - Debt Service'!U$24,'H-32A-WP06 - Debt Service'!U$27/12,0)),"-")</f>
        <v>0</v>
      </c>
      <c r="W288" s="366">
        <f>IFERROR(IF(-SUM(W$20:W287)+W$15&lt;0.000001,0,IF($C288&gt;='H-32A-WP06 - Debt Service'!V$24,'H-32A-WP06 - Debt Service'!V$27/12,0)),"-")</f>
        <v>0</v>
      </c>
      <c r="X288" s="366">
        <f>IFERROR(IF(-SUM(X$20:X287)+X$15&lt;0.000001,0,IF($C288&gt;='H-32A-WP06 - Debt Service'!W$24,'H-32A-WP06 - Debt Service'!W$27/12,0)),"-")</f>
        <v>0</v>
      </c>
      <c r="Y288" s="366">
        <f>IFERROR(IF(-SUM(Y$20:Y287)+Y$15&lt;0.000001,0,IF($C288&gt;='H-32A-WP06 - Debt Service'!X$24,'H-32A-WP06 - Debt Service'!X$27/12,0)),"-")</f>
        <v>0</v>
      </c>
      <c r="Z288" s="366">
        <f>IFERROR(IF(-SUM(Z$20:Z287)+Z$15&lt;0.000001,0,IF($C288&gt;='H-32A-WP06 - Debt Service'!Y$24,'H-32A-WP06 - Debt Service'!Y$27/12,0)),"-")</f>
        <v>0</v>
      </c>
    </row>
    <row r="289" spans="2:26">
      <c r="B289" s="354">
        <f t="shared" si="16"/>
        <v>2041</v>
      </c>
      <c r="C289" s="378">
        <f t="shared" si="18"/>
        <v>51653</v>
      </c>
      <c r="D289" s="366" t="str">
        <f>IFERROR(IF(-SUM(D$20:D288)+D$15&lt;0.000001,0,IF($C289&gt;='H-32A-WP06 - Debt Service'!C$24,'H-32A-WP06 - Debt Service'!C$27/12,0)),"-")</f>
        <v>-</v>
      </c>
      <c r="E289" s="366" t="str">
        <f>IFERROR(IF(-SUM(E$20:E288)+E$15&lt;0.000001,0,IF($C289&gt;='H-32A-WP06 - Debt Service'!D$24,'H-32A-WP06 - Debt Service'!D$27/12,0)),"-")</f>
        <v>-</v>
      </c>
      <c r="F289" s="366" t="str">
        <f>IFERROR(IF(-SUM(F$20:F288)+F$15&lt;0.000001,0,IF($C289&gt;='H-32A-WP06 - Debt Service'!E$24,'H-32A-WP06 - Debt Service'!E$27/12,0)),"-")</f>
        <v>-</v>
      </c>
      <c r="G289" s="366">
        <f>IFERROR(IF(-SUM(G$20:G288)+G$15&lt;0.000001,0,IF($C289&gt;='H-32A-WP06 - Debt Service'!F$24,'H-32A-WP06 - Debt Service'!F$27/12,0)),"-")</f>
        <v>0</v>
      </c>
      <c r="H289" s="366">
        <f>IFERROR(IF(-SUM(H$20:H288)+H$15&lt;0.000001,0,IF($C289&gt;='H-32A-WP06 - Debt Service'!G$24,'H-32A-WP06 - Debt Service'!G$27/12,0)),"-")</f>
        <v>0</v>
      </c>
      <c r="I289" s="366">
        <f>IFERROR(IF(-SUM(I$20:I288)+I$15&lt;0.000001,0,IF($C289&gt;='H-32A-WP06 - Debt Service'!H$24,'H-32A-WP06 - Debt Service'!H$27/12,0)),"-")</f>
        <v>0</v>
      </c>
      <c r="J289" s="366">
        <f>IFERROR(IF(-SUM(J$20:J288)+J$15&lt;0.000001,0,IF($C289&gt;='H-32A-WP06 - Debt Service'!I$24,'H-32A-WP06 - Debt Service'!I$27/12,0)),"-")</f>
        <v>0</v>
      </c>
      <c r="K289" s="366">
        <f>IFERROR(IF(-SUM(K$20:K288)+K$15&lt;0.000001,0,IF($C289&gt;='H-32A-WP06 - Debt Service'!J$24,'H-32A-WP06 - Debt Service'!J$27/12,0)),"-")</f>
        <v>0</v>
      </c>
      <c r="L289" s="366">
        <f>IFERROR(IF(-SUM(L$20:L288)+L$15&lt;0.000001,0,IF($C289&gt;='H-32A-WP06 - Debt Service'!K$24,'H-32A-WP06 - Debt Service'!K$27/12,0)),"-")</f>
        <v>0</v>
      </c>
      <c r="M289" s="366">
        <f>IFERROR(IF(-SUM(M$20:M288)+M$15&lt;0.000001,0,IF($C289&gt;='H-32A-WP06 - Debt Service'!L$24,'H-32A-WP06 - Debt Service'!L$27/12,0)),"-")</f>
        <v>0</v>
      </c>
      <c r="N289" s="459"/>
      <c r="O289" s="354">
        <f t="shared" si="17"/>
        <v>2041</v>
      </c>
      <c r="P289" s="378">
        <f t="shared" si="19"/>
        <v>51653</v>
      </c>
      <c r="Q289" s="366" t="str">
        <f>IFERROR(IF(-SUM(Q$20:Q288)+Q$15&lt;0.000001,0,IF($C289&gt;='H-32A-WP06 - Debt Service'!P$24,'H-32A-WP06 - Debt Service'!P$27/12,0)),"-")</f>
        <v>-</v>
      </c>
      <c r="R289" s="366">
        <f>IFERROR(IF(-SUM(R$20:R288)+R$15&lt;0.000001,0,IF($C289&gt;='H-32A-WP06 - Debt Service'!Q$24,'H-32A-WP06 - Debt Service'!Q$27/12,0)),"-")</f>
        <v>0</v>
      </c>
      <c r="S289" s="366">
        <f>IFERROR(IF(-SUM(S$20:S288)+S$15&lt;0.000001,0,IF($C289&gt;='H-32A-WP06 - Debt Service'!R$24,'H-32A-WP06 - Debt Service'!R$27/12,0)),"-")</f>
        <v>0</v>
      </c>
      <c r="T289" s="366">
        <f>IFERROR(IF(-SUM(T$20:T288)+T$15&lt;0.000001,0,IF($C289&gt;='H-32A-WP06 - Debt Service'!S$24,'H-32A-WP06 - Debt Service'!S$27/12,0)),"-")</f>
        <v>0</v>
      </c>
      <c r="U289" s="366">
        <f>IFERROR(IF(-SUM(U$20:U288)+U$15&lt;0.000001,0,IF($C289&gt;='H-32A-WP06 - Debt Service'!T$24,'H-32A-WP06 - Debt Service'!T$27/12,0)),"-")</f>
        <v>0</v>
      </c>
      <c r="V289" s="366">
        <f>IFERROR(IF(-SUM(V$20:V288)+V$15&lt;0.000001,0,IF($C289&gt;='H-32A-WP06 - Debt Service'!U$24,'H-32A-WP06 - Debt Service'!U$27/12,0)),"-")</f>
        <v>0</v>
      </c>
      <c r="W289" s="366">
        <f>IFERROR(IF(-SUM(W$20:W288)+W$15&lt;0.000001,0,IF($C289&gt;='H-32A-WP06 - Debt Service'!V$24,'H-32A-WP06 - Debt Service'!V$27/12,0)),"-")</f>
        <v>0</v>
      </c>
      <c r="X289" s="366">
        <f>IFERROR(IF(-SUM(X$20:X288)+X$15&lt;0.000001,0,IF($C289&gt;='H-32A-WP06 - Debt Service'!W$24,'H-32A-WP06 - Debt Service'!W$27/12,0)),"-")</f>
        <v>0</v>
      </c>
      <c r="Y289" s="366">
        <f>IFERROR(IF(-SUM(Y$20:Y288)+Y$15&lt;0.000001,0,IF($C289&gt;='H-32A-WP06 - Debt Service'!X$24,'H-32A-WP06 - Debt Service'!X$27/12,0)),"-")</f>
        <v>0</v>
      </c>
      <c r="Z289" s="366">
        <f>IFERROR(IF(-SUM(Z$20:Z288)+Z$15&lt;0.000001,0,IF($C289&gt;='H-32A-WP06 - Debt Service'!Y$24,'H-32A-WP06 - Debt Service'!Y$27/12,0)),"-")</f>
        <v>0</v>
      </c>
    </row>
    <row r="290" spans="2:26">
      <c r="B290" s="354">
        <f t="shared" si="16"/>
        <v>2041</v>
      </c>
      <c r="C290" s="378">
        <f t="shared" si="18"/>
        <v>51683</v>
      </c>
      <c r="D290" s="366" t="str">
        <f>IFERROR(IF(-SUM(D$20:D289)+D$15&lt;0.000001,0,IF($C290&gt;='H-32A-WP06 - Debt Service'!C$24,'H-32A-WP06 - Debt Service'!C$27/12,0)),"-")</f>
        <v>-</v>
      </c>
      <c r="E290" s="366" t="str">
        <f>IFERROR(IF(-SUM(E$20:E289)+E$15&lt;0.000001,0,IF($C290&gt;='H-32A-WP06 - Debt Service'!D$24,'H-32A-WP06 - Debt Service'!D$27/12,0)),"-")</f>
        <v>-</v>
      </c>
      <c r="F290" s="366" t="str">
        <f>IFERROR(IF(-SUM(F$20:F289)+F$15&lt;0.000001,0,IF($C290&gt;='H-32A-WP06 - Debt Service'!E$24,'H-32A-WP06 - Debt Service'!E$27/12,0)),"-")</f>
        <v>-</v>
      </c>
      <c r="G290" s="366">
        <f>IFERROR(IF(-SUM(G$20:G289)+G$15&lt;0.000001,0,IF($C290&gt;='H-32A-WP06 - Debt Service'!F$24,'H-32A-WP06 - Debt Service'!F$27/12,0)),"-")</f>
        <v>0</v>
      </c>
      <c r="H290" s="366">
        <f>IFERROR(IF(-SUM(H$20:H289)+H$15&lt;0.000001,0,IF($C290&gt;='H-32A-WP06 - Debt Service'!G$24,'H-32A-WP06 - Debt Service'!G$27/12,0)),"-")</f>
        <v>0</v>
      </c>
      <c r="I290" s="366">
        <f>IFERROR(IF(-SUM(I$20:I289)+I$15&lt;0.000001,0,IF($C290&gt;='H-32A-WP06 - Debt Service'!H$24,'H-32A-WP06 - Debt Service'!H$27/12,0)),"-")</f>
        <v>0</v>
      </c>
      <c r="J290" s="366">
        <f>IFERROR(IF(-SUM(J$20:J289)+J$15&lt;0.000001,0,IF($C290&gt;='H-32A-WP06 - Debt Service'!I$24,'H-32A-WP06 - Debt Service'!I$27/12,0)),"-")</f>
        <v>0</v>
      </c>
      <c r="K290" s="366">
        <f>IFERROR(IF(-SUM(K$20:K289)+K$15&lt;0.000001,0,IF($C290&gt;='H-32A-WP06 - Debt Service'!J$24,'H-32A-WP06 - Debt Service'!J$27/12,0)),"-")</f>
        <v>0</v>
      </c>
      <c r="L290" s="366">
        <f>IFERROR(IF(-SUM(L$20:L289)+L$15&lt;0.000001,0,IF($C290&gt;='H-32A-WP06 - Debt Service'!K$24,'H-32A-WP06 - Debt Service'!K$27/12,0)),"-")</f>
        <v>0</v>
      </c>
      <c r="M290" s="366">
        <f>IFERROR(IF(-SUM(M$20:M289)+M$15&lt;0.000001,0,IF($C290&gt;='H-32A-WP06 - Debt Service'!L$24,'H-32A-WP06 - Debt Service'!L$27/12,0)),"-")</f>
        <v>0</v>
      </c>
      <c r="N290" s="459"/>
      <c r="O290" s="354">
        <f t="shared" si="17"/>
        <v>2041</v>
      </c>
      <c r="P290" s="378">
        <f t="shared" si="19"/>
        <v>51683</v>
      </c>
      <c r="Q290" s="366" t="str">
        <f>IFERROR(IF(-SUM(Q$20:Q289)+Q$15&lt;0.000001,0,IF($C290&gt;='H-32A-WP06 - Debt Service'!P$24,'H-32A-WP06 - Debt Service'!P$27/12,0)),"-")</f>
        <v>-</v>
      </c>
      <c r="R290" s="366">
        <f>IFERROR(IF(-SUM(R$20:R289)+R$15&lt;0.000001,0,IF($C290&gt;='H-32A-WP06 - Debt Service'!Q$24,'H-32A-WP06 - Debt Service'!Q$27/12,0)),"-")</f>
        <v>0</v>
      </c>
      <c r="S290" s="366">
        <f>IFERROR(IF(-SUM(S$20:S289)+S$15&lt;0.000001,0,IF($C290&gt;='H-32A-WP06 - Debt Service'!R$24,'H-32A-WP06 - Debt Service'!R$27/12,0)),"-")</f>
        <v>0</v>
      </c>
      <c r="T290" s="366">
        <f>IFERROR(IF(-SUM(T$20:T289)+T$15&lt;0.000001,0,IF($C290&gt;='H-32A-WP06 - Debt Service'!S$24,'H-32A-WP06 - Debt Service'!S$27/12,0)),"-")</f>
        <v>0</v>
      </c>
      <c r="U290" s="366">
        <f>IFERROR(IF(-SUM(U$20:U289)+U$15&lt;0.000001,0,IF($C290&gt;='H-32A-WP06 - Debt Service'!T$24,'H-32A-WP06 - Debt Service'!T$27/12,0)),"-")</f>
        <v>0</v>
      </c>
      <c r="V290" s="366">
        <f>IFERROR(IF(-SUM(V$20:V289)+V$15&lt;0.000001,0,IF($C290&gt;='H-32A-WP06 - Debt Service'!U$24,'H-32A-WP06 - Debt Service'!U$27/12,0)),"-")</f>
        <v>0</v>
      </c>
      <c r="W290" s="366">
        <f>IFERROR(IF(-SUM(W$20:W289)+W$15&lt;0.000001,0,IF($C290&gt;='H-32A-WP06 - Debt Service'!V$24,'H-32A-WP06 - Debt Service'!V$27/12,0)),"-")</f>
        <v>0</v>
      </c>
      <c r="X290" s="366">
        <f>IFERROR(IF(-SUM(X$20:X289)+X$15&lt;0.000001,0,IF($C290&gt;='H-32A-WP06 - Debt Service'!W$24,'H-32A-WP06 - Debt Service'!W$27/12,0)),"-")</f>
        <v>0</v>
      </c>
      <c r="Y290" s="366">
        <f>IFERROR(IF(-SUM(Y$20:Y289)+Y$15&lt;0.000001,0,IF($C290&gt;='H-32A-WP06 - Debt Service'!X$24,'H-32A-WP06 - Debt Service'!X$27/12,0)),"-")</f>
        <v>0</v>
      </c>
      <c r="Z290" s="366">
        <f>IFERROR(IF(-SUM(Z$20:Z289)+Z$15&lt;0.000001,0,IF($C290&gt;='H-32A-WP06 - Debt Service'!Y$24,'H-32A-WP06 - Debt Service'!Y$27/12,0)),"-")</f>
        <v>0</v>
      </c>
    </row>
    <row r="291" spans="2:26">
      <c r="B291" s="354">
        <f t="shared" si="16"/>
        <v>2041</v>
      </c>
      <c r="C291" s="378">
        <f t="shared" si="18"/>
        <v>51714</v>
      </c>
      <c r="D291" s="366" t="str">
        <f>IFERROR(IF(-SUM(D$20:D290)+D$15&lt;0.000001,0,IF($C291&gt;='H-32A-WP06 - Debt Service'!C$24,'H-32A-WP06 - Debt Service'!C$27/12,0)),"-")</f>
        <v>-</v>
      </c>
      <c r="E291" s="366" t="str">
        <f>IFERROR(IF(-SUM(E$20:E290)+E$15&lt;0.000001,0,IF($C291&gt;='H-32A-WP06 - Debt Service'!D$24,'H-32A-WP06 - Debt Service'!D$27/12,0)),"-")</f>
        <v>-</v>
      </c>
      <c r="F291" s="366" t="str">
        <f>IFERROR(IF(-SUM(F$20:F290)+F$15&lt;0.000001,0,IF($C291&gt;='H-32A-WP06 - Debt Service'!E$24,'H-32A-WP06 - Debt Service'!E$27/12,0)),"-")</f>
        <v>-</v>
      </c>
      <c r="G291" s="366">
        <f>IFERROR(IF(-SUM(G$20:G290)+G$15&lt;0.000001,0,IF($C291&gt;='H-32A-WP06 - Debt Service'!F$24,'H-32A-WP06 - Debt Service'!F$27/12,0)),"-")</f>
        <v>0</v>
      </c>
      <c r="H291" s="366">
        <f>IFERROR(IF(-SUM(H$20:H290)+H$15&lt;0.000001,0,IF($C291&gt;='H-32A-WP06 - Debt Service'!G$24,'H-32A-WP06 - Debt Service'!G$27/12,0)),"-")</f>
        <v>0</v>
      </c>
      <c r="I291" s="366">
        <f>IFERROR(IF(-SUM(I$20:I290)+I$15&lt;0.000001,0,IF($C291&gt;='H-32A-WP06 - Debt Service'!H$24,'H-32A-WP06 - Debt Service'!H$27/12,0)),"-")</f>
        <v>0</v>
      </c>
      <c r="J291" s="366">
        <f>IFERROR(IF(-SUM(J$20:J290)+J$15&lt;0.000001,0,IF($C291&gt;='H-32A-WP06 - Debt Service'!I$24,'H-32A-WP06 - Debt Service'!I$27/12,0)),"-")</f>
        <v>0</v>
      </c>
      <c r="K291" s="366">
        <f>IFERROR(IF(-SUM(K$20:K290)+K$15&lt;0.000001,0,IF($C291&gt;='H-32A-WP06 - Debt Service'!J$24,'H-32A-WP06 - Debt Service'!J$27/12,0)),"-")</f>
        <v>0</v>
      </c>
      <c r="L291" s="366">
        <f>IFERROR(IF(-SUM(L$20:L290)+L$15&lt;0.000001,0,IF($C291&gt;='H-32A-WP06 - Debt Service'!K$24,'H-32A-WP06 - Debt Service'!K$27/12,0)),"-")</f>
        <v>0</v>
      </c>
      <c r="M291" s="366">
        <f>IFERROR(IF(-SUM(M$20:M290)+M$15&lt;0.000001,0,IF($C291&gt;='H-32A-WP06 - Debt Service'!L$24,'H-32A-WP06 - Debt Service'!L$27/12,0)),"-")</f>
        <v>0</v>
      </c>
      <c r="N291" s="459"/>
      <c r="O291" s="354">
        <f t="shared" si="17"/>
        <v>2041</v>
      </c>
      <c r="P291" s="378">
        <f t="shared" si="19"/>
        <v>51714</v>
      </c>
      <c r="Q291" s="366" t="str">
        <f>IFERROR(IF(-SUM(Q$20:Q290)+Q$15&lt;0.000001,0,IF($C291&gt;='H-32A-WP06 - Debt Service'!P$24,'H-32A-WP06 - Debt Service'!P$27/12,0)),"-")</f>
        <v>-</v>
      </c>
      <c r="R291" s="366">
        <f>IFERROR(IF(-SUM(R$20:R290)+R$15&lt;0.000001,0,IF($C291&gt;='H-32A-WP06 - Debt Service'!Q$24,'H-32A-WP06 - Debt Service'!Q$27/12,0)),"-")</f>
        <v>0</v>
      </c>
      <c r="S291" s="366">
        <f>IFERROR(IF(-SUM(S$20:S290)+S$15&lt;0.000001,0,IF($C291&gt;='H-32A-WP06 - Debt Service'!R$24,'H-32A-WP06 - Debt Service'!R$27/12,0)),"-")</f>
        <v>0</v>
      </c>
      <c r="T291" s="366">
        <f>IFERROR(IF(-SUM(T$20:T290)+T$15&lt;0.000001,0,IF($C291&gt;='H-32A-WP06 - Debt Service'!S$24,'H-32A-WP06 - Debt Service'!S$27/12,0)),"-")</f>
        <v>0</v>
      </c>
      <c r="U291" s="366">
        <f>IFERROR(IF(-SUM(U$20:U290)+U$15&lt;0.000001,0,IF($C291&gt;='H-32A-WP06 - Debt Service'!T$24,'H-32A-WP06 - Debt Service'!T$27/12,0)),"-")</f>
        <v>0</v>
      </c>
      <c r="V291" s="366">
        <f>IFERROR(IF(-SUM(V$20:V290)+V$15&lt;0.000001,0,IF($C291&gt;='H-32A-WP06 - Debt Service'!U$24,'H-32A-WP06 - Debt Service'!U$27/12,0)),"-")</f>
        <v>0</v>
      </c>
      <c r="W291" s="366">
        <f>IFERROR(IF(-SUM(W$20:W290)+W$15&lt;0.000001,0,IF($C291&gt;='H-32A-WP06 - Debt Service'!V$24,'H-32A-WP06 - Debt Service'!V$27/12,0)),"-")</f>
        <v>0</v>
      </c>
      <c r="X291" s="366">
        <f>IFERROR(IF(-SUM(X$20:X290)+X$15&lt;0.000001,0,IF($C291&gt;='H-32A-WP06 - Debt Service'!W$24,'H-32A-WP06 - Debt Service'!W$27/12,0)),"-")</f>
        <v>0</v>
      </c>
      <c r="Y291" s="366">
        <f>IFERROR(IF(-SUM(Y$20:Y290)+Y$15&lt;0.000001,0,IF($C291&gt;='H-32A-WP06 - Debt Service'!X$24,'H-32A-WP06 - Debt Service'!X$27/12,0)),"-")</f>
        <v>0</v>
      </c>
      <c r="Z291" s="366">
        <f>IFERROR(IF(-SUM(Z$20:Z290)+Z$15&lt;0.000001,0,IF($C291&gt;='H-32A-WP06 - Debt Service'!Y$24,'H-32A-WP06 - Debt Service'!Y$27/12,0)),"-")</f>
        <v>0</v>
      </c>
    </row>
    <row r="292" spans="2:26">
      <c r="B292" s="354">
        <f t="shared" si="16"/>
        <v>2041</v>
      </c>
      <c r="C292" s="378">
        <f t="shared" si="18"/>
        <v>51745</v>
      </c>
      <c r="D292" s="366" t="str">
        <f>IFERROR(IF(-SUM(D$20:D291)+D$15&lt;0.000001,0,IF($C292&gt;='H-32A-WP06 - Debt Service'!C$24,'H-32A-WP06 - Debt Service'!C$27/12,0)),"-")</f>
        <v>-</v>
      </c>
      <c r="E292" s="366" t="str">
        <f>IFERROR(IF(-SUM(E$20:E291)+E$15&lt;0.000001,0,IF($C292&gt;='H-32A-WP06 - Debt Service'!D$24,'H-32A-WP06 - Debt Service'!D$27/12,0)),"-")</f>
        <v>-</v>
      </c>
      <c r="F292" s="366" t="str">
        <f>IFERROR(IF(-SUM(F$20:F291)+F$15&lt;0.000001,0,IF($C292&gt;='H-32A-WP06 - Debt Service'!E$24,'H-32A-WP06 - Debt Service'!E$27/12,0)),"-")</f>
        <v>-</v>
      </c>
      <c r="G292" s="366">
        <f>IFERROR(IF(-SUM(G$20:G291)+G$15&lt;0.000001,0,IF($C292&gt;='H-32A-WP06 - Debt Service'!F$24,'H-32A-WP06 - Debt Service'!F$27/12,0)),"-")</f>
        <v>0</v>
      </c>
      <c r="H292" s="366">
        <f>IFERROR(IF(-SUM(H$20:H291)+H$15&lt;0.000001,0,IF($C292&gt;='H-32A-WP06 - Debt Service'!G$24,'H-32A-WP06 - Debt Service'!G$27/12,0)),"-")</f>
        <v>0</v>
      </c>
      <c r="I292" s="366">
        <f>IFERROR(IF(-SUM(I$20:I291)+I$15&lt;0.000001,0,IF($C292&gt;='H-32A-WP06 - Debt Service'!H$24,'H-32A-WP06 - Debt Service'!H$27/12,0)),"-")</f>
        <v>0</v>
      </c>
      <c r="J292" s="366">
        <f>IFERROR(IF(-SUM(J$20:J291)+J$15&lt;0.000001,0,IF($C292&gt;='H-32A-WP06 - Debt Service'!I$24,'H-32A-WP06 - Debt Service'!I$27/12,0)),"-")</f>
        <v>0</v>
      </c>
      <c r="K292" s="366">
        <f>IFERROR(IF(-SUM(K$20:K291)+K$15&lt;0.000001,0,IF($C292&gt;='H-32A-WP06 - Debt Service'!J$24,'H-32A-WP06 - Debt Service'!J$27/12,0)),"-")</f>
        <v>0</v>
      </c>
      <c r="L292" s="366">
        <f>IFERROR(IF(-SUM(L$20:L291)+L$15&lt;0.000001,0,IF($C292&gt;='H-32A-WP06 - Debt Service'!K$24,'H-32A-WP06 - Debt Service'!K$27/12,0)),"-")</f>
        <v>0</v>
      </c>
      <c r="M292" s="366">
        <f>IFERROR(IF(-SUM(M$20:M291)+M$15&lt;0.000001,0,IF($C292&gt;='H-32A-WP06 - Debt Service'!L$24,'H-32A-WP06 - Debt Service'!L$27/12,0)),"-")</f>
        <v>0</v>
      </c>
      <c r="N292" s="459"/>
      <c r="O292" s="354">
        <f t="shared" si="17"/>
        <v>2041</v>
      </c>
      <c r="P292" s="378">
        <f t="shared" si="19"/>
        <v>51745</v>
      </c>
      <c r="Q292" s="366" t="str">
        <f>IFERROR(IF(-SUM(Q$20:Q291)+Q$15&lt;0.000001,0,IF($C292&gt;='H-32A-WP06 - Debt Service'!P$24,'H-32A-WP06 - Debt Service'!P$27/12,0)),"-")</f>
        <v>-</v>
      </c>
      <c r="R292" s="366">
        <f>IFERROR(IF(-SUM(R$20:R291)+R$15&lt;0.000001,0,IF($C292&gt;='H-32A-WP06 - Debt Service'!Q$24,'H-32A-WP06 - Debt Service'!Q$27/12,0)),"-")</f>
        <v>0</v>
      </c>
      <c r="S292" s="366">
        <f>IFERROR(IF(-SUM(S$20:S291)+S$15&lt;0.000001,0,IF($C292&gt;='H-32A-WP06 - Debt Service'!R$24,'H-32A-WP06 - Debt Service'!R$27/12,0)),"-")</f>
        <v>0</v>
      </c>
      <c r="T292" s="366">
        <f>IFERROR(IF(-SUM(T$20:T291)+T$15&lt;0.000001,0,IF($C292&gt;='H-32A-WP06 - Debt Service'!S$24,'H-32A-WP06 - Debt Service'!S$27/12,0)),"-")</f>
        <v>0</v>
      </c>
      <c r="U292" s="366">
        <f>IFERROR(IF(-SUM(U$20:U291)+U$15&lt;0.000001,0,IF($C292&gt;='H-32A-WP06 - Debt Service'!T$24,'H-32A-WP06 - Debt Service'!T$27/12,0)),"-")</f>
        <v>0</v>
      </c>
      <c r="V292" s="366">
        <f>IFERROR(IF(-SUM(V$20:V291)+V$15&lt;0.000001,0,IF($C292&gt;='H-32A-WP06 - Debt Service'!U$24,'H-32A-WP06 - Debt Service'!U$27/12,0)),"-")</f>
        <v>0</v>
      </c>
      <c r="W292" s="366">
        <f>IFERROR(IF(-SUM(W$20:W291)+W$15&lt;0.000001,0,IF($C292&gt;='H-32A-WP06 - Debt Service'!V$24,'H-32A-WP06 - Debt Service'!V$27/12,0)),"-")</f>
        <v>0</v>
      </c>
      <c r="X292" s="366">
        <f>IFERROR(IF(-SUM(X$20:X291)+X$15&lt;0.000001,0,IF($C292&gt;='H-32A-WP06 - Debt Service'!W$24,'H-32A-WP06 - Debt Service'!W$27/12,0)),"-")</f>
        <v>0</v>
      </c>
      <c r="Y292" s="366">
        <f>IFERROR(IF(-SUM(Y$20:Y291)+Y$15&lt;0.000001,0,IF($C292&gt;='H-32A-WP06 - Debt Service'!X$24,'H-32A-WP06 - Debt Service'!X$27/12,0)),"-")</f>
        <v>0</v>
      </c>
      <c r="Z292" s="366">
        <f>IFERROR(IF(-SUM(Z$20:Z291)+Z$15&lt;0.000001,0,IF($C292&gt;='H-32A-WP06 - Debt Service'!Y$24,'H-32A-WP06 - Debt Service'!Y$27/12,0)),"-")</f>
        <v>0</v>
      </c>
    </row>
    <row r="293" spans="2:26">
      <c r="B293" s="354">
        <f t="shared" si="16"/>
        <v>2041</v>
      </c>
      <c r="C293" s="378">
        <f t="shared" si="18"/>
        <v>51775</v>
      </c>
      <c r="D293" s="366" t="str">
        <f>IFERROR(IF(-SUM(D$20:D292)+D$15&lt;0.000001,0,IF($C293&gt;='H-32A-WP06 - Debt Service'!C$24,'H-32A-WP06 - Debt Service'!C$27/12,0)),"-")</f>
        <v>-</v>
      </c>
      <c r="E293" s="366" t="str">
        <f>IFERROR(IF(-SUM(E$20:E292)+E$15&lt;0.000001,0,IF($C293&gt;='H-32A-WP06 - Debt Service'!D$24,'H-32A-WP06 - Debt Service'!D$27/12,0)),"-")</f>
        <v>-</v>
      </c>
      <c r="F293" s="366" t="str">
        <f>IFERROR(IF(-SUM(F$20:F292)+F$15&lt;0.000001,0,IF($C293&gt;='H-32A-WP06 - Debt Service'!E$24,'H-32A-WP06 - Debt Service'!E$27/12,0)),"-")</f>
        <v>-</v>
      </c>
      <c r="G293" s="366">
        <f>IFERROR(IF(-SUM(G$20:G292)+G$15&lt;0.000001,0,IF($C293&gt;='H-32A-WP06 - Debt Service'!F$24,'H-32A-WP06 - Debt Service'!F$27/12,0)),"-")</f>
        <v>0</v>
      </c>
      <c r="H293" s="366">
        <f>IFERROR(IF(-SUM(H$20:H292)+H$15&lt;0.000001,0,IF($C293&gt;='H-32A-WP06 - Debt Service'!G$24,'H-32A-WP06 - Debt Service'!G$27/12,0)),"-")</f>
        <v>0</v>
      </c>
      <c r="I293" s="366">
        <f>IFERROR(IF(-SUM(I$20:I292)+I$15&lt;0.000001,0,IF($C293&gt;='H-32A-WP06 - Debt Service'!H$24,'H-32A-WP06 - Debt Service'!H$27/12,0)),"-")</f>
        <v>0</v>
      </c>
      <c r="J293" s="366">
        <f>IFERROR(IF(-SUM(J$20:J292)+J$15&lt;0.000001,0,IF($C293&gt;='H-32A-WP06 - Debt Service'!I$24,'H-32A-WP06 - Debt Service'!I$27/12,0)),"-")</f>
        <v>0</v>
      </c>
      <c r="K293" s="366">
        <f>IFERROR(IF(-SUM(K$20:K292)+K$15&lt;0.000001,0,IF($C293&gt;='H-32A-WP06 - Debt Service'!J$24,'H-32A-WP06 - Debt Service'!J$27/12,0)),"-")</f>
        <v>0</v>
      </c>
      <c r="L293" s="366">
        <f>IFERROR(IF(-SUM(L$20:L292)+L$15&lt;0.000001,0,IF($C293&gt;='H-32A-WP06 - Debt Service'!K$24,'H-32A-WP06 - Debt Service'!K$27/12,0)),"-")</f>
        <v>0</v>
      </c>
      <c r="M293" s="366">
        <f>IFERROR(IF(-SUM(M$20:M292)+M$15&lt;0.000001,0,IF($C293&gt;='H-32A-WP06 - Debt Service'!L$24,'H-32A-WP06 - Debt Service'!L$27/12,0)),"-")</f>
        <v>0</v>
      </c>
      <c r="N293" s="459"/>
      <c r="O293" s="354">
        <f t="shared" si="17"/>
        <v>2041</v>
      </c>
      <c r="P293" s="378">
        <f t="shared" si="19"/>
        <v>51775</v>
      </c>
      <c r="Q293" s="366" t="str">
        <f>IFERROR(IF(-SUM(Q$20:Q292)+Q$15&lt;0.000001,0,IF($C293&gt;='H-32A-WP06 - Debt Service'!P$24,'H-32A-WP06 - Debt Service'!P$27/12,0)),"-")</f>
        <v>-</v>
      </c>
      <c r="R293" s="366">
        <f>IFERROR(IF(-SUM(R$20:R292)+R$15&lt;0.000001,0,IF($C293&gt;='H-32A-WP06 - Debt Service'!Q$24,'H-32A-WP06 - Debt Service'!Q$27/12,0)),"-")</f>
        <v>0</v>
      </c>
      <c r="S293" s="366">
        <f>IFERROR(IF(-SUM(S$20:S292)+S$15&lt;0.000001,0,IF($C293&gt;='H-32A-WP06 - Debt Service'!R$24,'H-32A-WP06 - Debt Service'!R$27/12,0)),"-")</f>
        <v>0</v>
      </c>
      <c r="T293" s="366">
        <f>IFERROR(IF(-SUM(T$20:T292)+T$15&lt;0.000001,0,IF($C293&gt;='H-32A-WP06 - Debt Service'!S$24,'H-32A-WP06 - Debt Service'!S$27/12,0)),"-")</f>
        <v>0</v>
      </c>
      <c r="U293" s="366">
        <f>IFERROR(IF(-SUM(U$20:U292)+U$15&lt;0.000001,0,IF($C293&gt;='H-32A-WP06 - Debt Service'!T$24,'H-32A-WP06 - Debt Service'!T$27/12,0)),"-")</f>
        <v>0</v>
      </c>
      <c r="V293" s="366">
        <f>IFERROR(IF(-SUM(V$20:V292)+V$15&lt;0.000001,0,IF($C293&gt;='H-32A-WP06 - Debt Service'!U$24,'H-32A-WP06 - Debt Service'!U$27/12,0)),"-")</f>
        <v>0</v>
      </c>
      <c r="W293" s="366">
        <f>IFERROR(IF(-SUM(W$20:W292)+W$15&lt;0.000001,0,IF($C293&gt;='H-32A-WP06 - Debt Service'!V$24,'H-32A-WP06 - Debt Service'!V$27/12,0)),"-")</f>
        <v>0</v>
      </c>
      <c r="X293" s="366">
        <f>IFERROR(IF(-SUM(X$20:X292)+X$15&lt;0.000001,0,IF($C293&gt;='H-32A-WP06 - Debt Service'!W$24,'H-32A-WP06 - Debt Service'!W$27/12,0)),"-")</f>
        <v>0</v>
      </c>
      <c r="Y293" s="366">
        <f>IFERROR(IF(-SUM(Y$20:Y292)+Y$15&lt;0.000001,0,IF($C293&gt;='H-32A-WP06 - Debt Service'!X$24,'H-32A-WP06 - Debt Service'!X$27/12,0)),"-")</f>
        <v>0</v>
      </c>
      <c r="Z293" s="366">
        <f>IFERROR(IF(-SUM(Z$20:Z292)+Z$15&lt;0.000001,0,IF($C293&gt;='H-32A-WP06 - Debt Service'!Y$24,'H-32A-WP06 - Debt Service'!Y$27/12,0)),"-")</f>
        <v>0</v>
      </c>
    </row>
    <row r="294" spans="2:26">
      <c r="B294" s="354">
        <f t="shared" si="16"/>
        <v>2041</v>
      </c>
      <c r="C294" s="378">
        <f t="shared" si="18"/>
        <v>51806</v>
      </c>
      <c r="D294" s="366" t="str">
        <f>IFERROR(IF(-SUM(D$20:D293)+D$15&lt;0.000001,0,IF($C294&gt;='H-32A-WP06 - Debt Service'!C$24,'H-32A-WP06 - Debt Service'!C$27/12,0)),"-")</f>
        <v>-</v>
      </c>
      <c r="E294" s="366" t="str">
        <f>IFERROR(IF(-SUM(E$20:E293)+E$15&lt;0.000001,0,IF($C294&gt;='H-32A-WP06 - Debt Service'!D$24,'H-32A-WP06 - Debt Service'!D$27/12,0)),"-")</f>
        <v>-</v>
      </c>
      <c r="F294" s="366" t="str">
        <f>IFERROR(IF(-SUM(F$20:F293)+F$15&lt;0.000001,0,IF($C294&gt;='H-32A-WP06 - Debt Service'!E$24,'H-32A-WP06 - Debt Service'!E$27/12,0)),"-")</f>
        <v>-</v>
      </c>
      <c r="G294" s="366">
        <f>IFERROR(IF(-SUM(G$20:G293)+G$15&lt;0.000001,0,IF($C294&gt;='H-32A-WP06 - Debt Service'!F$24,'H-32A-WP06 - Debt Service'!F$27/12,0)),"-")</f>
        <v>0</v>
      </c>
      <c r="H294" s="366">
        <f>IFERROR(IF(-SUM(H$20:H293)+H$15&lt;0.000001,0,IF($C294&gt;='H-32A-WP06 - Debt Service'!G$24,'H-32A-WP06 - Debt Service'!G$27/12,0)),"-")</f>
        <v>0</v>
      </c>
      <c r="I294" s="366">
        <f>IFERROR(IF(-SUM(I$20:I293)+I$15&lt;0.000001,0,IF($C294&gt;='H-32A-WP06 - Debt Service'!H$24,'H-32A-WP06 - Debt Service'!H$27/12,0)),"-")</f>
        <v>0</v>
      </c>
      <c r="J294" s="366">
        <f>IFERROR(IF(-SUM(J$20:J293)+J$15&lt;0.000001,0,IF($C294&gt;='H-32A-WP06 - Debt Service'!I$24,'H-32A-WP06 - Debt Service'!I$27/12,0)),"-")</f>
        <v>0</v>
      </c>
      <c r="K294" s="366">
        <f>IFERROR(IF(-SUM(K$20:K293)+K$15&lt;0.000001,0,IF($C294&gt;='H-32A-WP06 - Debt Service'!J$24,'H-32A-WP06 - Debt Service'!J$27/12,0)),"-")</f>
        <v>0</v>
      </c>
      <c r="L294" s="366">
        <f>IFERROR(IF(-SUM(L$20:L293)+L$15&lt;0.000001,0,IF($C294&gt;='H-32A-WP06 - Debt Service'!K$24,'H-32A-WP06 - Debt Service'!K$27/12,0)),"-")</f>
        <v>0</v>
      </c>
      <c r="M294" s="366">
        <f>IFERROR(IF(-SUM(M$20:M293)+M$15&lt;0.000001,0,IF($C294&gt;='H-32A-WP06 - Debt Service'!L$24,'H-32A-WP06 - Debt Service'!L$27/12,0)),"-")</f>
        <v>0</v>
      </c>
      <c r="N294" s="459"/>
      <c r="O294" s="354">
        <f t="shared" si="17"/>
        <v>2041</v>
      </c>
      <c r="P294" s="378">
        <f t="shared" si="19"/>
        <v>51806</v>
      </c>
      <c r="Q294" s="366" t="str">
        <f>IFERROR(IF(-SUM(Q$20:Q293)+Q$15&lt;0.000001,0,IF($C294&gt;='H-32A-WP06 - Debt Service'!P$24,'H-32A-WP06 - Debt Service'!P$27/12,0)),"-")</f>
        <v>-</v>
      </c>
      <c r="R294" s="366">
        <f>IFERROR(IF(-SUM(R$20:R293)+R$15&lt;0.000001,0,IF($C294&gt;='H-32A-WP06 - Debt Service'!Q$24,'H-32A-WP06 - Debt Service'!Q$27/12,0)),"-")</f>
        <v>0</v>
      </c>
      <c r="S294" s="366">
        <f>IFERROR(IF(-SUM(S$20:S293)+S$15&lt;0.000001,0,IF($C294&gt;='H-32A-WP06 - Debt Service'!R$24,'H-32A-WP06 - Debt Service'!R$27/12,0)),"-")</f>
        <v>0</v>
      </c>
      <c r="T294" s="366">
        <f>IFERROR(IF(-SUM(T$20:T293)+T$15&lt;0.000001,0,IF($C294&gt;='H-32A-WP06 - Debt Service'!S$24,'H-32A-WP06 - Debt Service'!S$27/12,0)),"-")</f>
        <v>0</v>
      </c>
      <c r="U294" s="366">
        <f>IFERROR(IF(-SUM(U$20:U293)+U$15&lt;0.000001,0,IF($C294&gt;='H-32A-WP06 - Debt Service'!T$24,'H-32A-WP06 - Debt Service'!T$27/12,0)),"-")</f>
        <v>0</v>
      </c>
      <c r="V294" s="366">
        <f>IFERROR(IF(-SUM(V$20:V293)+V$15&lt;0.000001,0,IF($C294&gt;='H-32A-WP06 - Debt Service'!U$24,'H-32A-WP06 - Debt Service'!U$27/12,0)),"-")</f>
        <v>0</v>
      </c>
      <c r="W294" s="366">
        <f>IFERROR(IF(-SUM(W$20:W293)+W$15&lt;0.000001,0,IF($C294&gt;='H-32A-WP06 - Debt Service'!V$24,'H-32A-WP06 - Debt Service'!V$27/12,0)),"-")</f>
        <v>0</v>
      </c>
      <c r="X294" s="366">
        <f>IFERROR(IF(-SUM(X$20:X293)+X$15&lt;0.000001,0,IF($C294&gt;='H-32A-WP06 - Debt Service'!W$24,'H-32A-WP06 - Debt Service'!W$27/12,0)),"-")</f>
        <v>0</v>
      </c>
      <c r="Y294" s="366">
        <f>IFERROR(IF(-SUM(Y$20:Y293)+Y$15&lt;0.000001,0,IF($C294&gt;='H-32A-WP06 - Debt Service'!X$24,'H-32A-WP06 - Debt Service'!X$27/12,0)),"-")</f>
        <v>0</v>
      </c>
      <c r="Z294" s="366">
        <f>IFERROR(IF(-SUM(Z$20:Z293)+Z$15&lt;0.000001,0,IF($C294&gt;='H-32A-WP06 - Debt Service'!Y$24,'H-32A-WP06 - Debt Service'!Y$27/12,0)),"-")</f>
        <v>0</v>
      </c>
    </row>
    <row r="295" spans="2:26">
      <c r="B295" s="354">
        <f t="shared" si="16"/>
        <v>2041</v>
      </c>
      <c r="C295" s="378">
        <f t="shared" si="18"/>
        <v>51836</v>
      </c>
      <c r="D295" s="366" t="str">
        <f>IFERROR(IF(-SUM(D$20:D294)+D$15&lt;0.000001,0,IF($C295&gt;='H-32A-WP06 - Debt Service'!C$24,'H-32A-WP06 - Debt Service'!C$27/12,0)),"-")</f>
        <v>-</v>
      </c>
      <c r="E295" s="366" t="str">
        <f>IFERROR(IF(-SUM(E$20:E294)+E$15&lt;0.000001,0,IF($C295&gt;='H-32A-WP06 - Debt Service'!D$24,'H-32A-WP06 - Debt Service'!D$27/12,0)),"-")</f>
        <v>-</v>
      </c>
      <c r="F295" s="366" t="str">
        <f>IFERROR(IF(-SUM(F$20:F294)+F$15&lt;0.000001,0,IF($C295&gt;='H-32A-WP06 - Debt Service'!E$24,'H-32A-WP06 - Debt Service'!E$27/12,0)),"-")</f>
        <v>-</v>
      </c>
      <c r="G295" s="366">
        <f>IFERROR(IF(-SUM(G$20:G294)+G$15&lt;0.000001,0,IF($C295&gt;='H-32A-WP06 - Debt Service'!F$24,'H-32A-WP06 - Debt Service'!F$27/12,0)),"-")</f>
        <v>0</v>
      </c>
      <c r="H295" s="366">
        <f>IFERROR(IF(-SUM(H$20:H294)+H$15&lt;0.000001,0,IF($C295&gt;='H-32A-WP06 - Debt Service'!G$24,'H-32A-WP06 - Debt Service'!G$27/12,0)),"-")</f>
        <v>0</v>
      </c>
      <c r="I295" s="366">
        <f>IFERROR(IF(-SUM(I$20:I294)+I$15&lt;0.000001,0,IF($C295&gt;='H-32A-WP06 - Debt Service'!H$24,'H-32A-WP06 - Debt Service'!H$27/12,0)),"-")</f>
        <v>0</v>
      </c>
      <c r="J295" s="366">
        <f>IFERROR(IF(-SUM(J$20:J294)+J$15&lt;0.000001,0,IF($C295&gt;='H-32A-WP06 - Debt Service'!I$24,'H-32A-WP06 - Debt Service'!I$27/12,0)),"-")</f>
        <v>0</v>
      </c>
      <c r="K295" s="366">
        <f>IFERROR(IF(-SUM(K$20:K294)+K$15&lt;0.000001,0,IF($C295&gt;='H-32A-WP06 - Debt Service'!J$24,'H-32A-WP06 - Debt Service'!J$27/12,0)),"-")</f>
        <v>0</v>
      </c>
      <c r="L295" s="366">
        <f>IFERROR(IF(-SUM(L$20:L294)+L$15&lt;0.000001,0,IF($C295&gt;='H-32A-WP06 - Debt Service'!K$24,'H-32A-WP06 - Debt Service'!K$27/12,0)),"-")</f>
        <v>0</v>
      </c>
      <c r="M295" s="366">
        <f>IFERROR(IF(-SUM(M$20:M294)+M$15&lt;0.000001,0,IF($C295&gt;='H-32A-WP06 - Debt Service'!L$24,'H-32A-WP06 - Debt Service'!L$27/12,0)),"-")</f>
        <v>0</v>
      </c>
      <c r="N295" s="459"/>
      <c r="O295" s="354">
        <f t="shared" si="17"/>
        <v>2041</v>
      </c>
      <c r="P295" s="378">
        <f t="shared" si="19"/>
        <v>51836</v>
      </c>
      <c r="Q295" s="366" t="str">
        <f>IFERROR(IF(-SUM(Q$20:Q294)+Q$15&lt;0.000001,0,IF($C295&gt;='H-32A-WP06 - Debt Service'!P$24,'H-32A-WP06 - Debt Service'!P$27/12,0)),"-")</f>
        <v>-</v>
      </c>
      <c r="R295" s="366">
        <f>IFERROR(IF(-SUM(R$20:R294)+R$15&lt;0.000001,0,IF($C295&gt;='H-32A-WP06 - Debt Service'!Q$24,'H-32A-WP06 - Debt Service'!Q$27/12,0)),"-")</f>
        <v>0</v>
      </c>
      <c r="S295" s="366">
        <f>IFERROR(IF(-SUM(S$20:S294)+S$15&lt;0.000001,0,IF($C295&gt;='H-32A-WP06 - Debt Service'!R$24,'H-32A-WP06 - Debt Service'!R$27/12,0)),"-")</f>
        <v>0</v>
      </c>
      <c r="T295" s="366">
        <f>IFERROR(IF(-SUM(T$20:T294)+T$15&lt;0.000001,0,IF($C295&gt;='H-32A-WP06 - Debt Service'!S$24,'H-32A-WP06 - Debt Service'!S$27/12,0)),"-")</f>
        <v>0</v>
      </c>
      <c r="U295" s="366">
        <f>IFERROR(IF(-SUM(U$20:U294)+U$15&lt;0.000001,0,IF($C295&gt;='H-32A-WP06 - Debt Service'!T$24,'H-32A-WP06 - Debt Service'!T$27/12,0)),"-")</f>
        <v>0</v>
      </c>
      <c r="V295" s="366">
        <f>IFERROR(IF(-SUM(V$20:V294)+V$15&lt;0.000001,0,IF($C295&gt;='H-32A-WP06 - Debt Service'!U$24,'H-32A-WP06 - Debt Service'!U$27/12,0)),"-")</f>
        <v>0</v>
      </c>
      <c r="W295" s="366">
        <f>IFERROR(IF(-SUM(W$20:W294)+W$15&lt;0.000001,0,IF($C295&gt;='H-32A-WP06 - Debt Service'!V$24,'H-32A-WP06 - Debt Service'!V$27/12,0)),"-")</f>
        <v>0</v>
      </c>
      <c r="X295" s="366">
        <f>IFERROR(IF(-SUM(X$20:X294)+X$15&lt;0.000001,0,IF($C295&gt;='H-32A-WP06 - Debt Service'!W$24,'H-32A-WP06 - Debt Service'!W$27/12,0)),"-")</f>
        <v>0</v>
      </c>
      <c r="Y295" s="366">
        <f>IFERROR(IF(-SUM(Y$20:Y294)+Y$15&lt;0.000001,0,IF($C295&gt;='H-32A-WP06 - Debt Service'!X$24,'H-32A-WP06 - Debt Service'!X$27/12,0)),"-")</f>
        <v>0</v>
      </c>
      <c r="Z295" s="366">
        <f>IFERROR(IF(-SUM(Z$20:Z294)+Z$15&lt;0.000001,0,IF($C295&gt;='H-32A-WP06 - Debt Service'!Y$24,'H-32A-WP06 - Debt Service'!Y$27/12,0)),"-")</f>
        <v>0</v>
      </c>
    </row>
    <row r="296" spans="2:26">
      <c r="B296" s="354">
        <f t="shared" si="16"/>
        <v>2042</v>
      </c>
      <c r="C296" s="378">
        <f t="shared" si="18"/>
        <v>51867</v>
      </c>
      <c r="D296" s="366" t="str">
        <f>IFERROR(IF(-SUM(D$20:D295)+D$15&lt;0.000001,0,IF($C296&gt;='H-32A-WP06 - Debt Service'!C$24,'H-32A-WP06 - Debt Service'!C$27/12,0)),"-")</f>
        <v>-</v>
      </c>
      <c r="E296" s="366" t="str">
        <f>IFERROR(IF(-SUM(E$20:E295)+E$15&lt;0.000001,0,IF($C296&gt;='H-32A-WP06 - Debt Service'!D$24,'H-32A-WP06 - Debt Service'!D$27/12,0)),"-")</f>
        <v>-</v>
      </c>
      <c r="F296" s="366" t="str">
        <f>IFERROR(IF(-SUM(F$20:F295)+F$15&lt;0.000001,0,IF($C296&gt;='H-32A-WP06 - Debt Service'!E$24,'H-32A-WP06 - Debt Service'!E$27/12,0)),"-")</f>
        <v>-</v>
      </c>
      <c r="G296" s="366">
        <f>IFERROR(IF(-SUM(G$20:G295)+G$15&lt;0.000001,0,IF($C296&gt;='H-32A-WP06 - Debt Service'!F$24,'H-32A-WP06 - Debt Service'!F$27/12,0)),"-")</f>
        <v>0</v>
      </c>
      <c r="H296" s="366">
        <f>IFERROR(IF(-SUM(H$20:H295)+H$15&lt;0.000001,0,IF($C296&gt;='H-32A-WP06 - Debt Service'!G$24,'H-32A-WP06 - Debt Service'!G$27/12,0)),"-")</f>
        <v>0</v>
      </c>
      <c r="I296" s="366">
        <f>IFERROR(IF(-SUM(I$20:I295)+I$15&lt;0.000001,0,IF($C296&gt;='H-32A-WP06 - Debt Service'!H$24,'H-32A-WP06 - Debt Service'!H$27/12,0)),"-")</f>
        <v>0</v>
      </c>
      <c r="J296" s="366">
        <f>IFERROR(IF(-SUM(J$20:J295)+J$15&lt;0.000001,0,IF($C296&gt;='H-32A-WP06 - Debt Service'!I$24,'H-32A-WP06 - Debt Service'!I$27/12,0)),"-")</f>
        <v>0</v>
      </c>
      <c r="K296" s="366">
        <f>IFERROR(IF(-SUM(K$20:K295)+K$15&lt;0.000001,0,IF($C296&gt;='H-32A-WP06 - Debt Service'!J$24,'H-32A-WP06 - Debt Service'!J$27/12,0)),"-")</f>
        <v>0</v>
      </c>
      <c r="L296" s="366">
        <f>IFERROR(IF(-SUM(L$20:L295)+L$15&lt;0.000001,0,IF($C296&gt;='H-32A-WP06 - Debt Service'!K$24,'H-32A-WP06 - Debt Service'!K$27/12,0)),"-")</f>
        <v>0</v>
      </c>
      <c r="M296" s="366">
        <f>IFERROR(IF(-SUM(M$20:M295)+M$15&lt;0.000001,0,IF($C296&gt;='H-32A-WP06 - Debt Service'!L$24,'H-32A-WP06 - Debt Service'!L$27/12,0)),"-")</f>
        <v>0</v>
      </c>
      <c r="N296" s="459"/>
      <c r="O296" s="354">
        <f t="shared" si="17"/>
        <v>2042</v>
      </c>
      <c r="P296" s="378">
        <f t="shared" si="19"/>
        <v>51867</v>
      </c>
      <c r="Q296" s="366" t="str">
        <f>IFERROR(IF(-SUM(Q$20:Q295)+Q$15&lt;0.000001,0,IF($C296&gt;='H-32A-WP06 - Debt Service'!P$24,'H-32A-WP06 - Debt Service'!P$27/12,0)),"-")</f>
        <v>-</v>
      </c>
      <c r="R296" s="366">
        <f>IFERROR(IF(-SUM(R$20:R295)+R$15&lt;0.000001,0,IF($C296&gt;='H-32A-WP06 - Debt Service'!Q$24,'H-32A-WP06 - Debt Service'!Q$27/12,0)),"-")</f>
        <v>0</v>
      </c>
      <c r="S296" s="366">
        <f>IFERROR(IF(-SUM(S$20:S295)+S$15&lt;0.000001,0,IF($C296&gt;='H-32A-WP06 - Debt Service'!R$24,'H-32A-WP06 - Debt Service'!R$27/12,0)),"-")</f>
        <v>0</v>
      </c>
      <c r="T296" s="366">
        <f>IFERROR(IF(-SUM(T$20:T295)+T$15&lt;0.000001,0,IF($C296&gt;='H-32A-WP06 - Debt Service'!S$24,'H-32A-WP06 - Debt Service'!S$27/12,0)),"-")</f>
        <v>0</v>
      </c>
      <c r="U296" s="366">
        <f>IFERROR(IF(-SUM(U$20:U295)+U$15&lt;0.000001,0,IF($C296&gt;='H-32A-WP06 - Debt Service'!T$24,'H-32A-WP06 - Debt Service'!T$27/12,0)),"-")</f>
        <v>0</v>
      </c>
      <c r="V296" s="366">
        <f>IFERROR(IF(-SUM(V$20:V295)+V$15&lt;0.000001,0,IF($C296&gt;='H-32A-WP06 - Debt Service'!U$24,'H-32A-WP06 - Debt Service'!U$27/12,0)),"-")</f>
        <v>0</v>
      </c>
      <c r="W296" s="366">
        <f>IFERROR(IF(-SUM(W$20:W295)+W$15&lt;0.000001,0,IF($C296&gt;='H-32A-WP06 - Debt Service'!V$24,'H-32A-WP06 - Debt Service'!V$27/12,0)),"-")</f>
        <v>0</v>
      </c>
      <c r="X296" s="366">
        <f>IFERROR(IF(-SUM(X$20:X295)+X$15&lt;0.000001,0,IF($C296&gt;='H-32A-WP06 - Debt Service'!W$24,'H-32A-WP06 - Debt Service'!W$27/12,0)),"-")</f>
        <v>0</v>
      </c>
      <c r="Y296" s="366">
        <f>IFERROR(IF(-SUM(Y$20:Y295)+Y$15&lt;0.000001,0,IF($C296&gt;='H-32A-WP06 - Debt Service'!X$24,'H-32A-WP06 - Debt Service'!X$27/12,0)),"-")</f>
        <v>0</v>
      </c>
      <c r="Z296" s="366">
        <f>IFERROR(IF(-SUM(Z$20:Z295)+Z$15&lt;0.000001,0,IF($C296&gt;='H-32A-WP06 - Debt Service'!Y$24,'H-32A-WP06 - Debt Service'!Y$27/12,0)),"-")</f>
        <v>0</v>
      </c>
    </row>
    <row r="297" spans="2:26">
      <c r="B297" s="354">
        <f t="shared" si="16"/>
        <v>2042</v>
      </c>
      <c r="C297" s="378">
        <f t="shared" si="18"/>
        <v>51898</v>
      </c>
      <c r="D297" s="366" t="str">
        <f>IFERROR(IF(-SUM(D$20:D296)+D$15&lt;0.000001,0,IF($C297&gt;='H-32A-WP06 - Debt Service'!C$24,'H-32A-WP06 - Debt Service'!C$27/12,0)),"-")</f>
        <v>-</v>
      </c>
      <c r="E297" s="366" t="str">
        <f>IFERROR(IF(-SUM(E$20:E296)+E$15&lt;0.000001,0,IF($C297&gt;='H-32A-WP06 - Debt Service'!D$24,'H-32A-WP06 - Debt Service'!D$27/12,0)),"-")</f>
        <v>-</v>
      </c>
      <c r="F297" s="366" t="str">
        <f>IFERROR(IF(-SUM(F$20:F296)+F$15&lt;0.000001,0,IF($C297&gt;='H-32A-WP06 - Debt Service'!E$24,'H-32A-WP06 - Debt Service'!E$27/12,0)),"-")</f>
        <v>-</v>
      </c>
      <c r="G297" s="366">
        <f>IFERROR(IF(-SUM(G$20:G296)+G$15&lt;0.000001,0,IF($C297&gt;='H-32A-WP06 - Debt Service'!F$24,'H-32A-WP06 - Debt Service'!F$27/12,0)),"-")</f>
        <v>0</v>
      </c>
      <c r="H297" s="366">
        <f>IFERROR(IF(-SUM(H$20:H296)+H$15&lt;0.000001,0,IF($C297&gt;='H-32A-WP06 - Debt Service'!G$24,'H-32A-WP06 - Debt Service'!G$27/12,0)),"-")</f>
        <v>0</v>
      </c>
      <c r="I297" s="366">
        <f>IFERROR(IF(-SUM(I$20:I296)+I$15&lt;0.000001,0,IF($C297&gt;='H-32A-WP06 - Debt Service'!H$24,'H-32A-WP06 - Debt Service'!H$27/12,0)),"-")</f>
        <v>0</v>
      </c>
      <c r="J297" s="366">
        <f>IFERROR(IF(-SUM(J$20:J296)+J$15&lt;0.000001,0,IF($C297&gt;='H-32A-WP06 - Debt Service'!I$24,'H-32A-WP06 - Debt Service'!I$27/12,0)),"-")</f>
        <v>0</v>
      </c>
      <c r="K297" s="366">
        <f>IFERROR(IF(-SUM(K$20:K296)+K$15&lt;0.000001,0,IF($C297&gt;='H-32A-WP06 - Debt Service'!J$24,'H-32A-WP06 - Debt Service'!J$27/12,0)),"-")</f>
        <v>0</v>
      </c>
      <c r="L297" s="366">
        <f>IFERROR(IF(-SUM(L$20:L296)+L$15&lt;0.000001,0,IF($C297&gt;='H-32A-WP06 - Debt Service'!K$24,'H-32A-WP06 - Debt Service'!K$27/12,0)),"-")</f>
        <v>0</v>
      </c>
      <c r="M297" s="366">
        <f>IFERROR(IF(-SUM(M$20:M296)+M$15&lt;0.000001,0,IF($C297&gt;='H-32A-WP06 - Debt Service'!L$24,'H-32A-WP06 - Debt Service'!L$27/12,0)),"-")</f>
        <v>0</v>
      </c>
      <c r="N297" s="459"/>
      <c r="O297" s="354">
        <f t="shared" si="17"/>
        <v>2042</v>
      </c>
      <c r="P297" s="378">
        <f t="shared" si="19"/>
        <v>51898</v>
      </c>
      <c r="Q297" s="366" t="str">
        <f>IFERROR(IF(-SUM(Q$20:Q296)+Q$15&lt;0.000001,0,IF($C297&gt;='H-32A-WP06 - Debt Service'!P$24,'H-32A-WP06 - Debt Service'!P$27/12,0)),"-")</f>
        <v>-</v>
      </c>
      <c r="R297" s="366">
        <f>IFERROR(IF(-SUM(R$20:R296)+R$15&lt;0.000001,0,IF($C297&gt;='H-32A-WP06 - Debt Service'!Q$24,'H-32A-WP06 - Debt Service'!Q$27/12,0)),"-")</f>
        <v>0</v>
      </c>
      <c r="S297" s="366">
        <f>IFERROR(IF(-SUM(S$20:S296)+S$15&lt;0.000001,0,IF($C297&gt;='H-32A-WP06 - Debt Service'!R$24,'H-32A-WP06 - Debt Service'!R$27/12,0)),"-")</f>
        <v>0</v>
      </c>
      <c r="T297" s="366">
        <f>IFERROR(IF(-SUM(T$20:T296)+T$15&lt;0.000001,0,IF($C297&gt;='H-32A-WP06 - Debt Service'!S$24,'H-32A-WP06 - Debt Service'!S$27/12,0)),"-")</f>
        <v>0</v>
      </c>
      <c r="U297" s="366">
        <f>IFERROR(IF(-SUM(U$20:U296)+U$15&lt;0.000001,0,IF($C297&gt;='H-32A-WP06 - Debt Service'!T$24,'H-32A-WP06 - Debt Service'!T$27/12,0)),"-")</f>
        <v>0</v>
      </c>
      <c r="V297" s="366">
        <f>IFERROR(IF(-SUM(V$20:V296)+V$15&lt;0.000001,0,IF($C297&gt;='H-32A-WP06 - Debt Service'!U$24,'H-32A-WP06 - Debt Service'!U$27/12,0)),"-")</f>
        <v>0</v>
      </c>
      <c r="W297" s="366">
        <f>IFERROR(IF(-SUM(W$20:W296)+W$15&lt;0.000001,0,IF($C297&gt;='H-32A-WP06 - Debt Service'!V$24,'H-32A-WP06 - Debt Service'!V$27/12,0)),"-")</f>
        <v>0</v>
      </c>
      <c r="X297" s="366">
        <f>IFERROR(IF(-SUM(X$20:X296)+X$15&lt;0.000001,0,IF($C297&gt;='H-32A-WP06 - Debt Service'!W$24,'H-32A-WP06 - Debt Service'!W$27/12,0)),"-")</f>
        <v>0</v>
      </c>
      <c r="Y297" s="366">
        <f>IFERROR(IF(-SUM(Y$20:Y296)+Y$15&lt;0.000001,0,IF($C297&gt;='H-32A-WP06 - Debt Service'!X$24,'H-32A-WP06 - Debt Service'!X$27/12,0)),"-")</f>
        <v>0</v>
      </c>
      <c r="Z297" s="366">
        <f>IFERROR(IF(-SUM(Z$20:Z296)+Z$15&lt;0.000001,0,IF($C297&gt;='H-32A-WP06 - Debt Service'!Y$24,'H-32A-WP06 - Debt Service'!Y$27/12,0)),"-")</f>
        <v>0</v>
      </c>
    </row>
    <row r="298" spans="2:26">
      <c r="B298" s="354">
        <f t="shared" si="16"/>
        <v>2042</v>
      </c>
      <c r="C298" s="378">
        <f t="shared" si="18"/>
        <v>51926</v>
      </c>
      <c r="D298" s="366" t="str">
        <f>IFERROR(IF(-SUM(D$20:D297)+D$15&lt;0.000001,0,IF($C298&gt;='H-32A-WP06 - Debt Service'!C$24,'H-32A-WP06 - Debt Service'!C$27/12,0)),"-")</f>
        <v>-</v>
      </c>
      <c r="E298" s="366" t="str">
        <f>IFERROR(IF(-SUM(E$20:E297)+E$15&lt;0.000001,0,IF($C298&gt;='H-32A-WP06 - Debt Service'!D$24,'H-32A-WP06 - Debt Service'!D$27/12,0)),"-")</f>
        <v>-</v>
      </c>
      <c r="F298" s="366" t="str">
        <f>IFERROR(IF(-SUM(F$20:F297)+F$15&lt;0.000001,0,IF($C298&gt;='H-32A-WP06 - Debt Service'!E$24,'H-32A-WP06 - Debt Service'!E$27/12,0)),"-")</f>
        <v>-</v>
      </c>
      <c r="G298" s="366">
        <f>IFERROR(IF(-SUM(G$20:G297)+G$15&lt;0.000001,0,IF($C298&gt;='H-32A-WP06 - Debt Service'!F$24,'H-32A-WP06 - Debt Service'!F$27/12,0)),"-")</f>
        <v>0</v>
      </c>
      <c r="H298" s="366">
        <f>IFERROR(IF(-SUM(H$20:H297)+H$15&lt;0.000001,0,IF($C298&gt;='H-32A-WP06 - Debt Service'!G$24,'H-32A-WP06 - Debt Service'!G$27/12,0)),"-")</f>
        <v>0</v>
      </c>
      <c r="I298" s="366">
        <f>IFERROR(IF(-SUM(I$20:I297)+I$15&lt;0.000001,0,IF($C298&gt;='H-32A-WP06 - Debt Service'!H$24,'H-32A-WP06 - Debt Service'!H$27/12,0)),"-")</f>
        <v>0</v>
      </c>
      <c r="J298" s="366">
        <f>IFERROR(IF(-SUM(J$20:J297)+J$15&lt;0.000001,0,IF($C298&gt;='H-32A-WP06 - Debt Service'!I$24,'H-32A-WP06 - Debt Service'!I$27/12,0)),"-")</f>
        <v>0</v>
      </c>
      <c r="K298" s="366">
        <f>IFERROR(IF(-SUM(K$20:K297)+K$15&lt;0.000001,0,IF($C298&gt;='H-32A-WP06 - Debt Service'!J$24,'H-32A-WP06 - Debt Service'!J$27/12,0)),"-")</f>
        <v>0</v>
      </c>
      <c r="L298" s="366">
        <f>IFERROR(IF(-SUM(L$20:L297)+L$15&lt;0.000001,0,IF($C298&gt;='H-32A-WP06 - Debt Service'!K$24,'H-32A-WP06 - Debt Service'!K$27/12,0)),"-")</f>
        <v>0</v>
      </c>
      <c r="M298" s="366">
        <f>IFERROR(IF(-SUM(M$20:M297)+M$15&lt;0.000001,0,IF($C298&gt;='H-32A-WP06 - Debt Service'!L$24,'H-32A-WP06 - Debt Service'!L$27/12,0)),"-")</f>
        <v>0</v>
      </c>
      <c r="N298" s="459"/>
      <c r="O298" s="354">
        <f t="shared" si="17"/>
        <v>2042</v>
      </c>
      <c r="P298" s="378">
        <f t="shared" si="19"/>
        <v>51926</v>
      </c>
      <c r="Q298" s="366" t="str">
        <f>IFERROR(IF(-SUM(Q$20:Q297)+Q$15&lt;0.000001,0,IF($C298&gt;='H-32A-WP06 - Debt Service'!P$24,'H-32A-WP06 - Debt Service'!P$27/12,0)),"-")</f>
        <v>-</v>
      </c>
      <c r="R298" s="366">
        <f>IFERROR(IF(-SUM(R$20:R297)+R$15&lt;0.000001,0,IF($C298&gt;='H-32A-WP06 - Debt Service'!Q$24,'H-32A-WP06 - Debt Service'!Q$27/12,0)),"-")</f>
        <v>0</v>
      </c>
      <c r="S298" s="366">
        <f>IFERROR(IF(-SUM(S$20:S297)+S$15&lt;0.000001,0,IF($C298&gt;='H-32A-WP06 - Debt Service'!R$24,'H-32A-WP06 - Debt Service'!R$27/12,0)),"-")</f>
        <v>0</v>
      </c>
      <c r="T298" s="366">
        <f>IFERROR(IF(-SUM(T$20:T297)+T$15&lt;0.000001,0,IF($C298&gt;='H-32A-WP06 - Debt Service'!S$24,'H-32A-WP06 - Debt Service'!S$27/12,0)),"-")</f>
        <v>0</v>
      </c>
      <c r="U298" s="366">
        <f>IFERROR(IF(-SUM(U$20:U297)+U$15&lt;0.000001,0,IF($C298&gt;='H-32A-WP06 - Debt Service'!T$24,'H-32A-WP06 - Debt Service'!T$27/12,0)),"-")</f>
        <v>0</v>
      </c>
      <c r="V298" s="366">
        <f>IFERROR(IF(-SUM(V$20:V297)+V$15&lt;0.000001,0,IF($C298&gt;='H-32A-WP06 - Debt Service'!U$24,'H-32A-WP06 - Debt Service'!U$27/12,0)),"-")</f>
        <v>0</v>
      </c>
      <c r="W298" s="366">
        <f>IFERROR(IF(-SUM(W$20:W297)+W$15&lt;0.000001,0,IF($C298&gt;='H-32A-WP06 - Debt Service'!V$24,'H-32A-WP06 - Debt Service'!V$27/12,0)),"-")</f>
        <v>0</v>
      </c>
      <c r="X298" s="366">
        <f>IFERROR(IF(-SUM(X$20:X297)+X$15&lt;0.000001,0,IF($C298&gt;='H-32A-WP06 - Debt Service'!W$24,'H-32A-WP06 - Debt Service'!W$27/12,0)),"-")</f>
        <v>0</v>
      </c>
      <c r="Y298" s="366">
        <f>IFERROR(IF(-SUM(Y$20:Y297)+Y$15&lt;0.000001,0,IF($C298&gt;='H-32A-WP06 - Debt Service'!X$24,'H-32A-WP06 - Debt Service'!X$27/12,0)),"-")</f>
        <v>0</v>
      </c>
      <c r="Z298" s="366">
        <f>IFERROR(IF(-SUM(Z$20:Z297)+Z$15&lt;0.000001,0,IF($C298&gt;='H-32A-WP06 - Debt Service'!Y$24,'H-32A-WP06 - Debt Service'!Y$27/12,0)),"-")</f>
        <v>0</v>
      </c>
    </row>
    <row r="299" spans="2:26">
      <c r="B299" s="354">
        <f t="shared" si="16"/>
        <v>2042</v>
      </c>
      <c r="C299" s="378">
        <f t="shared" si="18"/>
        <v>51957</v>
      </c>
      <c r="D299" s="366" t="str">
        <f>IFERROR(IF(-SUM(D$20:D298)+D$15&lt;0.000001,0,IF($C299&gt;='H-32A-WP06 - Debt Service'!C$24,'H-32A-WP06 - Debt Service'!C$27/12,0)),"-")</f>
        <v>-</v>
      </c>
      <c r="E299" s="366" t="str">
        <f>IFERROR(IF(-SUM(E$20:E298)+E$15&lt;0.000001,0,IF($C299&gt;='H-32A-WP06 - Debt Service'!D$24,'H-32A-WP06 - Debt Service'!D$27/12,0)),"-")</f>
        <v>-</v>
      </c>
      <c r="F299" s="366" t="str">
        <f>IFERROR(IF(-SUM(F$20:F298)+F$15&lt;0.000001,0,IF($C299&gt;='H-32A-WP06 - Debt Service'!E$24,'H-32A-WP06 - Debt Service'!E$27/12,0)),"-")</f>
        <v>-</v>
      </c>
      <c r="G299" s="366">
        <f>IFERROR(IF(-SUM(G$20:G298)+G$15&lt;0.000001,0,IF($C299&gt;='H-32A-WP06 - Debt Service'!F$24,'H-32A-WP06 - Debt Service'!F$27/12,0)),"-")</f>
        <v>0</v>
      </c>
      <c r="H299" s="366">
        <f>IFERROR(IF(-SUM(H$20:H298)+H$15&lt;0.000001,0,IF($C299&gt;='H-32A-WP06 - Debt Service'!G$24,'H-32A-WP06 - Debt Service'!G$27/12,0)),"-")</f>
        <v>0</v>
      </c>
      <c r="I299" s="366">
        <f>IFERROR(IF(-SUM(I$20:I298)+I$15&lt;0.000001,0,IF($C299&gt;='H-32A-WP06 - Debt Service'!H$24,'H-32A-WP06 - Debt Service'!H$27/12,0)),"-")</f>
        <v>0</v>
      </c>
      <c r="J299" s="366">
        <f>IFERROR(IF(-SUM(J$20:J298)+J$15&lt;0.000001,0,IF($C299&gt;='H-32A-WP06 - Debt Service'!I$24,'H-32A-WP06 - Debt Service'!I$27/12,0)),"-")</f>
        <v>0</v>
      </c>
      <c r="K299" s="366">
        <f>IFERROR(IF(-SUM(K$20:K298)+K$15&lt;0.000001,0,IF($C299&gt;='H-32A-WP06 - Debt Service'!J$24,'H-32A-WP06 - Debt Service'!J$27/12,0)),"-")</f>
        <v>0</v>
      </c>
      <c r="L299" s="366">
        <f>IFERROR(IF(-SUM(L$20:L298)+L$15&lt;0.000001,0,IF($C299&gt;='H-32A-WP06 - Debt Service'!K$24,'H-32A-WP06 - Debt Service'!K$27/12,0)),"-")</f>
        <v>0</v>
      </c>
      <c r="M299" s="366">
        <f>IFERROR(IF(-SUM(M$20:M298)+M$15&lt;0.000001,0,IF($C299&gt;='H-32A-WP06 - Debt Service'!L$24,'H-32A-WP06 - Debt Service'!L$27/12,0)),"-")</f>
        <v>0</v>
      </c>
      <c r="N299" s="459"/>
      <c r="O299" s="354">
        <f t="shared" si="17"/>
        <v>2042</v>
      </c>
      <c r="P299" s="378">
        <f t="shared" si="19"/>
        <v>51957</v>
      </c>
      <c r="Q299" s="366" t="str">
        <f>IFERROR(IF(-SUM(Q$20:Q298)+Q$15&lt;0.000001,0,IF($C299&gt;='H-32A-WP06 - Debt Service'!P$24,'H-32A-WP06 - Debt Service'!P$27/12,0)),"-")</f>
        <v>-</v>
      </c>
      <c r="R299" s="366">
        <f>IFERROR(IF(-SUM(R$20:R298)+R$15&lt;0.000001,0,IF($C299&gt;='H-32A-WP06 - Debt Service'!Q$24,'H-32A-WP06 - Debt Service'!Q$27/12,0)),"-")</f>
        <v>0</v>
      </c>
      <c r="S299" s="366">
        <f>IFERROR(IF(-SUM(S$20:S298)+S$15&lt;0.000001,0,IF($C299&gt;='H-32A-WP06 - Debt Service'!R$24,'H-32A-WP06 - Debt Service'!R$27/12,0)),"-")</f>
        <v>0</v>
      </c>
      <c r="T299" s="366">
        <f>IFERROR(IF(-SUM(T$20:T298)+T$15&lt;0.000001,0,IF($C299&gt;='H-32A-WP06 - Debt Service'!S$24,'H-32A-WP06 - Debt Service'!S$27/12,0)),"-")</f>
        <v>0</v>
      </c>
      <c r="U299" s="366">
        <f>IFERROR(IF(-SUM(U$20:U298)+U$15&lt;0.000001,0,IF($C299&gt;='H-32A-WP06 - Debt Service'!T$24,'H-32A-WP06 - Debt Service'!T$27/12,0)),"-")</f>
        <v>0</v>
      </c>
      <c r="V299" s="366">
        <f>IFERROR(IF(-SUM(V$20:V298)+V$15&lt;0.000001,0,IF($C299&gt;='H-32A-WP06 - Debt Service'!U$24,'H-32A-WP06 - Debt Service'!U$27/12,0)),"-")</f>
        <v>0</v>
      </c>
      <c r="W299" s="366">
        <f>IFERROR(IF(-SUM(W$20:W298)+W$15&lt;0.000001,0,IF($C299&gt;='H-32A-WP06 - Debt Service'!V$24,'H-32A-WP06 - Debt Service'!V$27/12,0)),"-")</f>
        <v>0</v>
      </c>
      <c r="X299" s="366">
        <f>IFERROR(IF(-SUM(X$20:X298)+X$15&lt;0.000001,0,IF($C299&gt;='H-32A-WP06 - Debt Service'!W$24,'H-32A-WP06 - Debt Service'!W$27/12,0)),"-")</f>
        <v>0</v>
      </c>
      <c r="Y299" s="366">
        <f>IFERROR(IF(-SUM(Y$20:Y298)+Y$15&lt;0.000001,0,IF($C299&gt;='H-32A-WP06 - Debt Service'!X$24,'H-32A-WP06 - Debt Service'!X$27/12,0)),"-")</f>
        <v>0</v>
      </c>
      <c r="Z299" s="366">
        <f>IFERROR(IF(-SUM(Z$20:Z298)+Z$15&lt;0.000001,0,IF($C299&gt;='H-32A-WP06 - Debt Service'!Y$24,'H-32A-WP06 - Debt Service'!Y$27/12,0)),"-")</f>
        <v>0</v>
      </c>
    </row>
    <row r="300" spans="2:26">
      <c r="B300" s="354">
        <f t="shared" si="16"/>
        <v>2042</v>
      </c>
      <c r="C300" s="378">
        <f t="shared" si="18"/>
        <v>51987</v>
      </c>
      <c r="D300" s="366" t="str">
        <f>IFERROR(IF(-SUM(D$20:D299)+D$15&lt;0.000001,0,IF($C300&gt;='H-32A-WP06 - Debt Service'!C$24,'H-32A-WP06 - Debt Service'!C$27/12,0)),"-")</f>
        <v>-</v>
      </c>
      <c r="E300" s="366" t="str">
        <f>IFERROR(IF(-SUM(E$20:E299)+E$15&lt;0.000001,0,IF($C300&gt;='H-32A-WP06 - Debt Service'!D$24,'H-32A-WP06 - Debt Service'!D$27/12,0)),"-")</f>
        <v>-</v>
      </c>
      <c r="F300" s="366" t="str">
        <f>IFERROR(IF(-SUM(F$20:F299)+F$15&lt;0.000001,0,IF($C300&gt;='H-32A-WP06 - Debt Service'!E$24,'H-32A-WP06 - Debt Service'!E$27/12,0)),"-")</f>
        <v>-</v>
      </c>
      <c r="G300" s="366">
        <f>IFERROR(IF(-SUM(G$20:G299)+G$15&lt;0.000001,0,IF($C300&gt;='H-32A-WP06 - Debt Service'!F$24,'H-32A-WP06 - Debt Service'!F$27/12,0)),"-")</f>
        <v>0</v>
      </c>
      <c r="H300" s="366">
        <f>IFERROR(IF(-SUM(H$20:H299)+H$15&lt;0.000001,0,IF($C300&gt;='H-32A-WP06 - Debt Service'!G$24,'H-32A-WP06 - Debt Service'!G$27/12,0)),"-")</f>
        <v>0</v>
      </c>
      <c r="I300" s="366">
        <f>IFERROR(IF(-SUM(I$20:I299)+I$15&lt;0.000001,0,IF($C300&gt;='H-32A-WP06 - Debt Service'!H$24,'H-32A-WP06 - Debt Service'!H$27/12,0)),"-")</f>
        <v>0</v>
      </c>
      <c r="J300" s="366">
        <f>IFERROR(IF(-SUM(J$20:J299)+J$15&lt;0.000001,0,IF($C300&gt;='H-32A-WP06 - Debt Service'!I$24,'H-32A-WP06 - Debt Service'!I$27/12,0)),"-")</f>
        <v>0</v>
      </c>
      <c r="K300" s="366">
        <f>IFERROR(IF(-SUM(K$20:K299)+K$15&lt;0.000001,0,IF($C300&gt;='H-32A-WP06 - Debt Service'!J$24,'H-32A-WP06 - Debt Service'!J$27/12,0)),"-")</f>
        <v>0</v>
      </c>
      <c r="L300" s="366">
        <f>IFERROR(IF(-SUM(L$20:L299)+L$15&lt;0.000001,0,IF($C300&gt;='H-32A-WP06 - Debt Service'!K$24,'H-32A-WP06 - Debt Service'!K$27/12,0)),"-")</f>
        <v>0</v>
      </c>
      <c r="M300" s="366">
        <f>IFERROR(IF(-SUM(M$20:M299)+M$15&lt;0.000001,0,IF($C300&gt;='H-32A-WP06 - Debt Service'!L$24,'H-32A-WP06 - Debt Service'!L$27/12,0)),"-")</f>
        <v>0</v>
      </c>
      <c r="N300" s="459"/>
      <c r="O300" s="354">
        <f t="shared" si="17"/>
        <v>2042</v>
      </c>
      <c r="P300" s="378">
        <f t="shared" si="19"/>
        <v>51987</v>
      </c>
      <c r="Q300" s="366" t="str">
        <f>IFERROR(IF(-SUM(Q$20:Q299)+Q$15&lt;0.000001,0,IF($C300&gt;='H-32A-WP06 - Debt Service'!P$24,'H-32A-WP06 - Debt Service'!P$27/12,0)),"-")</f>
        <v>-</v>
      </c>
      <c r="R300" s="366">
        <f>IFERROR(IF(-SUM(R$20:R299)+R$15&lt;0.000001,0,IF($C300&gt;='H-32A-WP06 - Debt Service'!Q$24,'H-32A-WP06 - Debt Service'!Q$27/12,0)),"-")</f>
        <v>0</v>
      </c>
      <c r="S300" s="366">
        <f>IFERROR(IF(-SUM(S$20:S299)+S$15&lt;0.000001,0,IF($C300&gt;='H-32A-WP06 - Debt Service'!R$24,'H-32A-WP06 - Debt Service'!R$27/12,0)),"-")</f>
        <v>0</v>
      </c>
      <c r="T300" s="366">
        <f>IFERROR(IF(-SUM(T$20:T299)+T$15&lt;0.000001,0,IF($C300&gt;='H-32A-WP06 - Debt Service'!S$24,'H-32A-WP06 - Debt Service'!S$27/12,0)),"-")</f>
        <v>0</v>
      </c>
      <c r="U300" s="366">
        <f>IFERROR(IF(-SUM(U$20:U299)+U$15&lt;0.000001,0,IF($C300&gt;='H-32A-WP06 - Debt Service'!T$24,'H-32A-WP06 - Debt Service'!T$27/12,0)),"-")</f>
        <v>0</v>
      </c>
      <c r="V300" s="366">
        <f>IFERROR(IF(-SUM(V$20:V299)+V$15&lt;0.000001,0,IF($C300&gt;='H-32A-WP06 - Debt Service'!U$24,'H-32A-WP06 - Debt Service'!U$27/12,0)),"-")</f>
        <v>0</v>
      </c>
      <c r="W300" s="366">
        <f>IFERROR(IF(-SUM(W$20:W299)+W$15&lt;0.000001,0,IF($C300&gt;='H-32A-WP06 - Debt Service'!V$24,'H-32A-WP06 - Debt Service'!V$27/12,0)),"-")</f>
        <v>0</v>
      </c>
      <c r="X300" s="366">
        <f>IFERROR(IF(-SUM(X$20:X299)+X$15&lt;0.000001,0,IF($C300&gt;='H-32A-WP06 - Debt Service'!W$24,'H-32A-WP06 - Debt Service'!W$27/12,0)),"-")</f>
        <v>0</v>
      </c>
      <c r="Y300" s="366">
        <f>IFERROR(IF(-SUM(Y$20:Y299)+Y$15&lt;0.000001,0,IF($C300&gt;='H-32A-WP06 - Debt Service'!X$24,'H-32A-WP06 - Debt Service'!X$27/12,0)),"-")</f>
        <v>0</v>
      </c>
      <c r="Z300" s="366">
        <f>IFERROR(IF(-SUM(Z$20:Z299)+Z$15&lt;0.000001,0,IF($C300&gt;='H-32A-WP06 - Debt Service'!Y$24,'H-32A-WP06 - Debt Service'!Y$27/12,0)),"-")</f>
        <v>0</v>
      </c>
    </row>
    <row r="301" spans="2:26">
      <c r="B301" s="354">
        <f t="shared" si="16"/>
        <v>2042</v>
      </c>
      <c r="C301" s="378">
        <f t="shared" si="18"/>
        <v>52018</v>
      </c>
      <c r="D301" s="366" t="str">
        <f>IFERROR(IF(-SUM(D$20:D300)+D$15&lt;0.000001,0,IF($C301&gt;='H-32A-WP06 - Debt Service'!C$24,'H-32A-WP06 - Debt Service'!C$27/12,0)),"-")</f>
        <v>-</v>
      </c>
      <c r="E301" s="366" t="str">
        <f>IFERROR(IF(-SUM(E$20:E300)+E$15&lt;0.000001,0,IF($C301&gt;='H-32A-WP06 - Debt Service'!D$24,'H-32A-WP06 - Debt Service'!D$27/12,0)),"-")</f>
        <v>-</v>
      </c>
      <c r="F301" s="366" t="str">
        <f>IFERROR(IF(-SUM(F$20:F300)+F$15&lt;0.000001,0,IF($C301&gt;='H-32A-WP06 - Debt Service'!E$24,'H-32A-WP06 - Debt Service'!E$27/12,0)),"-")</f>
        <v>-</v>
      </c>
      <c r="G301" s="366">
        <f>IFERROR(IF(-SUM(G$20:G300)+G$15&lt;0.000001,0,IF($C301&gt;='H-32A-WP06 - Debt Service'!F$24,'H-32A-WP06 - Debt Service'!F$27/12,0)),"-")</f>
        <v>0</v>
      </c>
      <c r="H301" s="366">
        <f>IFERROR(IF(-SUM(H$20:H300)+H$15&lt;0.000001,0,IF($C301&gt;='H-32A-WP06 - Debt Service'!G$24,'H-32A-WP06 - Debt Service'!G$27/12,0)),"-")</f>
        <v>0</v>
      </c>
      <c r="I301" s="366">
        <f>IFERROR(IF(-SUM(I$20:I300)+I$15&lt;0.000001,0,IF($C301&gt;='H-32A-WP06 - Debt Service'!H$24,'H-32A-WP06 - Debt Service'!H$27/12,0)),"-")</f>
        <v>0</v>
      </c>
      <c r="J301" s="366">
        <f>IFERROR(IF(-SUM(J$20:J300)+J$15&lt;0.000001,0,IF($C301&gt;='H-32A-WP06 - Debt Service'!I$24,'H-32A-WP06 - Debt Service'!I$27/12,0)),"-")</f>
        <v>0</v>
      </c>
      <c r="K301" s="366">
        <f>IFERROR(IF(-SUM(K$20:K300)+K$15&lt;0.000001,0,IF($C301&gt;='H-32A-WP06 - Debt Service'!J$24,'H-32A-WP06 - Debt Service'!J$27/12,0)),"-")</f>
        <v>0</v>
      </c>
      <c r="L301" s="366">
        <f>IFERROR(IF(-SUM(L$20:L300)+L$15&lt;0.000001,0,IF($C301&gt;='H-32A-WP06 - Debt Service'!K$24,'H-32A-WP06 - Debt Service'!K$27/12,0)),"-")</f>
        <v>0</v>
      </c>
      <c r="M301" s="366">
        <f>IFERROR(IF(-SUM(M$20:M300)+M$15&lt;0.000001,0,IF($C301&gt;='H-32A-WP06 - Debt Service'!L$24,'H-32A-WP06 - Debt Service'!L$27/12,0)),"-")</f>
        <v>0</v>
      </c>
      <c r="N301" s="459"/>
      <c r="O301" s="354">
        <f t="shared" si="17"/>
        <v>2042</v>
      </c>
      <c r="P301" s="378">
        <f t="shared" si="19"/>
        <v>52018</v>
      </c>
      <c r="Q301" s="366" t="str">
        <f>IFERROR(IF(-SUM(Q$20:Q300)+Q$15&lt;0.000001,0,IF($C301&gt;='H-32A-WP06 - Debt Service'!P$24,'H-32A-WP06 - Debt Service'!P$27/12,0)),"-")</f>
        <v>-</v>
      </c>
      <c r="R301" s="366">
        <f>IFERROR(IF(-SUM(R$20:R300)+R$15&lt;0.000001,0,IF($C301&gt;='H-32A-WP06 - Debt Service'!Q$24,'H-32A-WP06 - Debt Service'!Q$27/12,0)),"-")</f>
        <v>0</v>
      </c>
      <c r="S301" s="366">
        <f>IFERROR(IF(-SUM(S$20:S300)+S$15&lt;0.000001,0,IF($C301&gt;='H-32A-WP06 - Debt Service'!R$24,'H-32A-WP06 - Debt Service'!R$27/12,0)),"-")</f>
        <v>0</v>
      </c>
      <c r="T301" s="366">
        <f>IFERROR(IF(-SUM(T$20:T300)+T$15&lt;0.000001,0,IF($C301&gt;='H-32A-WP06 - Debt Service'!S$24,'H-32A-WP06 - Debt Service'!S$27/12,0)),"-")</f>
        <v>0</v>
      </c>
      <c r="U301" s="366">
        <f>IFERROR(IF(-SUM(U$20:U300)+U$15&lt;0.000001,0,IF($C301&gt;='H-32A-WP06 - Debt Service'!T$24,'H-32A-WP06 - Debt Service'!T$27/12,0)),"-")</f>
        <v>0</v>
      </c>
      <c r="V301" s="366">
        <f>IFERROR(IF(-SUM(V$20:V300)+V$15&lt;0.000001,0,IF($C301&gt;='H-32A-WP06 - Debt Service'!U$24,'H-32A-WP06 - Debt Service'!U$27/12,0)),"-")</f>
        <v>0</v>
      </c>
      <c r="W301" s="366">
        <f>IFERROR(IF(-SUM(W$20:W300)+W$15&lt;0.000001,0,IF($C301&gt;='H-32A-WP06 - Debt Service'!V$24,'H-32A-WP06 - Debt Service'!V$27/12,0)),"-")</f>
        <v>0</v>
      </c>
      <c r="X301" s="366">
        <f>IFERROR(IF(-SUM(X$20:X300)+X$15&lt;0.000001,0,IF($C301&gt;='H-32A-WP06 - Debt Service'!W$24,'H-32A-WP06 - Debt Service'!W$27/12,0)),"-")</f>
        <v>0</v>
      </c>
      <c r="Y301" s="366">
        <f>IFERROR(IF(-SUM(Y$20:Y300)+Y$15&lt;0.000001,0,IF($C301&gt;='H-32A-WP06 - Debt Service'!X$24,'H-32A-WP06 - Debt Service'!X$27/12,0)),"-")</f>
        <v>0</v>
      </c>
      <c r="Z301" s="366">
        <f>IFERROR(IF(-SUM(Z$20:Z300)+Z$15&lt;0.000001,0,IF($C301&gt;='H-32A-WP06 - Debt Service'!Y$24,'H-32A-WP06 - Debt Service'!Y$27/12,0)),"-")</f>
        <v>0</v>
      </c>
    </row>
    <row r="302" spans="2:26">
      <c r="B302" s="354">
        <f t="shared" si="16"/>
        <v>2042</v>
      </c>
      <c r="C302" s="378">
        <f t="shared" si="18"/>
        <v>52048</v>
      </c>
      <c r="D302" s="366" t="str">
        <f>IFERROR(IF(-SUM(D$20:D301)+D$15&lt;0.000001,0,IF($C302&gt;='H-32A-WP06 - Debt Service'!C$24,'H-32A-WP06 - Debt Service'!C$27/12,0)),"-")</f>
        <v>-</v>
      </c>
      <c r="E302" s="366" t="str">
        <f>IFERROR(IF(-SUM(E$20:E301)+E$15&lt;0.000001,0,IF($C302&gt;='H-32A-WP06 - Debt Service'!D$24,'H-32A-WP06 - Debt Service'!D$27/12,0)),"-")</f>
        <v>-</v>
      </c>
      <c r="F302" s="366" t="str">
        <f>IFERROR(IF(-SUM(F$20:F301)+F$15&lt;0.000001,0,IF($C302&gt;='H-32A-WP06 - Debt Service'!E$24,'H-32A-WP06 - Debt Service'!E$27/12,0)),"-")</f>
        <v>-</v>
      </c>
      <c r="G302" s="366">
        <f>IFERROR(IF(-SUM(G$20:G301)+G$15&lt;0.000001,0,IF($C302&gt;='H-32A-WP06 - Debt Service'!F$24,'H-32A-WP06 - Debt Service'!F$27/12,0)),"-")</f>
        <v>0</v>
      </c>
      <c r="H302" s="366">
        <f>IFERROR(IF(-SUM(H$20:H301)+H$15&lt;0.000001,0,IF($C302&gt;='H-32A-WP06 - Debt Service'!G$24,'H-32A-WP06 - Debt Service'!G$27/12,0)),"-")</f>
        <v>0</v>
      </c>
      <c r="I302" s="366">
        <f>IFERROR(IF(-SUM(I$20:I301)+I$15&lt;0.000001,0,IF($C302&gt;='H-32A-WP06 - Debt Service'!H$24,'H-32A-WP06 - Debt Service'!H$27/12,0)),"-")</f>
        <v>0</v>
      </c>
      <c r="J302" s="366">
        <f>IFERROR(IF(-SUM(J$20:J301)+J$15&lt;0.000001,0,IF($C302&gt;='H-32A-WP06 - Debt Service'!I$24,'H-32A-WP06 - Debt Service'!I$27/12,0)),"-")</f>
        <v>0</v>
      </c>
      <c r="K302" s="366">
        <f>IFERROR(IF(-SUM(K$20:K301)+K$15&lt;0.000001,0,IF($C302&gt;='H-32A-WP06 - Debt Service'!J$24,'H-32A-WP06 - Debt Service'!J$27/12,0)),"-")</f>
        <v>0</v>
      </c>
      <c r="L302" s="366">
        <f>IFERROR(IF(-SUM(L$20:L301)+L$15&lt;0.000001,0,IF($C302&gt;='H-32A-WP06 - Debt Service'!K$24,'H-32A-WP06 - Debt Service'!K$27/12,0)),"-")</f>
        <v>0</v>
      </c>
      <c r="M302" s="366">
        <f>IFERROR(IF(-SUM(M$20:M301)+M$15&lt;0.000001,0,IF($C302&gt;='H-32A-WP06 - Debt Service'!L$24,'H-32A-WP06 - Debt Service'!L$27/12,0)),"-")</f>
        <v>0</v>
      </c>
      <c r="N302" s="459"/>
      <c r="O302" s="354">
        <f t="shared" si="17"/>
        <v>2042</v>
      </c>
      <c r="P302" s="378">
        <f t="shared" si="19"/>
        <v>52048</v>
      </c>
      <c r="Q302" s="366" t="str">
        <f>IFERROR(IF(-SUM(Q$20:Q301)+Q$15&lt;0.000001,0,IF($C302&gt;='H-32A-WP06 - Debt Service'!P$24,'H-32A-WP06 - Debt Service'!P$27/12,0)),"-")</f>
        <v>-</v>
      </c>
      <c r="R302" s="366">
        <f>IFERROR(IF(-SUM(R$20:R301)+R$15&lt;0.000001,0,IF($C302&gt;='H-32A-WP06 - Debt Service'!Q$24,'H-32A-WP06 - Debt Service'!Q$27/12,0)),"-")</f>
        <v>0</v>
      </c>
      <c r="S302" s="366">
        <f>IFERROR(IF(-SUM(S$20:S301)+S$15&lt;0.000001,0,IF($C302&gt;='H-32A-WP06 - Debt Service'!R$24,'H-32A-WP06 - Debt Service'!R$27/12,0)),"-")</f>
        <v>0</v>
      </c>
      <c r="T302" s="366">
        <f>IFERROR(IF(-SUM(T$20:T301)+T$15&lt;0.000001,0,IF($C302&gt;='H-32A-WP06 - Debt Service'!S$24,'H-32A-WP06 - Debt Service'!S$27/12,0)),"-")</f>
        <v>0</v>
      </c>
      <c r="U302" s="366">
        <f>IFERROR(IF(-SUM(U$20:U301)+U$15&lt;0.000001,0,IF($C302&gt;='H-32A-WP06 - Debt Service'!T$24,'H-32A-WP06 - Debt Service'!T$27/12,0)),"-")</f>
        <v>0</v>
      </c>
      <c r="V302" s="366">
        <f>IFERROR(IF(-SUM(V$20:V301)+V$15&lt;0.000001,0,IF($C302&gt;='H-32A-WP06 - Debt Service'!U$24,'H-32A-WP06 - Debt Service'!U$27/12,0)),"-")</f>
        <v>0</v>
      </c>
      <c r="W302" s="366">
        <f>IFERROR(IF(-SUM(W$20:W301)+W$15&lt;0.000001,0,IF($C302&gt;='H-32A-WP06 - Debt Service'!V$24,'H-32A-WP06 - Debt Service'!V$27/12,0)),"-")</f>
        <v>0</v>
      </c>
      <c r="X302" s="366">
        <f>IFERROR(IF(-SUM(X$20:X301)+X$15&lt;0.000001,0,IF($C302&gt;='H-32A-WP06 - Debt Service'!W$24,'H-32A-WP06 - Debt Service'!W$27/12,0)),"-")</f>
        <v>0</v>
      </c>
      <c r="Y302" s="366">
        <f>IFERROR(IF(-SUM(Y$20:Y301)+Y$15&lt;0.000001,0,IF($C302&gt;='H-32A-WP06 - Debt Service'!X$24,'H-32A-WP06 - Debt Service'!X$27/12,0)),"-")</f>
        <v>0</v>
      </c>
      <c r="Z302" s="366">
        <f>IFERROR(IF(-SUM(Z$20:Z301)+Z$15&lt;0.000001,0,IF($C302&gt;='H-32A-WP06 - Debt Service'!Y$24,'H-32A-WP06 - Debt Service'!Y$27/12,0)),"-")</f>
        <v>0</v>
      </c>
    </row>
    <row r="303" spans="2:26">
      <c r="B303" s="354">
        <f t="shared" si="16"/>
        <v>2042</v>
      </c>
      <c r="C303" s="378">
        <f t="shared" si="18"/>
        <v>52079</v>
      </c>
      <c r="D303" s="366" t="str">
        <f>IFERROR(IF(-SUM(D$20:D302)+D$15&lt;0.000001,0,IF($C303&gt;='H-32A-WP06 - Debt Service'!C$24,'H-32A-WP06 - Debt Service'!C$27/12,0)),"-")</f>
        <v>-</v>
      </c>
      <c r="E303" s="366" t="str">
        <f>IFERROR(IF(-SUM(E$20:E302)+E$15&lt;0.000001,0,IF($C303&gt;='H-32A-WP06 - Debt Service'!D$24,'H-32A-WP06 - Debt Service'!D$27/12,0)),"-")</f>
        <v>-</v>
      </c>
      <c r="F303" s="366" t="str">
        <f>IFERROR(IF(-SUM(F$20:F302)+F$15&lt;0.000001,0,IF($C303&gt;='H-32A-WP06 - Debt Service'!E$24,'H-32A-WP06 - Debt Service'!E$27/12,0)),"-")</f>
        <v>-</v>
      </c>
      <c r="G303" s="366">
        <f>IFERROR(IF(-SUM(G$20:G302)+G$15&lt;0.000001,0,IF($C303&gt;='H-32A-WP06 - Debt Service'!F$24,'H-32A-WP06 - Debt Service'!F$27/12,0)),"-")</f>
        <v>0</v>
      </c>
      <c r="H303" s="366">
        <f>IFERROR(IF(-SUM(H$20:H302)+H$15&lt;0.000001,0,IF($C303&gt;='H-32A-WP06 - Debt Service'!G$24,'H-32A-WP06 - Debt Service'!G$27/12,0)),"-")</f>
        <v>0</v>
      </c>
      <c r="I303" s="366">
        <f>IFERROR(IF(-SUM(I$20:I302)+I$15&lt;0.000001,0,IF($C303&gt;='H-32A-WP06 - Debt Service'!H$24,'H-32A-WP06 - Debt Service'!H$27/12,0)),"-")</f>
        <v>0</v>
      </c>
      <c r="J303" s="366">
        <f>IFERROR(IF(-SUM(J$20:J302)+J$15&lt;0.000001,0,IF($C303&gt;='H-32A-WP06 - Debt Service'!I$24,'H-32A-WP06 - Debt Service'!I$27/12,0)),"-")</f>
        <v>0</v>
      </c>
      <c r="K303" s="366">
        <f>IFERROR(IF(-SUM(K$20:K302)+K$15&lt;0.000001,0,IF($C303&gt;='H-32A-WP06 - Debt Service'!J$24,'H-32A-WP06 - Debt Service'!J$27/12,0)),"-")</f>
        <v>0</v>
      </c>
      <c r="L303" s="366">
        <f>IFERROR(IF(-SUM(L$20:L302)+L$15&lt;0.000001,0,IF($C303&gt;='H-32A-WP06 - Debt Service'!K$24,'H-32A-WP06 - Debt Service'!K$27/12,0)),"-")</f>
        <v>0</v>
      </c>
      <c r="M303" s="366">
        <f>IFERROR(IF(-SUM(M$20:M302)+M$15&lt;0.000001,0,IF($C303&gt;='H-32A-WP06 - Debt Service'!L$24,'H-32A-WP06 - Debt Service'!L$27/12,0)),"-")</f>
        <v>0</v>
      </c>
      <c r="N303" s="459"/>
      <c r="O303" s="354">
        <f t="shared" si="17"/>
        <v>2042</v>
      </c>
      <c r="P303" s="378">
        <f t="shared" si="19"/>
        <v>52079</v>
      </c>
      <c r="Q303" s="366" t="str">
        <f>IFERROR(IF(-SUM(Q$20:Q302)+Q$15&lt;0.000001,0,IF($C303&gt;='H-32A-WP06 - Debt Service'!P$24,'H-32A-WP06 - Debt Service'!P$27/12,0)),"-")</f>
        <v>-</v>
      </c>
      <c r="R303" s="366">
        <f>IFERROR(IF(-SUM(R$20:R302)+R$15&lt;0.000001,0,IF($C303&gt;='H-32A-WP06 - Debt Service'!Q$24,'H-32A-WP06 - Debt Service'!Q$27/12,0)),"-")</f>
        <v>0</v>
      </c>
      <c r="S303" s="366">
        <f>IFERROR(IF(-SUM(S$20:S302)+S$15&lt;0.000001,0,IF($C303&gt;='H-32A-WP06 - Debt Service'!R$24,'H-32A-WP06 - Debt Service'!R$27/12,0)),"-")</f>
        <v>0</v>
      </c>
      <c r="T303" s="366">
        <f>IFERROR(IF(-SUM(T$20:T302)+T$15&lt;0.000001,0,IF($C303&gt;='H-32A-WP06 - Debt Service'!S$24,'H-32A-WP06 - Debt Service'!S$27/12,0)),"-")</f>
        <v>0</v>
      </c>
      <c r="U303" s="366">
        <f>IFERROR(IF(-SUM(U$20:U302)+U$15&lt;0.000001,0,IF($C303&gt;='H-32A-WP06 - Debt Service'!T$24,'H-32A-WP06 - Debt Service'!T$27/12,0)),"-")</f>
        <v>0</v>
      </c>
      <c r="V303" s="366">
        <f>IFERROR(IF(-SUM(V$20:V302)+V$15&lt;0.000001,0,IF($C303&gt;='H-32A-WP06 - Debt Service'!U$24,'H-32A-WP06 - Debt Service'!U$27/12,0)),"-")</f>
        <v>0</v>
      </c>
      <c r="W303" s="366">
        <f>IFERROR(IF(-SUM(W$20:W302)+W$15&lt;0.000001,0,IF($C303&gt;='H-32A-WP06 - Debt Service'!V$24,'H-32A-WP06 - Debt Service'!V$27/12,0)),"-")</f>
        <v>0</v>
      </c>
      <c r="X303" s="366">
        <f>IFERROR(IF(-SUM(X$20:X302)+X$15&lt;0.000001,0,IF($C303&gt;='H-32A-WP06 - Debt Service'!W$24,'H-32A-WP06 - Debt Service'!W$27/12,0)),"-")</f>
        <v>0</v>
      </c>
      <c r="Y303" s="366">
        <f>IFERROR(IF(-SUM(Y$20:Y302)+Y$15&lt;0.000001,0,IF($C303&gt;='H-32A-WP06 - Debt Service'!X$24,'H-32A-WP06 - Debt Service'!X$27/12,0)),"-")</f>
        <v>0</v>
      </c>
      <c r="Z303" s="366">
        <f>IFERROR(IF(-SUM(Z$20:Z302)+Z$15&lt;0.000001,0,IF($C303&gt;='H-32A-WP06 - Debt Service'!Y$24,'H-32A-WP06 - Debt Service'!Y$27/12,0)),"-")</f>
        <v>0</v>
      </c>
    </row>
    <row r="304" spans="2:26">
      <c r="B304" s="354">
        <f t="shared" si="16"/>
        <v>2042</v>
      </c>
      <c r="C304" s="378">
        <f t="shared" si="18"/>
        <v>52110</v>
      </c>
      <c r="D304" s="366" t="str">
        <f>IFERROR(IF(-SUM(D$20:D303)+D$15&lt;0.000001,0,IF($C304&gt;='H-32A-WP06 - Debt Service'!C$24,'H-32A-WP06 - Debt Service'!C$27/12,0)),"-")</f>
        <v>-</v>
      </c>
      <c r="E304" s="366" t="str">
        <f>IFERROR(IF(-SUM(E$20:E303)+E$15&lt;0.000001,0,IF($C304&gt;='H-32A-WP06 - Debt Service'!D$24,'H-32A-WP06 - Debt Service'!D$27/12,0)),"-")</f>
        <v>-</v>
      </c>
      <c r="F304" s="366" t="str">
        <f>IFERROR(IF(-SUM(F$20:F303)+F$15&lt;0.000001,0,IF($C304&gt;='H-32A-WP06 - Debt Service'!E$24,'H-32A-WP06 - Debt Service'!E$27/12,0)),"-")</f>
        <v>-</v>
      </c>
      <c r="G304" s="366">
        <f>IFERROR(IF(-SUM(G$20:G303)+G$15&lt;0.000001,0,IF($C304&gt;='H-32A-WP06 - Debt Service'!F$24,'H-32A-WP06 - Debt Service'!F$27/12,0)),"-")</f>
        <v>0</v>
      </c>
      <c r="H304" s="366">
        <f>IFERROR(IF(-SUM(H$20:H303)+H$15&lt;0.000001,0,IF($C304&gt;='H-32A-WP06 - Debt Service'!G$24,'H-32A-WP06 - Debt Service'!G$27/12,0)),"-")</f>
        <v>0</v>
      </c>
      <c r="I304" s="366">
        <f>IFERROR(IF(-SUM(I$20:I303)+I$15&lt;0.000001,0,IF($C304&gt;='H-32A-WP06 - Debt Service'!H$24,'H-32A-WP06 - Debt Service'!H$27/12,0)),"-")</f>
        <v>0</v>
      </c>
      <c r="J304" s="366">
        <f>IFERROR(IF(-SUM(J$20:J303)+J$15&lt;0.000001,0,IF($C304&gt;='H-32A-WP06 - Debt Service'!I$24,'H-32A-WP06 - Debt Service'!I$27/12,0)),"-")</f>
        <v>0</v>
      </c>
      <c r="K304" s="366">
        <f>IFERROR(IF(-SUM(K$20:K303)+K$15&lt;0.000001,0,IF($C304&gt;='H-32A-WP06 - Debt Service'!J$24,'H-32A-WP06 - Debt Service'!J$27/12,0)),"-")</f>
        <v>0</v>
      </c>
      <c r="L304" s="366">
        <f>IFERROR(IF(-SUM(L$20:L303)+L$15&lt;0.000001,0,IF($C304&gt;='H-32A-WP06 - Debt Service'!K$24,'H-32A-WP06 - Debt Service'!K$27/12,0)),"-")</f>
        <v>0</v>
      </c>
      <c r="M304" s="366">
        <f>IFERROR(IF(-SUM(M$20:M303)+M$15&lt;0.000001,0,IF($C304&gt;='H-32A-WP06 - Debt Service'!L$24,'H-32A-WP06 - Debt Service'!L$27/12,0)),"-")</f>
        <v>0</v>
      </c>
      <c r="N304" s="459"/>
      <c r="O304" s="354">
        <f t="shared" si="17"/>
        <v>2042</v>
      </c>
      <c r="P304" s="378">
        <f t="shared" si="19"/>
        <v>52110</v>
      </c>
      <c r="Q304" s="366" t="str">
        <f>IFERROR(IF(-SUM(Q$20:Q303)+Q$15&lt;0.000001,0,IF($C304&gt;='H-32A-WP06 - Debt Service'!P$24,'H-32A-WP06 - Debt Service'!P$27/12,0)),"-")</f>
        <v>-</v>
      </c>
      <c r="R304" s="366">
        <f>IFERROR(IF(-SUM(R$20:R303)+R$15&lt;0.000001,0,IF($C304&gt;='H-32A-WP06 - Debt Service'!Q$24,'H-32A-WP06 - Debt Service'!Q$27/12,0)),"-")</f>
        <v>0</v>
      </c>
      <c r="S304" s="366">
        <f>IFERROR(IF(-SUM(S$20:S303)+S$15&lt;0.000001,0,IF($C304&gt;='H-32A-WP06 - Debt Service'!R$24,'H-32A-WP06 - Debt Service'!R$27/12,0)),"-")</f>
        <v>0</v>
      </c>
      <c r="T304" s="366">
        <f>IFERROR(IF(-SUM(T$20:T303)+T$15&lt;0.000001,0,IF($C304&gt;='H-32A-WP06 - Debt Service'!S$24,'H-32A-WP06 - Debt Service'!S$27/12,0)),"-")</f>
        <v>0</v>
      </c>
      <c r="U304" s="366">
        <f>IFERROR(IF(-SUM(U$20:U303)+U$15&lt;0.000001,0,IF($C304&gt;='H-32A-WP06 - Debt Service'!T$24,'H-32A-WP06 - Debt Service'!T$27/12,0)),"-")</f>
        <v>0</v>
      </c>
      <c r="V304" s="366">
        <f>IFERROR(IF(-SUM(V$20:V303)+V$15&lt;0.000001,0,IF($C304&gt;='H-32A-WP06 - Debt Service'!U$24,'H-32A-WP06 - Debt Service'!U$27/12,0)),"-")</f>
        <v>0</v>
      </c>
      <c r="W304" s="366">
        <f>IFERROR(IF(-SUM(W$20:W303)+W$15&lt;0.000001,0,IF($C304&gt;='H-32A-WP06 - Debt Service'!V$24,'H-32A-WP06 - Debt Service'!V$27/12,0)),"-")</f>
        <v>0</v>
      </c>
      <c r="X304" s="366">
        <f>IFERROR(IF(-SUM(X$20:X303)+X$15&lt;0.000001,0,IF($C304&gt;='H-32A-WP06 - Debt Service'!W$24,'H-32A-WP06 - Debt Service'!W$27/12,0)),"-")</f>
        <v>0</v>
      </c>
      <c r="Y304" s="366">
        <f>IFERROR(IF(-SUM(Y$20:Y303)+Y$15&lt;0.000001,0,IF($C304&gt;='H-32A-WP06 - Debt Service'!X$24,'H-32A-WP06 - Debt Service'!X$27/12,0)),"-")</f>
        <v>0</v>
      </c>
      <c r="Z304" s="366">
        <f>IFERROR(IF(-SUM(Z$20:Z303)+Z$15&lt;0.000001,0,IF($C304&gt;='H-32A-WP06 - Debt Service'!Y$24,'H-32A-WP06 - Debt Service'!Y$27/12,0)),"-")</f>
        <v>0</v>
      </c>
    </row>
    <row r="305" spans="2:26">
      <c r="B305" s="354">
        <f t="shared" si="16"/>
        <v>2042</v>
      </c>
      <c r="C305" s="378">
        <f t="shared" si="18"/>
        <v>52140</v>
      </c>
      <c r="D305" s="366" t="str">
        <f>IFERROR(IF(-SUM(D$20:D304)+D$15&lt;0.000001,0,IF($C305&gt;='H-32A-WP06 - Debt Service'!C$24,'H-32A-WP06 - Debt Service'!C$27/12,0)),"-")</f>
        <v>-</v>
      </c>
      <c r="E305" s="366" t="str">
        <f>IFERROR(IF(-SUM(E$20:E304)+E$15&lt;0.000001,0,IF($C305&gt;='H-32A-WP06 - Debt Service'!D$24,'H-32A-WP06 - Debt Service'!D$27/12,0)),"-")</f>
        <v>-</v>
      </c>
      <c r="F305" s="366" t="str">
        <f>IFERROR(IF(-SUM(F$20:F304)+F$15&lt;0.000001,0,IF($C305&gt;='H-32A-WP06 - Debt Service'!E$24,'H-32A-WP06 - Debt Service'!E$27/12,0)),"-")</f>
        <v>-</v>
      </c>
      <c r="G305" s="366">
        <f>IFERROR(IF(-SUM(G$20:G304)+G$15&lt;0.000001,0,IF($C305&gt;='H-32A-WP06 - Debt Service'!F$24,'H-32A-WP06 - Debt Service'!F$27/12,0)),"-")</f>
        <v>0</v>
      </c>
      <c r="H305" s="366">
        <f>IFERROR(IF(-SUM(H$20:H304)+H$15&lt;0.000001,0,IF($C305&gt;='H-32A-WP06 - Debt Service'!G$24,'H-32A-WP06 - Debt Service'!G$27/12,0)),"-")</f>
        <v>0</v>
      </c>
      <c r="I305" s="366">
        <f>IFERROR(IF(-SUM(I$20:I304)+I$15&lt;0.000001,0,IF($C305&gt;='H-32A-WP06 - Debt Service'!H$24,'H-32A-WP06 - Debt Service'!H$27/12,0)),"-")</f>
        <v>0</v>
      </c>
      <c r="J305" s="366">
        <f>IFERROR(IF(-SUM(J$20:J304)+J$15&lt;0.000001,0,IF($C305&gt;='H-32A-WP06 - Debt Service'!I$24,'H-32A-WP06 - Debt Service'!I$27/12,0)),"-")</f>
        <v>0</v>
      </c>
      <c r="K305" s="366">
        <f>IFERROR(IF(-SUM(K$20:K304)+K$15&lt;0.000001,0,IF($C305&gt;='H-32A-WP06 - Debt Service'!J$24,'H-32A-WP06 - Debt Service'!J$27/12,0)),"-")</f>
        <v>0</v>
      </c>
      <c r="L305" s="366">
        <f>IFERROR(IF(-SUM(L$20:L304)+L$15&lt;0.000001,0,IF($C305&gt;='H-32A-WP06 - Debt Service'!K$24,'H-32A-WP06 - Debt Service'!K$27/12,0)),"-")</f>
        <v>0</v>
      </c>
      <c r="M305" s="366">
        <f>IFERROR(IF(-SUM(M$20:M304)+M$15&lt;0.000001,0,IF($C305&gt;='H-32A-WP06 - Debt Service'!L$24,'H-32A-WP06 - Debt Service'!L$27/12,0)),"-")</f>
        <v>0</v>
      </c>
      <c r="N305" s="459"/>
      <c r="O305" s="354">
        <f t="shared" si="17"/>
        <v>2042</v>
      </c>
      <c r="P305" s="378">
        <f t="shared" si="19"/>
        <v>52140</v>
      </c>
      <c r="Q305" s="366" t="str">
        <f>IFERROR(IF(-SUM(Q$20:Q304)+Q$15&lt;0.000001,0,IF($C305&gt;='H-32A-WP06 - Debt Service'!P$24,'H-32A-WP06 - Debt Service'!P$27/12,0)),"-")</f>
        <v>-</v>
      </c>
      <c r="R305" s="366">
        <f>IFERROR(IF(-SUM(R$20:R304)+R$15&lt;0.000001,0,IF($C305&gt;='H-32A-WP06 - Debt Service'!Q$24,'H-32A-WP06 - Debt Service'!Q$27/12,0)),"-")</f>
        <v>0</v>
      </c>
      <c r="S305" s="366">
        <f>IFERROR(IF(-SUM(S$20:S304)+S$15&lt;0.000001,0,IF($C305&gt;='H-32A-WP06 - Debt Service'!R$24,'H-32A-WP06 - Debt Service'!R$27/12,0)),"-")</f>
        <v>0</v>
      </c>
      <c r="T305" s="366">
        <f>IFERROR(IF(-SUM(T$20:T304)+T$15&lt;0.000001,0,IF($C305&gt;='H-32A-WP06 - Debt Service'!S$24,'H-32A-WP06 - Debt Service'!S$27/12,0)),"-")</f>
        <v>0</v>
      </c>
      <c r="U305" s="366">
        <f>IFERROR(IF(-SUM(U$20:U304)+U$15&lt;0.000001,0,IF($C305&gt;='H-32A-WP06 - Debt Service'!T$24,'H-32A-WP06 - Debt Service'!T$27/12,0)),"-")</f>
        <v>0</v>
      </c>
      <c r="V305" s="366">
        <f>IFERROR(IF(-SUM(V$20:V304)+V$15&lt;0.000001,0,IF($C305&gt;='H-32A-WP06 - Debt Service'!U$24,'H-32A-WP06 - Debt Service'!U$27/12,0)),"-")</f>
        <v>0</v>
      </c>
      <c r="W305" s="366">
        <f>IFERROR(IF(-SUM(W$20:W304)+W$15&lt;0.000001,0,IF($C305&gt;='H-32A-WP06 - Debt Service'!V$24,'H-32A-WP06 - Debt Service'!V$27/12,0)),"-")</f>
        <v>0</v>
      </c>
      <c r="X305" s="366">
        <f>IFERROR(IF(-SUM(X$20:X304)+X$15&lt;0.000001,0,IF($C305&gt;='H-32A-WP06 - Debt Service'!W$24,'H-32A-WP06 - Debt Service'!W$27/12,0)),"-")</f>
        <v>0</v>
      </c>
      <c r="Y305" s="366">
        <f>IFERROR(IF(-SUM(Y$20:Y304)+Y$15&lt;0.000001,0,IF($C305&gt;='H-32A-WP06 - Debt Service'!X$24,'H-32A-WP06 - Debt Service'!X$27/12,0)),"-")</f>
        <v>0</v>
      </c>
      <c r="Z305" s="366">
        <f>IFERROR(IF(-SUM(Z$20:Z304)+Z$15&lt;0.000001,0,IF($C305&gt;='H-32A-WP06 - Debt Service'!Y$24,'H-32A-WP06 - Debt Service'!Y$27/12,0)),"-")</f>
        <v>0</v>
      </c>
    </row>
    <row r="306" spans="2:26">
      <c r="B306" s="354">
        <f t="shared" si="16"/>
        <v>2042</v>
      </c>
      <c r="C306" s="378">
        <f t="shared" si="18"/>
        <v>52171</v>
      </c>
      <c r="D306" s="366" t="str">
        <f>IFERROR(IF(-SUM(D$20:D305)+D$15&lt;0.000001,0,IF($C306&gt;='H-32A-WP06 - Debt Service'!C$24,'H-32A-WP06 - Debt Service'!C$27/12,0)),"-")</f>
        <v>-</v>
      </c>
      <c r="E306" s="366" t="str">
        <f>IFERROR(IF(-SUM(E$20:E305)+E$15&lt;0.000001,0,IF($C306&gt;='H-32A-WP06 - Debt Service'!D$24,'H-32A-WP06 - Debt Service'!D$27/12,0)),"-")</f>
        <v>-</v>
      </c>
      <c r="F306" s="366" t="str">
        <f>IFERROR(IF(-SUM(F$20:F305)+F$15&lt;0.000001,0,IF($C306&gt;='H-32A-WP06 - Debt Service'!E$24,'H-32A-WP06 - Debt Service'!E$27/12,0)),"-")</f>
        <v>-</v>
      </c>
      <c r="G306" s="366">
        <f>IFERROR(IF(-SUM(G$20:G305)+G$15&lt;0.000001,0,IF($C306&gt;='H-32A-WP06 - Debt Service'!F$24,'H-32A-WP06 - Debt Service'!F$27/12,0)),"-")</f>
        <v>0</v>
      </c>
      <c r="H306" s="366">
        <f>IFERROR(IF(-SUM(H$20:H305)+H$15&lt;0.000001,0,IF($C306&gt;='H-32A-WP06 - Debt Service'!G$24,'H-32A-WP06 - Debt Service'!G$27/12,0)),"-")</f>
        <v>0</v>
      </c>
      <c r="I306" s="366">
        <f>IFERROR(IF(-SUM(I$20:I305)+I$15&lt;0.000001,0,IF($C306&gt;='H-32A-WP06 - Debt Service'!H$24,'H-32A-WP06 - Debt Service'!H$27/12,0)),"-")</f>
        <v>0</v>
      </c>
      <c r="J306" s="366">
        <f>IFERROR(IF(-SUM(J$20:J305)+J$15&lt;0.000001,0,IF($C306&gt;='H-32A-WP06 - Debt Service'!I$24,'H-32A-WP06 - Debt Service'!I$27/12,0)),"-")</f>
        <v>0</v>
      </c>
      <c r="K306" s="366">
        <f>IFERROR(IF(-SUM(K$20:K305)+K$15&lt;0.000001,0,IF($C306&gt;='H-32A-WP06 - Debt Service'!J$24,'H-32A-WP06 - Debt Service'!J$27/12,0)),"-")</f>
        <v>0</v>
      </c>
      <c r="L306" s="366">
        <f>IFERROR(IF(-SUM(L$20:L305)+L$15&lt;0.000001,0,IF($C306&gt;='H-32A-WP06 - Debt Service'!K$24,'H-32A-WP06 - Debt Service'!K$27/12,0)),"-")</f>
        <v>0</v>
      </c>
      <c r="M306" s="366">
        <f>IFERROR(IF(-SUM(M$20:M305)+M$15&lt;0.000001,0,IF($C306&gt;='H-32A-WP06 - Debt Service'!L$24,'H-32A-WP06 - Debt Service'!L$27/12,0)),"-")</f>
        <v>0</v>
      </c>
      <c r="N306" s="459"/>
      <c r="O306" s="354">
        <f t="shared" si="17"/>
        <v>2042</v>
      </c>
      <c r="P306" s="378">
        <f t="shared" si="19"/>
        <v>52171</v>
      </c>
      <c r="Q306" s="366" t="str">
        <f>IFERROR(IF(-SUM(Q$20:Q305)+Q$15&lt;0.000001,0,IF($C306&gt;='H-32A-WP06 - Debt Service'!P$24,'H-32A-WP06 - Debt Service'!P$27/12,0)),"-")</f>
        <v>-</v>
      </c>
      <c r="R306" s="366">
        <f>IFERROR(IF(-SUM(R$20:R305)+R$15&lt;0.000001,0,IF($C306&gt;='H-32A-WP06 - Debt Service'!Q$24,'H-32A-WP06 - Debt Service'!Q$27/12,0)),"-")</f>
        <v>0</v>
      </c>
      <c r="S306" s="366">
        <f>IFERROR(IF(-SUM(S$20:S305)+S$15&lt;0.000001,0,IF($C306&gt;='H-32A-WP06 - Debt Service'!R$24,'H-32A-WP06 - Debt Service'!R$27/12,0)),"-")</f>
        <v>0</v>
      </c>
      <c r="T306" s="366">
        <f>IFERROR(IF(-SUM(T$20:T305)+T$15&lt;0.000001,0,IF($C306&gt;='H-32A-WP06 - Debt Service'!S$24,'H-32A-WP06 - Debt Service'!S$27/12,0)),"-")</f>
        <v>0</v>
      </c>
      <c r="U306" s="366">
        <f>IFERROR(IF(-SUM(U$20:U305)+U$15&lt;0.000001,0,IF($C306&gt;='H-32A-WP06 - Debt Service'!T$24,'H-32A-WP06 - Debt Service'!T$27/12,0)),"-")</f>
        <v>0</v>
      </c>
      <c r="V306" s="366">
        <f>IFERROR(IF(-SUM(V$20:V305)+V$15&lt;0.000001,0,IF($C306&gt;='H-32A-WP06 - Debt Service'!U$24,'H-32A-WP06 - Debt Service'!U$27/12,0)),"-")</f>
        <v>0</v>
      </c>
      <c r="W306" s="366">
        <f>IFERROR(IF(-SUM(W$20:W305)+W$15&lt;0.000001,0,IF($C306&gt;='H-32A-WP06 - Debt Service'!V$24,'H-32A-WP06 - Debt Service'!V$27/12,0)),"-")</f>
        <v>0</v>
      </c>
      <c r="X306" s="366">
        <f>IFERROR(IF(-SUM(X$20:X305)+X$15&lt;0.000001,0,IF($C306&gt;='H-32A-WP06 - Debt Service'!W$24,'H-32A-WP06 - Debt Service'!W$27/12,0)),"-")</f>
        <v>0</v>
      </c>
      <c r="Y306" s="366">
        <f>IFERROR(IF(-SUM(Y$20:Y305)+Y$15&lt;0.000001,0,IF($C306&gt;='H-32A-WP06 - Debt Service'!X$24,'H-32A-WP06 - Debt Service'!X$27/12,0)),"-")</f>
        <v>0</v>
      </c>
      <c r="Z306" s="366">
        <f>IFERROR(IF(-SUM(Z$20:Z305)+Z$15&lt;0.000001,0,IF($C306&gt;='H-32A-WP06 - Debt Service'!Y$24,'H-32A-WP06 - Debt Service'!Y$27/12,0)),"-")</f>
        <v>0</v>
      </c>
    </row>
    <row r="307" spans="2:26">
      <c r="B307" s="354">
        <f t="shared" si="16"/>
        <v>2042</v>
      </c>
      <c r="C307" s="378">
        <f t="shared" si="18"/>
        <v>52201</v>
      </c>
      <c r="D307" s="366" t="str">
        <f>IFERROR(IF(-SUM(D$20:D306)+D$15&lt;0.000001,0,IF($C307&gt;='H-32A-WP06 - Debt Service'!C$24,'H-32A-WP06 - Debt Service'!C$27/12,0)),"-")</f>
        <v>-</v>
      </c>
      <c r="E307" s="366" t="str">
        <f>IFERROR(IF(-SUM(E$20:E306)+E$15&lt;0.000001,0,IF($C307&gt;='H-32A-WP06 - Debt Service'!D$24,'H-32A-WP06 - Debt Service'!D$27/12,0)),"-")</f>
        <v>-</v>
      </c>
      <c r="F307" s="366" t="str">
        <f>IFERROR(IF(-SUM(F$20:F306)+F$15&lt;0.000001,0,IF($C307&gt;='H-32A-WP06 - Debt Service'!E$24,'H-32A-WP06 - Debt Service'!E$27/12,0)),"-")</f>
        <v>-</v>
      </c>
      <c r="G307" s="366">
        <f>IFERROR(IF(-SUM(G$20:G306)+G$15&lt;0.000001,0,IF($C307&gt;='H-32A-WP06 - Debt Service'!F$24,'H-32A-WP06 - Debt Service'!F$27/12,0)),"-")</f>
        <v>0</v>
      </c>
      <c r="H307" s="366">
        <f>IFERROR(IF(-SUM(H$20:H306)+H$15&lt;0.000001,0,IF($C307&gt;='H-32A-WP06 - Debt Service'!G$24,'H-32A-WP06 - Debt Service'!G$27/12,0)),"-")</f>
        <v>0</v>
      </c>
      <c r="I307" s="366">
        <f>IFERROR(IF(-SUM(I$20:I306)+I$15&lt;0.000001,0,IF($C307&gt;='H-32A-WP06 - Debt Service'!H$24,'H-32A-WP06 - Debt Service'!H$27/12,0)),"-")</f>
        <v>0</v>
      </c>
      <c r="J307" s="366">
        <f>IFERROR(IF(-SUM(J$20:J306)+J$15&lt;0.000001,0,IF($C307&gt;='H-32A-WP06 - Debt Service'!I$24,'H-32A-WP06 - Debt Service'!I$27/12,0)),"-")</f>
        <v>0</v>
      </c>
      <c r="K307" s="366">
        <f>IFERROR(IF(-SUM(K$20:K306)+K$15&lt;0.000001,0,IF($C307&gt;='H-32A-WP06 - Debt Service'!J$24,'H-32A-WP06 - Debt Service'!J$27/12,0)),"-")</f>
        <v>0</v>
      </c>
      <c r="L307" s="366">
        <f>IFERROR(IF(-SUM(L$20:L306)+L$15&lt;0.000001,0,IF($C307&gt;='H-32A-WP06 - Debt Service'!K$24,'H-32A-WP06 - Debt Service'!K$27/12,0)),"-")</f>
        <v>0</v>
      </c>
      <c r="M307" s="366">
        <f>IFERROR(IF(-SUM(M$20:M306)+M$15&lt;0.000001,0,IF($C307&gt;='H-32A-WP06 - Debt Service'!L$24,'H-32A-WP06 - Debt Service'!L$27/12,0)),"-")</f>
        <v>0</v>
      </c>
      <c r="N307" s="459"/>
      <c r="O307" s="354">
        <f t="shared" si="17"/>
        <v>2042</v>
      </c>
      <c r="P307" s="378">
        <f t="shared" si="19"/>
        <v>52201</v>
      </c>
      <c r="Q307" s="366" t="str">
        <f>IFERROR(IF(-SUM(Q$20:Q306)+Q$15&lt;0.000001,0,IF($C307&gt;='H-32A-WP06 - Debt Service'!P$24,'H-32A-WP06 - Debt Service'!P$27/12,0)),"-")</f>
        <v>-</v>
      </c>
      <c r="R307" s="366">
        <f>IFERROR(IF(-SUM(R$20:R306)+R$15&lt;0.000001,0,IF($C307&gt;='H-32A-WP06 - Debt Service'!Q$24,'H-32A-WP06 - Debt Service'!Q$27/12,0)),"-")</f>
        <v>0</v>
      </c>
      <c r="S307" s="366">
        <f>IFERROR(IF(-SUM(S$20:S306)+S$15&lt;0.000001,0,IF($C307&gt;='H-32A-WP06 - Debt Service'!R$24,'H-32A-WP06 - Debt Service'!R$27/12,0)),"-")</f>
        <v>0</v>
      </c>
      <c r="T307" s="366">
        <f>IFERROR(IF(-SUM(T$20:T306)+T$15&lt;0.000001,0,IF($C307&gt;='H-32A-WP06 - Debt Service'!S$24,'H-32A-WP06 - Debt Service'!S$27/12,0)),"-")</f>
        <v>0</v>
      </c>
      <c r="U307" s="366">
        <f>IFERROR(IF(-SUM(U$20:U306)+U$15&lt;0.000001,0,IF($C307&gt;='H-32A-WP06 - Debt Service'!T$24,'H-32A-WP06 - Debt Service'!T$27/12,0)),"-")</f>
        <v>0</v>
      </c>
      <c r="V307" s="366">
        <f>IFERROR(IF(-SUM(V$20:V306)+V$15&lt;0.000001,0,IF($C307&gt;='H-32A-WP06 - Debt Service'!U$24,'H-32A-WP06 - Debt Service'!U$27/12,0)),"-")</f>
        <v>0</v>
      </c>
      <c r="W307" s="366">
        <f>IFERROR(IF(-SUM(W$20:W306)+W$15&lt;0.000001,0,IF($C307&gt;='H-32A-WP06 - Debt Service'!V$24,'H-32A-WP06 - Debt Service'!V$27/12,0)),"-")</f>
        <v>0</v>
      </c>
      <c r="X307" s="366">
        <f>IFERROR(IF(-SUM(X$20:X306)+X$15&lt;0.000001,0,IF($C307&gt;='H-32A-WP06 - Debt Service'!W$24,'H-32A-WP06 - Debt Service'!W$27/12,0)),"-")</f>
        <v>0</v>
      </c>
      <c r="Y307" s="366">
        <f>IFERROR(IF(-SUM(Y$20:Y306)+Y$15&lt;0.000001,0,IF($C307&gt;='H-32A-WP06 - Debt Service'!X$24,'H-32A-WP06 - Debt Service'!X$27/12,0)),"-")</f>
        <v>0</v>
      </c>
      <c r="Z307" s="366">
        <f>IFERROR(IF(-SUM(Z$20:Z306)+Z$15&lt;0.000001,0,IF($C307&gt;='H-32A-WP06 - Debt Service'!Y$24,'H-32A-WP06 - Debt Service'!Y$27/12,0)),"-")</f>
        <v>0</v>
      </c>
    </row>
    <row r="308" spans="2:26">
      <c r="B308" s="354">
        <f t="shared" si="16"/>
        <v>2043</v>
      </c>
      <c r="C308" s="378">
        <f t="shared" si="18"/>
        <v>52232</v>
      </c>
      <c r="D308" s="366" t="str">
        <f>IFERROR(IF(-SUM(D$20:D307)+D$15&lt;0.000001,0,IF($C308&gt;='H-32A-WP06 - Debt Service'!C$24,'H-32A-WP06 - Debt Service'!C$27/12,0)),"-")</f>
        <v>-</v>
      </c>
      <c r="E308" s="366" t="str">
        <f>IFERROR(IF(-SUM(E$20:E307)+E$15&lt;0.000001,0,IF($C308&gt;='H-32A-WP06 - Debt Service'!D$24,'H-32A-WP06 - Debt Service'!D$27/12,0)),"-")</f>
        <v>-</v>
      </c>
      <c r="F308" s="366" t="str">
        <f>IFERROR(IF(-SUM(F$20:F307)+F$15&lt;0.000001,0,IF($C308&gt;='H-32A-WP06 - Debt Service'!E$24,'H-32A-WP06 - Debt Service'!E$27/12,0)),"-")</f>
        <v>-</v>
      </c>
      <c r="G308" s="366">
        <f>IFERROR(IF(-SUM(G$20:G307)+G$15&lt;0.000001,0,IF($C308&gt;='H-32A-WP06 - Debt Service'!F$24,'H-32A-WP06 - Debt Service'!F$27/12,0)),"-")</f>
        <v>0</v>
      </c>
      <c r="H308" s="366">
        <f>IFERROR(IF(-SUM(H$20:H307)+H$15&lt;0.000001,0,IF($C308&gt;='H-32A-WP06 - Debt Service'!G$24,'H-32A-WP06 - Debt Service'!G$27/12,0)),"-")</f>
        <v>0</v>
      </c>
      <c r="I308" s="366">
        <f>IFERROR(IF(-SUM(I$20:I307)+I$15&lt;0.000001,0,IF($C308&gt;='H-32A-WP06 - Debt Service'!H$24,'H-32A-WP06 - Debt Service'!H$27/12,0)),"-")</f>
        <v>0</v>
      </c>
      <c r="J308" s="366">
        <f>IFERROR(IF(-SUM(J$20:J307)+J$15&lt;0.000001,0,IF($C308&gt;='H-32A-WP06 - Debt Service'!I$24,'H-32A-WP06 - Debt Service'!I$27/12,0)),"-")</f>
        <v>0</v>
      </c>
      <c r="K308" s="366">
        <f>IFERROR(IF(-SUM(K$20:K307)+K$15&lt;0.000001,0,IF($C308&gt;='H-32A-WP06 - Debt Service'!J$24,'H-32A-WP06 - Debt Service'!J$27/12,0)),"-")</f>
        <v>0</v>
      </c>
      <c r="L308" s="366">
        <f>IFERROR(IF(-SUM(L$20:L307)+L$15&lt;0.000001,0,IF($C308&gt;='H-32A-WP06 - Debt Service'!K$24,'H-32A-WP06 - Debt Service'!K$27/12,0)),"-")</f>
        <v>0</v>
      </c>
      <c r="M308" s="366">
        <f>IFERROR(IF(-SUM(M$20:M307)+M$15&lt;0.000001,0,IF($C308&gt;='H-32A-WP06 - Debt Service'!L$24,'H-32A-WP06 - Debt Service'!L$27/12,0)),"-")</f>
        <v>0</v>
      </c>
      <c r="N308" s="459"/>
      <c r="O308" s="354">
        <f t="shared" si="17"/>
        <v>2043</v>
      </c>
      <c r="P308" s="378">
        <f t="shared" si="19"/>
        <v>52232</v>
      </c>
      <c r="Q308" s="366" t="str">
        <f>IFERROR(IF(-SUM(Q$20:Q307)+Q$15&lt;0.000001,0,IF($C308&gt;='H-32A-WP06 - Debt Service'!P$24,'H-32A-WP06 - Debt Service'!P$27/12,0)),"-")</f>
        <v>-</v>
      </c>
      <c r="R308" s="366">
        <f>IFERROR(IF(-SUM(R$20:R307)+R$15&lt;0.000001,0,IF($C308&gt;='H-32A-WP06 - Debt Service'!Q$24,'H-32A-WP06 - Debt Service'!Q$27/12,0)),"-")</f>
        <v>0</v>
      </c>
      <c r="S308" s="366">
        <f>IFERROR(IF(-SUM(S$20:S307)+S$15&lt;0.000001,0,IF($C308&gt;='H-32A-WP06 - Debt Service'!R$24,'H-32A-WP06 - Debt Service'!R$27/12,0)),"-")</f>
        <v>0</v>
      </c>
      <c r="T308" s="366">
        <f>IFERROR(IF(-SUM(T$20:T307)+T$15&lt;0.000001,0,IF($C308&gt;='H-32A-WP06 - Debt Service'!S$24,'H-32A-WP06 - Debt Service'!S$27/12,0)),"-")</f>
        <v>0</v>
      </c>
      <c r="U308" s="366">
        <f>IFERROR(IF(-SUM(U$20:U307)+U$15&lt;0.000001,0,IF($C308&gt;='H-32A-WP06 - Debt Service'!T$24,'H-32A-WP06 - Debt Service'!T$27/12,0)),"-")</f>
        <v>0</v>
      </c>
      <c r="V308" s="366">
        <f>IFERROR(IF(-SUM(V$20:V307)+V$15&lt;0.000001,0,IF($C308&gt;='H-32A-WP06 - Debt Service'!U$24,'H-32A-WP06 - Debt Service'!U$27/12,0)),"-")</f>
        <v>0</v>
      </c>
      <c r="W308" s="366">
        <f>IFERROR(IF(-SUM(W$20:W307)+W$15&lt;0.000001,0,IF($C308&gt;='H-32A-WP06 - Debt Service'!V$24,'H-32A-WP06 - Debt Service'!V$27/12,0)),"-")</f>
        <v>0</v>
      </c>
      <c r="X308" s="366">
        <f>IFERROR(IF(-SUM(X$20:X307)+X$15&lt;0.000001,0,IF($C308&gt;='H-32A-WP06 - Debt Service'!W$24,'H-32A-WP06 - Debt Service'!W$27/12,0)),"-")</f>
        <v>0</v>
      </c>
      <c r="Y308" s="366">
        <f>IFERROR(IF(-SUM(Y$20:Y307)+Y$15&lt;0.000001,0,IF($C308&gt;='H-32A-WP06 - Debt Service'!X$24,'H-32A-WP06 - Debt Service'!X$27/12,0)),"-")</f>
        <v>0</v>
      </c>
      <c r="Z308" s="366">
        <f>IFERROR(IF(-SUM(Z$20:Z307)+Z$15&lt;0.000001,0,IF($C308&gt;='H-32A-WP06 - Debt Service'!Y$24,'H-32A-WP06 - Debt Service'!Y$27/12,0)),"-")</f>
        <v>0</v>
      </c>
    </row>
    <row r="309" spans="2:26">
      <c r="B309" s="354">
        <f t="shared" si="16"/>
        <v>2043</v>
      </c>
      <c r="C309" s="378">
        <f t="shared" si="18"/>
        <v>52263</v>
      </c>
      <c r="D309" s="366" t="str">
        <f>IFERROR(IF(-SUM(D$20:D308)+D$15&lt;0.000001,0,IF($C309&gt;='H-32A-WP06 - Debt Service'!C$24,'H-32A-WP06 - Debt Service'!C$27/12,0)),"-")</f>
        <v>-</v>
      </c>
      <c r="E309" s="366" t="str">
        <f>IFERROR(IF(-SUM(E$20:E308)+E$15&lt;0.000001,0,IF($C309&gt;='H-32A-WP06 - Debt Service'!D$24,'H-32A-WP06 - Debt Service'!D$27/12,0)),"-")</f>
        <v>-</v>
      </c>
      <c r="F309" s="366" t="str">
        <f>IFERROR(IF(-SUM(F$20:F308)+F$15&lt;0.000001,0,IF($C309&gt;='H-32A-WP06 - Debt Service'!E$24,'H-32A-WP06 - Debt Service'!E$27/12,0)),"-")</f>
        <v>-</v>
      </c>
      <c r="G309" s="366">
        <f>IFERROR(IF(-SUM(G$20:G308)+G$15&lt;0.000001,0,IF($C309&gt;='H-32A-WP06 - Debt Service'!F$24,'H-32A-WP06 - Debt Service'!F$27/12,0)),"-")</f>
        <v>0</v>
      </c>
      <c r="H309" s="366">
        <f>IFERROR(IF(-SUM(H$20:H308)+H$15&lt;0.000001,0,IF($C309&gt;='H-32A-WP06 - Debt Service'!G$24,'H-32A-WP06 - Debt Service'!G$27/12,0)),"-")</f>
        <v>0</v>
      </c>
      <c r="I309" s="366">
        <f>IFERROR(IF(-SUM(I$20:I308)+I$15&lt;0.000001,0,IF($C309&gt;='H-32A-WP06 - Debt Service'!H$24,'H-32A-WP06 - Debt Service'!H$27/12,0)),"-")</f>
        <v>0</v>
      </c>
      <c r="J309" s="366">
        <f>IFERROR(IF(-SUM(J$20:J308)+J$15&lt;0.000001,0,IF($C309&gt;='H-32A-WP06 - Debt Service'!I$24,'H-32A-WP06 - Debt Service'!I$27/12,0)),"-")</f>
        <v>0</v>
      </c>
      <c r="K309" s="366">
        <f>IFERROR(IF(-SUM(K$20:K308)+K$15&lt;0.000001,0,IF($C309&gt;='H-32A-WP06 - Debt Service'!J$24,'H-32A-WP06 - Debt Service'!J$27/12,0)),"-")</f>
        <v>0</v>
      </c>
      <c r="L309" s="366">
        <f>IFERROR(IF(-SUM(L$20:L308)+L$15&lt;0.000001,0,IF($C309&gt;='H-32A-WP06 - Debt Service'!K$24,'H-32A-WP06 - Debt Service'!K$27/12,0)),"-")</f>
        <v>0</v>
      </c>
      <c r="M309" s="366">
        <f>IFERROR(IF(-SUM(M$20:M308)+M$15&lt;0.000001,0,IF($C309&gt;='H-32A-WP06 - Debt Service'!L$24,'H-32A-WP06 - Debt Service'!L$27/12,0)),"-")</f>
        <v>0</v>
      </c>
      <c r="N309" s="459"/>
      <c r="O309" s="354">
        <f t="shared" si="17"/>
        <v>2043</v>
      </c>
      <c r="P309" s="378">
        <f t="shared" si="19"/>
        <v>52263</v>
      </c>
      <c r="Q309" s="366" t="str">
        <f>IFERROR(IF(-SUM(Q$20:Q308)+Q$15&lt;0.000001,0,IF($C309&gt;='H-32A-WP06 - Debt Service'!P$24,'H-32A-WP06 - Debt Service'!P$27/12,0)),"-")</f>
        <v>-</v>
      </c>
      <c r="R309" s="366">
        <f>IFERROR(IF(-SUM(R$20:R308)+R$15&lt;0.000001,0,IF($C309&gt;='H-32A-WP06 - Debt Service'!Q$24,'H-32A-WP06 - Debt Service'!Q$27/12,0)),"-")</f>
        <v>0</v>
      </c>
      <c r="S309" s="366">
        <f>IFERROR(IF(-SUM(S$20:S308)+S$15&lt;0.000001,0,IF($C309&gt;='H-32A-WP06 - Debt Service'!R$24,'H-32A-WP06 - Debt Service'!R$27/12,0)),"-")</f>
        <v>0</v>
      </c>
      <c r="T309" s="366">
        <f>IFERROR(IF(-SUM(T$20:T308)+T$15&lt;0.000001,0,IF($C309&gt;='H-32A-WP06 - Debt Service'!S$24,'H-32A-WP06 - Debt Service'!S$27/12,0)),"-")</f>
        <v>0</v>
      </c>
      <c r="U309" s="366">
        <f>IFERROR(IF(-SUM(U$20:U308)+U$15&lt;0.000001,0,IF($C309&gt;='H-32A-WP06 - Debt Service'!T$24,'H-32A-WP06 - Debt Service'!T$27/12,0)),"-")</f>
        <v>0</v>
      </c>
      <c r="V309" s="366">
        <f>IFERROR(IF(-SUM(V$20:V308)+V$15&lt;0.000001,0,IF($C309&gt;='H-32A-WP06 - Debt Service'!U$24,'H-32A-WP06 - Debt Service'!U$27/12,0)),"-")</f>
        <v>0</v>
      </c>
      <c r="W309" s="366">
        <f>IFERROR(IF(-SUM(W$20:W308)+W$15&lt;0.000001,0,IF($C309&gt;='H-32A-WP06 - Debt Service'!V$24,'H-32A-WP06 - Debt Service'!V$27/12,0)),"-")</f>
        <v>0</v>
      </c>
      <c r="X309" s="366">
        <f>IFERROR(IF(-SUM(X$20:X308)+X$15&lt;0.000001,0,IF($C309&gt;='H-32A-WP06 - Debt Service'!W$24,'H-32A-WP06 - Debt Service'!W$27/12,0)),"-")</f>
        <v>0</v>
      </c>
      <c r="Y309" s="366">
        <f>IFERROR(IF(-SUM(Y$20:Y308)+Y$15&lt;0.000001,0,IF($C309&gt;='H-32A-WP06 - Debt Service'!X$24,'H-32A-WP06 - Debt Service'!X$27/12,0)),"-")</f>
        <v>0</v>
      </c>
      <c r="Z309" s="366">
        <f>IFERROR(IF(-SUM(Z$20:Z308)+Z$15&lt;0.000001,0,IF($C309&gt;='H-32A-WP06 - Debt Service'!Y$24,'H-32A-WP06 - Debt Service'!Y$27/12,0)),"-")</f>
        <v>0</v>
      </c>
    </row>
    <row r="310" spans="2:26">
      <c r="B310" s="354">
        <f t="shared" si="16"/>
        <v>2043</v>
      </c>
      <c r="C310" s="378">
        <f t="shared" si="18"/>
        <v>52291</v>
      </c>
      <c r="D310" s="366" t="str">
        <f>IFERROR(IF(-SUM(D$20:D309)+D$15&lt;0.000001,0,IF($C310&gt;='H-32A-WP06 - Debt Service'!C$24,'H-32A-WP06 - Debt Service'!C$27/12,0)),"-")</f>
        <v>-</v>
      </c>
      <c r="E310" s="366" t="str">
        <f>IFERROR(IF(-SUM(E$20:E309)+E$15&lt;0.000001,0,IF($C310&gt;='H-32A-WP06 - Debt Service'!D$24,'H-32A-WP06 - Debt Service'!D$27/12,0)),"-")</f>
        <v>-</v>
      </c>
      <c r="F310" s="366" t="str">
        <f>IFERROR(IF(-SUM(F$20:F309)+F$15&lt;0.000001,0,IF($C310&gt;='H-32A-WP06 - Debt Service'!E$24,'H-32A-WP06 - Debt Service'!E$27/12,0)),"-")</f>
        <v>-</v>
      </c>
      <c r="G310" s="366">
        <f>IFERROR(IF(-SUM(G$20:G309)+G$15&lt;0.000001,0,IF($C310&gt;='H-32A-WP06 - Debt Service'!F$24,'H-32A-WP06 - Debt Service'!F$27/12,0)),"-")</f>
        <v>0</v>
      </c>
      <c r="H310" s="366">
        <f>IFERROR(IF(-SUM(H$20:H309)+H$15&lt;0.000001,0,IF($C310&gt;='H-32A-WP06 - Debt Service'!G$24,'H-32A-WP06 - Debt Service'!G$27/12,0)),"-")</f>
        <v>0</v>
      </c>
      <c r="I310" s="366">
        <f>IFERROR(IF(-SUM(I$20:I309)+I$15&lt;0.000001,0,IF($C310&gt;='H-32A-WP06 - Debt Service'!H$24,'H-32A-WP06 - Debt Service'!H$27/12,0)),"-")</f>
        <v>0</v>
      </c>
      <c r="J310" s="366">
        <f>IFERROR(IF(-SUM(J$20:J309)+J$15&lt;0.000001,0,IF($C310&gt;='H-32A-WP06 - Debt Service'!I$24,'H-32A-WP06 - Debt Service'!I$27/12,0)),"-")</f>
        <v>0</v>
      </c>
      <c r="K310" s="366">
        <f>IFERROR(IF(-SUM(K$20:K309)+K$15&lt;0.000001,0,IF($C310&gt;='H-32A-WP06 - Debt Service'!J$24,'H-32A-WP06 - Debt Service'!J$27/12,0)),"-")</f>
        <v>0</v>
      </c>
      <c r="L310" s="366">
        <f>IFERROR(IF(-SUM(L$20:L309)+L$15&lt;0.000001,0,IF($C310&gt;='H-32A-WP06 - Debt Service'!K$24,'H-32A-WP06 - Debt Service'!K$27/12,0)),"-")</f>
        <v>0</v>
      </c>
      <c r="M310" s="366">
        <f>IFERROR(IF(-SUM(M$20:M309)+M$15&lt;0.000001,0,IF($C310&gt;='H-32A-WP06 - Debt Service'!L$24,'H-32A-WP06 - Debt Service'!L$27/12,0)),"-")</f>
        <v>0</v>
      </c>
      <c r="N310" s="459"/>
      <c r="O310" s="354">
        <f t="shared" si="17"/>
        <v>2043</v>
      </c>
      <c r="P310" s="378">
        <f t="shared" si="19"/>
        <v>52291</v>
      </c>
      <c r="Q310" s="366" t="str">
        <f>IFERROR(IF(-SUM(Q$20:Q309)+Q$15&lt;0.000001,0,IF($C310&gt;='H-32A-WP06 - Debt Service'!P$24,'H-32A-WP06 - Debt Service'!P$27/12,0)),"-")</f>
        <v>-</v>
      </c>
      <c r="R310" s="366">
        <f>IFERROR(IF(-SUM(R$20:R309)+R$15&lt;0.000001,0,IF($C310&gt;='H-32A-WP06 - Debt Service'!Q$24,'H-32A-WP06 - Debt Service'!Q$27/12,0)),"-")</f>
        <v>0</v>
      </c>
      <c r="S310" s="366">
        <f>IFERROR(IF(-SUM(S$20:S309)+S$15&lt;0.000001,0,IF($C310&gt;='H-32A-WP06 - Debt Service'!R$24,'H-32A-WP06 - Debt Service'!R$27/12,0)),"-")</f>
        <v>0</v>
      </c>
      <c r="T310" s="366">
        <f>IFERROR(IF(-SUM(T$20:T309)+T$15&lt;0.000001,0,IF($C310&gt;='H-32A-WP06 - Debt Service'!S$24,'H-32A-WP06 - Debt Service'!S$27/12,0)),"-")</f>
        <v>0</v>
      </c>
      <c r="U310" s="366">
        <f>IFERROR(IF(-SUM(U$20:U309)+U$15&lt;0.000001,0,IF($C310&gt;='H-32A-WP06 - Debt Service'!T$24,'H-32A-WP06 - Debt Service'!T$27/12,0)),"-")</f>
        <v>0</v>
      </c>
      <c r="V310" s="366">
        <f>IFERROR(IF(-SUM(V$20:V309)+V$15&lt;0.000001,0,IF($C310&gt;='H-32A-WP06 - Debt Service'!U$24,'H-32A-WP06 - Debt Service'!U$27/12,0)),"-")</f>
        <v>0</v>
      </c>
      <c r="W310" s="366">
        <f>IFERROR(IF(-SUM(W$20:W309)+W$15&lt;0.000001,0,IF($C310&gt;='H-32A-WP06 - Debt Service'!V$24,'H-32A-WP06 - Debt Service'!V$27/12,0)),"-")</f>
        <v>0</v>
      </c>
      <c r="X310" s="366">
        <f>IFERROR(IF(-SUM(X$20:X309)+X$15&lt;0.000001,0,IF($C310&gt;='H-32A-WP06 - Debt Service'!W$24,'H-32A-WP06 - Debt Service'!W$27/12,0)),"-")</f>
        <v>0</v>
      </c>
      <c r="Y310" s="366">
        <f>IFERROR(IF(-SUM(Y$20:Y309)+Y$15&lt;0.000001,0,IF($C310&gt;='H-32A-WP06 - Debt Service'!X$24,'H-32A-WP06 - Debt Service'!X$27/12,0)),"-")</f>
        <v>0</v>
      </c>
      <c r="Z310" s="366">
        <f>IFERROR(IF(-SUM(Z$20:Z309)+Z$15&lt;0.000001,0,IF($C310&gt;='H-32A-WP06 - Debt Service'!Y$24,'H-32A-WP06 - Debt Service'!Y$27/12,0)),"-")</f>
        <v>0</v>
      </c>
    </row>
    <row r="311" spans="2:26">
      <c r="B311" s="354">
        <f t="shared" si="16"/>
        <v>2043</v>
      </c>
      <c r="C311" s="378">
        <f t="shared" si="18"/>
        <v>52322</v>
      </c>
      <c r="D311" s="366" t="str">
        <f>IFERROR(IF(-SUM(D$20:D310)+D$15&lt;0.000001,0,IF($C311&gt;='H-32A-WP06 - Debt Service'!C$24,'H-32A-WP06 - Debt Service'!C$27/12,0)),"-")</f>
        <v>-</v>
      </c>
      <c r="E311" s="366" t="str">
        <f>IFERROR(IF(-SUM(E$20:E310)+E$15&lt;0.000001,0,IF($C311&gt;='H-32A-WP06 - Debt Service'!D$24,'H-32A-WP06 - Debt Service'!D$27/12,0)),"-")</f>
        <v>-</v>
      </c>
      <c r="F311" s="366" t="str">
        <f>IFERROR(IF(-SUM(F$20:F310)+F$15&lt;0.000001,0,IF($C311&gt;='H-32A-WP06 - Debt Service'!E$24,'H-32A-WP06 - Debt Service'!E$27/12,0)),"-")</f>
        <v>-</v>
      </c>
      <c r="G311" s="366">
        <f>IFERROR(IF(-SUM(G$20:G310)+G$15&lt;0.000001,0,IF($C311&gt;='H-32A-WP06 - Debt Service'!F$24,'H-32A-WP06 - Debt Service'!F$27/12,0)),"-")</f>
        <v>0</v>
      </c>
      <c r="H311" s="366">
        <f>IFERROR(IF(-SUM(H$20:H310)+H$15&lt;0.000001,0,IF($C311&gt;='H-32A-WP06 - Debt Service'!G$24,'H-32A-WP06 - Debt Service'!G$27/12,0)),"-")</f>
        <v>0</v>
      </c>
      <c r="I311" s="366">
        <f>IFERROR(IF(-SUM(I$20:I310)+I$15&lt;0.000001,0,IF($C311&gt;='H-32A-WP06 - Debt Service'!H$24,'H-32A-WP06 - Debt Service'!H$27/12,0)),"-")</f>
        <v>0</v>
      </c>
      <c r="J311" s="366">
        <f>IFERROR(IF(-SUM(J$20:J310)+J$15&lt;0.000001,0,IF($C311&gt;='H-32A-WP06 - Debt Service'!I$24,'H-32A-WP06 - Debt Service'!I$27/12,0)),"-")</f>
        <v>0</v>
      </c>
      <c r="K311" s="366">
        <f>IFERROR(IF(-SUM(K$20:K310)+K$15&lt;0.000001,0,IF($C311&gt;='H-32A-WP06 - Debt Service'!J$24,'H-32A-WP06 - Debt Service'!J$27/12,0)),"-")</f>
        <v>0</v>
      </c>
      <c r="L311" s="366">
        <f>IFERROR(IF(-SUM(L$20:L310)+L$15&lt;0.000001,0,IF($C311&gt;='H-32A-WP06 - Debt Service'!K$24,'H-32A-WP06 - Debt Service'!K$27/12,0)),"-")</f>
        <v>0</v>
      </c>
      <c r="M311" s="366">
        <f>IFERROR(IF(-SUM(M$20:M310)+M$15&lt;0.000001,0,IF($C311&gt;='H-32A-WP06 - Debt Service'!L$24,'H-32A-WP06 - Debt Service'!L$27/12,0)),"-")</f>
        <v>0</v>
      </c>
      <c r="N311" s="459"/>
      <c r="O311" s="354">
        <f t="shared" si="17"/>
        <v>2043</v>
      </c>
      <c r="P311" s="378">
        <f t="shared" si="19"/>
        <v>52322</v>
      </c>
      <c r="Q311" s="366" t="str">
        <f>IFERROR(IF(-SUM(Q$20:Q310)+Q$15&lt;0.000001,0,IF($C311&gt;='H-32A-WP06 - Debt Service'!P$24,'H-32A-WP06 - Debt Service'!P$27/12,0)),"-")</f>
        <v>-</v>
      </c>
      <c r="R311" s="366">
        <f>IFERROR(IF(-SUM(R$20:R310)+R$15&lt;0.000001,0,IF($C311&gt;='H-32A-WP06 - Debt Service'!Q$24,'H-32A-WP06 - Debt Service'!Q$27/12,0)),"-")</f>
        <v>0</v>
      </c>
      <c r="S311" s="366">
        <f>IFERROR(IF(-SUM(S$20:S310)+S$15&lt;0.000001,0,IF($C311&gt;='H-32A-WP06 - Debt Service'!R$24,'H-32A-WP06 - Debt Service'!R$27/12,0)),"-")</f>
        <v>0</v>
      </c>
      <c r="T311" s="366">
        <f>IFERROR(IF(-SUM(T$20:T310)+T$15&lt;0.000001,0,IF($C311&gt;='H-32A-WP06 - Debt Service'!S$24,'H-32A-WP06 - Debt Service'!S$27/12,0)),"-")</f>
        <v>0</v>
      </c>
      <c r="U311" s="366">
        <f>IFERROR(IF(-SUM(U$20:U310)+U$15&lt;0.000001,0,IF($C311&gt;='H-32A-WP06 - Debt Service'!T$24,'H-32A-WP06 - Debt Service'!T$27/12,0)),"-")</f>
        <v>0</v>
      </c>
      <c r="V311" s="366">
        <f>IFERROR(IF(-SUM(V$20:V310)+V$15&lt;0.000001,0,IF($C311&gt;='H-32A-WP06 - Debt Service'!U$24,'H-32A-WP06 - Debt Service'!U$27/12,0)),"-")</f>
        <v>0</v>
      </c>
      <c r="W311" s="366">
        <f>IFERROR(IF(-SUM(W$20:W310)+W$15&lt;0.000001,0,IF($C311&gt;='H-32A-WP06 - Debt Service'!V$24,'H-32A-WP06 - Debt Service'!V$27/12,0)),"-")</f>
        <v>0</v>
      </c>
      <c r="X311" s="366">
        <f>IFERROR(IF(-SUM(X$20:X310)+X$15&lt;0.000001,0,IF($C311&gt;='H-32A-WP06 - Debt Service'!W$24,'H-32A-WP06 - Debt Service'!W$27/12,0)),"-")</f>
        <v>0</v>
      </c>
      <c r="Y311" s="366">
        <f>IFERROR(IF(-SUM(Y$20:Y310)+Y$15&lt;0.000001,0,IF($C311&gt;='H-32A-WP06 - Debt Service'!X$24,'H-32A-WP06 - Debt Service'!X$27/12,0)),"-")</f>
        <v>0</v>
      </c>
      <c r="Z311" s="366">
        <f>IFERROR(IF(-SUM(Z$20:Z310)+Z$15&lt;0.000001,0,IF($C311&gt;='H-32A-WP06 - Debt Service'!Y$24,'H-32A-WP06 - Debt Service'!Y$27/12,0)),"-")</f>
        <v>0</v>
      </c>
    </row>
    <row r="312" spans="2:26">
      <c r="B312" s="354">
        <f t="shared" si="16"/>
        <v>2043</v>
      </c>
      <c r="C312" s="378">
        <f t="shared" si="18"/>
        <v>52352</v>
      </c>
      <c r="D312" s="366" t="str">
        <f>IFERROR(IF(-SUM(D$20:D311)+D$15&lt;0.000001,0,IF($C312&gt;='H-32A-WP06 - Debt Service'!C$24,'H-32A-WP06 - Debt Service'!C$27/12,0)),"-")</f>
        <v>-</v>
      </c>
      <c r="E312" s="366" t="str">
        <f>IFERROR(IF(-SUM(E$20:E311)+E$15&lt;0.000001,0,IF($C312&gt;='H-32A-WP06 - Debt Service'!D$24,'H-32A-WP06 - Debt Service'!D$27/12,0)),"-")</f>
        <v>-</v>
      </c>
      <c r="F312" s="366" t="str">
        <f>IFERROR(IF(-SUM(F$20:F311)+F$15&lt;0.000001,0,IF($C312&gt;='H-32A-WP06 - Debt Service'!E$24,'H-32A-WP06 - Debt Service'!E$27/12,0)),"-")</f>
        <v>-</v>
      </c>
      <c r="G312" s="366">
        <f>IFERROR(IF(-SUM(G$20:G311)+G$15&lt;0.000001,0,IF($C312&gt;='H-32A-WP06 - Debt Service'!F$24,'H-32A-WP06 - Debt Service'!F$27/12,0)),"-")</f>
        <v>0</v>
      </c>
      <c r="H312" s="366">
        <f>IFERROR(IF(-SUM(H$20:H311)+H$15&lt;0.000001,0,IF($C312&gt;='H-32A-WP06 - Debt Service'!G$24,'H-32A-WP06 - Debt Service'!G$27/12,0)),"-")</f>
        <v>0</v>
      </c>
      <c r="I312" s="366">
        <f>IFERROR(IF(-SUM(I$20:I311)+I$15&lt;0.000001,0,IF($C312&gt;='H-32A-WP06 - Debt Service'!H$24,'H-32A-WP06 - Debt Service'!H$27/12,0)),"-")</f>
        <v>0</v>
      </c>
      <c r="J312" s="366">
        <f>IFERROR(IF(-SUM(J$20:J311)+J$15&lt;0.000001,0,IF($C312&gt;='H-32A-WP06 - Debt Service'!I$24,'H-32A-WP06 - Debt Service'!I$27/12,0)),"-")</f>
        <v>0</v>
      </c>
      <c r="K312" s="366">
        <f>IFERROR(IF(-SUM(K$20:K311)+K$15&lt;0.000001,0,IF($C312&gt;='H-32A-WP06 - Debt Service'!J$24,'H-32A-WP06 - Debt Service'!J$27/12,0)),"-")</f>
        <v>0</v>
      </c>
      <c r="L312" s="366">
        <f>IFERROR(IF(-SUM(L$20:L311)+L$15&lt;0.000001,0,IF($C312&gt;='H-32A-WP06 - Debt Service'!K$24,'H-32A-WP06 - Debt Service'!K$27/12,0)),"-")</f>
        <v>0</v>
      </c>
      <c r="M312" s="366">
        <f>IFERROR(IF(-SUM(M$20:M311)+M$15&lt;0.000001,0,IF($C312&gt;='H-32A-WP06 - Debt Service'!L$24,'H-32A-WP06 - Debt Service'!L$27/12,0)),"-")</f>
        <v>0</v>
      </c>
      <c r="N312" s="459"/>
      <c r="O312" s="354">
        <f t="shared" si="17"/>
        <v>2043</v>
      </c>
      <c r="P312" s="378">
        <f t="shared" si="19"/>
        <v>52352</v>
      </c>
      <c r="Q312" s="366" t="str">
        <f>IFERROR(IF(-SUM(Q$20:Q311)+Q$15&lt;0.000001,0,IF($C312&gt;='H-32A-WP06 - Debt Service'!P$24,'H-32A-WP06 - Debt Service'!P$27/12,0)),"-")</f>
        <v>-</v>
      </c>
      <c r="R312" s="366">
        <f>IFERROR(IF(-SUM(R$20:R311)+R$15&lt;0.000001,0,IF($C312&gt;='H-32A-WP06 - Debt Service'!Q$24,'H-32A-WP06 - Debt Service'!Q$27/12,0)),"-")</f>
        <v>0</v>
      </c>
      <c r="S312" s="366">
        <f>IFERROR(IF(-SUM(S$20:S311)+S$15&lt;0.000001,0,IF($C312&gt;='H-32A-WP06 - Debt Service'!R$24,'H-32A-WP06 - Debt Service'!R$27/12,0)),"-")</f>
        <v>0</v>
      </c>
      <c r="T312" s="366">
        <f>IFERROR(IF(-SUM(T$20:T311)+T$15&lt;0.000001,0,IF($C312&gt;='H-32A-WP06 - Debt Service'!S$24,'H-32A-WP06 - Debt Service'!S$27/12,0)),"-")</f>
        <v>0</v>
      </c>
      <c r="U312" s="366">
        <f>IFERROR(IF(-SUM(U$20:U311)+U$15&lt;0.000001,0,IF($C312&gt;='H-32A-WP06 - Debt Service'!T$24,'H-32A-WP06 - Debt Service'!T$27/12,0)),"-")</f>
        <v>0</v>
      </c>
      <c r="V312" s="366">
        <f>IFERROR(IF(-SUM(V$20:V311)+V$15&lt;0.000001,0,IF($C312&gt;='H-32A-WP06 - Debt Service'!U$24,'H-32A-WP06 - Debt Service'!U$27/12,0)),"-")</f>
        <v>0</v>
      </c>
      <c r="W312" s="366">
        <f>IFERROR(IF(-SUM(W$20:W311)+W$15&lt;0.000001,0,IF($C312&gt;='H-32A-WP06 - Debt Service'!V$24,'H-32A-WP06 - Debt Service'!V$27/12,0)),"-")</f>
        <v>0</v>
      </c>
      <c r="X312" s="366">
        <f>IFERROR(IF(-SUM(X$20:X311)+X$15&lt;0.000001,0,IF($C312&gt;='H-32A-WP06 - Debt Service'!W$24,'H-32A-WP06 - Debt Service'!W$27/12,0)),"-")</f>
        <v>0</v>
      </c>
      <c r="Y312" s="366">
        <f>IFERROR(IF(-SUM(Y$20:Y311)+Y$15&lt;0.000001,0,IF($C312&gt;='H-32A-WP06 - Debt Service'!X$24,'H-32A-WP06 - Debt Service'!X$27/12,0)),"-")</f>
        <v>0</v>
      </c>
      <c r="Z312" s="366">
        <f>IFERROR(IF(-SUM(Z$20:Z311)+Z$15&lt;0.000001,0,IF($C312&gt;='H-32A-WP06 - Debt Service'!Y$24,'H-32A-WP06 - Debt Service'!Y$27/12,0)),"-")</f>
        <v>0</v>
      </c>
    </row>
    <row r="313" spans="2:26">
      <c r="B313" s="354">
        <f t="shared" si="16"/>
        <v>2043</v>
      </c>
      <c r="C313" s="378">
        <f t="shared" si="18"/>
        <v>52383</v>
      </c>
      <c r="D313" s="366" t="str">
        <f>IFERROR(IF(-SUM(D$20:D312)+D$15&lt;0.000001,0,IF($C313&gt;='H-32A-WP06 - Debt Service'!C$24,'H-32A-WP06 - Debt Service'!C$27/12,0)),"-")</f>
        <v>-</v>
      </c>
      <c r="E313" s="366" t="str">
        <f>IFERROR(IF(-SUM(E$20:E312)+E$15&lt;0.000001,0,IF($C313&gt;='H-32A-WP06 - Debt Service'!D$24,'H-32A-WP06 - Debt Service'!D$27/12,0)),"-")</f>
        <v>-</v>
      </c>
      <c r="F313" s="366" t="str">
        <f>IFERROR(IF(-SUM(F$20:F312)+F$15&lt;0.000001,0,IF($C313&gt;='H-32A-WP06 - Debt Service'!E$24,'H-32A-WP06 - Debt Service'!E$27/12,0)),"-")</f>
        <v>-</v>
      </c>
      <c r="G313" s="366">
        <f>IFERROR(IF(-SUM(G$20:G312)+G$15&lt;0.000001,0,IF($C313&gt;='H-32A-WP06 - Debt Service'!F$24,'H-32A-WP06 - Debt Service'!F$27/12,0)),"-")</f>
        <v>0</v>
      </c>
      <c r="H313" s="366">
        <f>IFERROR(IF(-SUM(H$20:H312)+H$15&lt;0.000001,0,IF($C313&gt;='H-32A-WP06 - Debt Service'!G$24,'H-32A-WP06 - Debt Service'!G$27/12,0)),"-")</f>
        <v>0</v>
      </c>
      <c r="I313" s="366">
        <f>IFERROR(IF(-SUM(I$20:I312)+I$15&lt;0.000001,0,IF($C313&gt;='H-32A-WP06 - Debt Service'!H$24,'H-32A-WP06 - Debt Service'!H$27/12,0)),"-")</f>
        <v>0</v>
      </c>
      <c r="J313" s="366">
        <f>IFERROR(IF(-SUM(J$20:J312)+J$15&lt;0.000001,0,IF($C313&gt;='H-32A-WP06 - Debt Service'!I$24,'H-32A-WP06 - Debt Service'!I$27/12,0)),"-")</f>
        <v>0</v>
      </c>
      <c r="K313" s="366">
        <f>IFERROR(IF(-SUM(K$20:K312)+K$15&lt;0.000001,0,IF($C313&gt;='H-32A-WP06 - Debt Service'!J$24,'H-32A-WP06 - Debt Service'!J$27/12,0)),"-")</f>
        <v>0</v>
      </c>
      <c r="L313" s="366">
        <f>IFERROR(IF(-SUM(L$20:L312)+L$15&lt;0.000001,0,IF($C313&gt;='H-32A-WP06 - Debt Service'!K$24,'H-32A-WP06 - Debt Service'!K$27/12,0)),"-")</f>
        <v>0</v>
      </c>
      <c r="M313" s="366">
        <f>IFERROR(IF(-SUM(M$20:M312)+M$15&lt;0.000001,0,IF($C313&gt;='H-32A-WP06 - Debt Service'!L$24,'H-32A-WP06 - Debt Service'!L$27/12,0)),"-")</f>
        <v>0</v>
      </c>
      <c r="N313" s="459"/>
      <c r="O313" s="354">
        <f t="shared" si="17"/>
        <v>2043</v>
      </c>
      <c r="P313" s="378">
        <f t="shared" si="19"/>
        <v>52383</v>
      </c>
      <c r="Q313" s="366" t="str">
        <f>IFERROR(IF(-SUM(Q$20:Q312)+Q$15&lt;0.000001,0,IF($C313&gt;='H-32A-WP06 - Debt Service'!P$24,'H-32A-WP06 - Debt Service'!P$27/12,0)),"-")</f>
        <v>-</v>
      </c>
      <c r="R313" s="366">
        <f>IFERROR(IF(-SUM(R$20:R312)+R$15&lt;0.000001,0,IF($C313&gt;='H-32A-WP06 - Debt Service'!Q$24,'H-32A-WP06 - Debt Service'!Q$27/12,0)),"-")</f>
        <v>0</v>
      </c>
      <c r="S313" s="366">
        <f>IFERROR(IF(-SUM(S$20:S312)+S$15&lt;0.000001,0,IF($C313&gt;='H-32A-WP06 - Debt Service'!R$24,'H-32A-WP06 - Debt Service'!R$27/12,0)),"-")</f>
        <v>0</v>
      </c>
      <c r="T313" s="366">
        <f>IFERROR(IF(-SUM(T$20:T312)+T$15&lt;0.000001,0,IF($C313&gt;='H-32A-WP06 - Debt Service'!S$24,'H-32A-WP06 - Debt Service'!S$27/12,0)),"-")</f>
        <v>0</v>
      </c>
      <c r="U313" s="366">
        <f>IFERROR(IF(-SUM(U$20:U312)+U$15&lt;0.000001,0,IF($C313&gt;='H-32A-WP06 - Debt Service'!T$24,'H-32A-WP06 - Debt Service'!T$27/12,0)),"-")</f>
        <v>0</v>
      </c>
      <c r="V313" s="366">
        <f>IFERROR(IF(-SUM(V$20:V312)+V$15&lt;0.000001,0,IF($C313&gt;='H-32A-WP06 - Debt Service'!U$24,'H-32A-WP06 - Debt Service'!U$27/12,0)),"-")</f>
        <v>0</v>
      </c>
      <c r="W313" s="366">
        <f>IFERROR(IF(-SUM(W$20:W312)+W$15&lt;0.000001,0,IF($C313&gt;='H-32A-WP06 - Debt Service'!V$24,'H-32A-WP06 - Debt Service'!V$27/12,0)),"-")</f>
        <v>0</v>
      </c>
      <c r="X313" s="366">
        <f>IFERROR(IF(-SUM(X$20:X312)+X$15&lt;0.000001,0,IF($C313&gt;='H-32A-WP06 - Debt Service'!W$24,'H-32A-WP06 - Debt Service'!W$27/12,0)),"-")</f>
        <v>0</v>
      </c>
      <c r="Y313" s="366">
        <f>IFERROR(IF(-SUM(Y$20:Y312)+Y$15&lt;0.000001,0,IF($C313&gt;='H-32A-WP06 - Debt Service'!X$24,'H-32A-WP06 - Debt Service'!X$27/12,0)),"-")</f>
        <v>0</v>
      </c>
      <c r="Z313" s="366">
        <f>IFERROR(IF(-SUM(Z$20:Z312)+Z$15&lt;0.000001,0,IF($C313&gt;='H-32A-WP06 - Debt Service'!Y$24,'H-32A-WP06 - Debt Service'!Y$27/12,0)),"-")</f>
        <v>0</v>
      </c>
    </row>
    <row r="314" spans="2:26">
      <c r="B314" s="354">
        <f t="shared" si="16"/>
        <v>2043</v>
      </c>
      <c r="C314" s="378">
        <f t="shared" si="18"/>
        <v>52413</v>
      </c>
      <c r="D314" s="366" t="str">
        <f>IFERROR(IF(-SUM(D$20:D313)+D$15&lt;0.000001,0,IF($C314&gt;='H-32A-WP06 - Debt Service'!C$24,'H-32A-WP06 - Debt Service'!C$27/12,0)),"-")</f>
        <v>-</v>
      </c>
      <c r="E314" s="366" t="str">
        <f>IFERROR(IF(-SUM(E$20:E313)+E$15&lt;0.000001,0,IF($C314&gt;='H-32A-WP06 - Debt Service'!D$24,'H-32A-WP06 - Debt Service'!D$27/12,0)),"-")</f>
        <v>-</v>
      </c>
      <c r="F314" s="366" t="str">
        <f>IFERROR(IF(-SUM(F$20:F313)+F$15&lt;0.000001,0,IF($C314&gt;='H-32A-WP06 - Debt Service'!E$24,'H-32A-WP06 - Debt Service'!E$27/12,0)),"-")</f>
        <v>-</v>
      </c>
      <c r="G314" s="366">
        <f>IFERROR(IF(-SUM(G$20:G313)+G$15&lt;0.000001,0,IF($C314&gt;='H-32A-WP06 - Debt Service'!F$24,'H-32A-WP06 - Debt Service'!F$27/12,0)),"-")</f>
        <v>0</v>
      </c>
      <c r="H314" s="366">
        <f>IFERROR(IF(-SUM(H$20:H313)+H$15&lt;0.000001,0,IF($C314&gt;='H-32A-WP06 - Debt Service'!G$24,'H-32A-WP06 - Debt Service'!G$27/12,0)),"-")</f>
        <v>0</v>
      </c>
      <c r="I314" s="366">
        <f>IFERROR(IF(-SUM(I$20:I313)+I$15&lt;0.000001,0,IF($C314&gt;='H-32A-WP06 - Debt Service'!H$24,'H-32A-WP06 - Debt Service'!H$27/12,0)),"-")</f>
        <v>0</v>
      </c>
      <c r="J314" s="366">
        <f>IFERROR(IF(-SUM(J$20:J313)+J$15&lt;0.000001,0,IF($C314&gt;='H-32A-WP06 - Debt Service'!I$24,'H-32A-WP06 - Debt Service'!I$27/12,0)),"-")</f>
        <v>0</v>
      </c>
      <c r="K314" s="366">
        <f>IFERROR(IF(-SUM(K$20:K313)+K$15&lt;0.000001,0,IF($C314&gt;='H-32A-WP06 - Debt Service'!J$24,'H-32A-WP06 - Debt Service'!J$27/12,0)),"-")</f>
        <v>0</v>
      </c>
      <c r="L314" s="366">
        <f>IFERROR(IF(-SUM(L$20:L313)+L$15&lt;0.000001,0,IF($C314&gt;='H-32A-WP06 - Debt Service'!K$24,'H-32A-WP06 - Debt Service'!K$27/12,0)),"-")</f>
        <v>0</v>
      </c>
      <c r="M314" s="366">
        <f>IFERROR(IF(-SUM(M$20:M313)+M$15&lt;0.000001,0,IF($C314&gt;='H-32A-WP06 - Debt Service'!L$24,'H-32A-WP06 - Debt Service'!L$27/12,0)),"-")</f>
        <v>0</v>
      </c>
      <c r="N314" s="459"/>
      <c r="O314" s="354">
        <f t="shared" si="17"/>
        <v>2043</v>
      </c>
      <c r="P314" s="378">
        <f t="shared" si="19"/>
        <v>52413</v>
      </c>
      <c r="Q314" s="366" t="str">
        <f>IFERROR(IF(-SUM(Q$20:Q313)+Q$15&lt;0.000001,0,IF($C314&gt;='H-32A-WP06 - Debt Service'!P$24,'H-32A-WP06 - Debt Service'!P$27/12,0)),"-")</f>
        <v>-</v>
      </c>
      <c r="R314" s="366">
        <f>IFERROR(IF(-SUM(R$20:R313)+R$15&lt;0.000001,0,IF($C314&gt;='H-32A-WP06 - Debt Service'!Q$24,'H-32A-WP06 - Debt Service'!Q$27/12,0)),"-")</f>
        <v>0</v>
      </c>
      <c r="S314" s="366">
        <f>IFERROR(IF(-SUM(S$20:S313)+S$15&lt;0.000001,0,IF($C314&gt;='H-32A-WP06 - Debt Service'!R$24,'H-32A-WP06 - Debt Service'!R$27/12,0)),"-")</f>
        <v>0</v>
      </c>
      <c r="T314" s="366">
        <f>IFERROR(IF(-SUM(T$20:T313)+T$15&lt;0.000001,0,IF($C314&gt;='H-32A-WP06 - Debt Service'!S$24,'H-32A-WP06 - Debt Service'!S$27/12,0)),"-")</f>
        <v>0</v>
      </c>
      <c r="U314" s="366">
        <f>IFERROR(IF(-SUM(U$20:U313)+U$15&lt;0.000001,0,IF($C314&gt;='H-32A-WP06 - Debt Service'!T$24,'H-32A-WP06 - Debt Service'!T$27/12,0)),"-")</f>
        <v>0</v>
      </c>
      <c r="V314" s="366">
        <f>IFERROR(IF(-SUM(V$20:V313)+V$15&lt;0.000001,0,IF($C314&gt;='H-32A-WP06 - Debt Service'!U$24,'H-32A-WP06 - Debt Service'!U$27/12,0)),"-")</f>
        <v>0</v>
      </c>
      <c r="W314" s="366">
        <f>IFERROR(IF(-SUM(W$20:W313)+W$15&lt;0.000001,0,IF($C314&gt;='H-32A-WP06 - Debt Service'!V$24,'H-32A-WP06 - Debt Service'!V$27/12,0)),"-")</f>
        <v>0</v>
      </c>
      <c r="X314" s="366">
        <f>IFERROR(IF(-SUM(X$20:X313)+X$15&lt;0.000001,0,IF($C314&gt;='H-32A-WP06 - Debt Service'!W$24,'H-32A-WP06 - Debt Service'!W$27/12,0)),"-")</f>
        <v>0</v>
      </c>
      <c r="Y314" s="366">
        <f>IFERROR(IF(-SUM(Y$20:Y313)+Y$15&lt;0.000001,0,IF($C314&gt;='H-32A-WP06 - Debt Service'!X$24,'H-32A-WP06 - Debt Service'!X$27/12,0)),"-")</f>
        <v>0</v>
      </c>
      <c r="Z314" s="366">
        <f>IFERROR(IF(-SUM(Z$20:Z313)+Z$15&lt;0.000001,0,IF($C314&gt;='H-32A-WP06 - Debt Service'!Y$24,'H-32A-WP06 - Debt Service'!Y$27/12,0)),"-")</f>
        <v>0</v>
      </c>
    </row>
    <row r="315" spans="2:26">
      <c r="B315" s="354">
        <f t="shared" si="16"/>
        <v>2043</v>
      </c>
      <c r="C315" s="378">
        <f t="shared" si="18"/>
        <v>52444</v>
      </c>
      <c r="D315" s="366" t="str">
        <f>IFERROR(IF(-SUM(D$20:D314)+D$15&lt;0.000001,0,IF($C315&gt;='H-32A-WP06 - Debt Service'!C$24,'H-32A-WP06 - Debt Service'!C$27/12,0)),"-")</f>
        <v>-</v>
      </c>
      <c r="E315" s="366" t="str">
        <f>IFERROR(IF(-SUM(E$20:E314)+E$15&lt;0.000001,0,IF($C315&gt;='H-32A-WP06 - Debt Service'!D$24,'H-32A-WP06 - Debt Service'!D$27/12,0)),"-")</f>
        <v>-</v>
      </c>
      <c r="F315" s="366" t="str">
        <f>IFERROR(IF(-SUM(F$20:F314)+F$15&lt;0.000001,0,IF($C315&gt;='H-32A-WP06 - Debt Service'!E$24,'H-32A-WP06 - Debt Service'!E$27/12,0)),"-")</f>
        <v>-</v>
      </c>
      <c r="G315" s="366">
        <f>IFERROR(IF(-SUM(G$20:G314)+G$15&lt;0.000001,0,IF($C315&gt;='H-32A-WP06 - Debt Service'!F$24,'H-32A-WP06 - Debt Service'!F$27/12,0)),"-")</f>
        <v>0</v>
      </c>
      <c r="H315" s="366">
        <f>IFERROR(IF(-SUM(H$20:H314)+H$15&lt;0.000001,0,IF($C315&gt;='H-32A-WP06 - Debt Service'!G$24,'H-32A-WP06 - Debt Service'!G$27/12,0)),"-")</f>
        <v>0</v>
      </c>
      <c r="I315" s="366">
        <f>IFERROR(IF(-SUM(I$20:I314)+I$15&lt;0.000001,0,IF($C315&gt;='H-32A-WP06 - Debt Service'!H$24,'H-32A-WP06 - Debt Service'!H$27/12,0)),"-")</f>
        <v>0</v>
      </c>
      <c r="J315" s="366">
        <f>IFERROR(IF(-SUM(J$20:J314)+J$15&lt;0.000001,0,IF($C315&gt;='H-32A-WP06 - Debt Service'!I$24,'H-32A-WP06 - Debt Service'!I$27/12,0)),"-")</f>
        <v>0</v>
      </c>
      <c r="K315" s="366">
        <f>IFERROR(IF(-SUM(K$20:K314)+K$15&lt;0.000001,0,IF($C315&gt;='H-32A-WP06 - Debt Service'!J$24,'H-32A-WP06 - Debt Service'!J$27/12,0)),"-")</f>
        <v>0</v>
      </c>
      <c r="L315" s="366">
        <f>IFERROR(IF(-SUM(L$20:L314)+L$15&lt;0.000001,0,IF($C315&gt;='H-32A-WP06 - Debt Service'!K$24,'H-32A-WP06 - Debt Service'!K$27/12,0)),"-")</f>
        <v>0</v>
      </c>
      <c r="M315" s="366">
        <f>IFERROR(IF(-SUM(M$20:M314)+M$15&lt;0.000001,0,IF($C315&gt;='H-32A-WP06 - Debt Service'!L$24,'H-32A-WP06 - Debt Service'!L$27/12,0)),"-")</f>
        <v>0</v>
      </c>
      <c r="N315" s="459"/>
      <c r="O315" s="354">
        <f t="shared" si="17"/>
        <v>2043</v>
      </c>
      <c r="P315" s="378">
        <f t="shared" si="19"/>
        <v>52444</v>
      </c>
      <c r="Q315" s="366" t="str">
        <f>IFERROR(IF(-SUM(Q$20:Q314)+Q$15&lt;0.000001,0,IF($C315&gt;='H-32A-WP06 - Debt Service'!P$24,'H-32A-WP06 - Debt Service'!P$27/12,0)),"-")</f>
        <v>-</v>
      </c>
      <c r="R315" s="366">
        <f>IFERROR(IF(-SUM(R$20:R314)+R$15&lt;0.000001,0,IF($C315&gt;='H-32A-WP06 - Debt Service'!Q$24,'H-32A-WP06 - Debt Service'!Q$27/12,0)),"-")</f>
        <v>0</v>
      </c>
      <c r="S315" s="366">
        <f>IFERROR(IF(-SUM(S$20:S314)+S$15&lt;0.000001,0,IF($C315&gt;='H-32A-WP06 - Debt Service'!R$24,'H-32A-WP06 - Debt Service'!R$27/12,0)),"-")</f>
        <v>0</v>
      </c>
      <c r="T315" s="366">
        <f>IFERROR(IF(-SUM(T$20:T314)+T$15&lt;0.000001,0,IF($C315&gt;='H-32A-WP06 - Debt Service'!S$24,'H-32A-WP06 - Debt Service'!S$27/12,0)),"-")</f>
        <v>0</v>
      </c>
      <c r="U315" s="366">
        <f>IFERROR(IF(-SUM(U$20:U314)+U$15&lt;0.000001,0,IF($C315&gt;='H-32A-WP06 - Debt Service'!T$24,'H-32A-WP06 - Debt Service'!T$27/12,0)),"-")</f>
        <v>0</v>
      </c>
      <c r="V315" s="366">
        <f>IFERROR(IF(-SUM(V$20:V314)+V$15&lt;0.000001,0,IF($C315&gt;='H-32A-WP06 - Debt Service'!U$24,'H-32A-WP06 - Debt Service'!U$27/12,0)),"-")</f>
        <v>0</v>
      </c>
      <c r="W315" s="366">
        <f>IFERROR(IF(-SUM(W$20:W314)+W$15&lt;0.000001,0,IF($C315&gt;='H-32A-WP06 - Debt Service'!V$24,'H-32A-WP06 - Debt Service'!V$27/12,0)),"-")</f>
        <v>0</v>
      </c>
      <c r="X315" s="366">
        <f>IFERROR(IF(-SUM(X$20:X314)+X$15&lt;0.000001,0,IF($C315&gt;='H-32A-WP06 - Debt Service'!W$24,'H-32A-WP06 - Debt Service'!W$27/12,0)),"-")</f>
        <v>0</v>
      </c>
      <c r="Y315" s="366">
        <f>IFERROR(IF(-SUM(Y$20:Y314)+Y$15&lt;0.000001,0,IF($C315&gt;='H-32A-WP06 - Debt Service'!X$24,'H-32A-WP06 - Debt Service'!X$27/12,0)),"-")</f>
        <v>0</v>
      </c>
      <c r="Z315" s="366">
        <f>IFERROR(IF(-SUM(Z$20:Z314)+Z$15&lt;0.000001,0,IF($C315&gt;='H-32A-WP06 - Debt Service'!Y$24,'H-32A-WP06 - Debt Service'!Y$27/12,0)),"-")</f>
        <v>0</v>
      </c>
    </row>
    <row r="316" spans="2:26">
      <c r="B316" s="354">
        <f t="shared" si="16"/>
        <v>2043</v>
      </c>
      <c r="C316" s="378">
        <f t="shared" si="18"/>
        <v>52475</v>
      </c>
      <c r="D316" s="366" t="str">
        <f>IFERROR(IF(-SUM(D$20:D315)+D$15&lt;0.000001,0,IF($C316&gt;='H-32A-WP06 - Debt Service'!C$24,'H-32A-WP06 - Debt Service'!C$27/12,0)),"-")</f>
        <v>-</v>
      </c>
      <c r="E316" s="366" t="str">
        <f>IFERROR(IF(-SUM(E$20:E315)+E$15&lt;0.000001,0,IF($C316&gt;='H-32A-WP06 - Debt Service'!D$24,'H-32A-WP06 - Debt Service'!D$27/12,0)),"-")</f>
        <v>-</v>
      </c>
      <c r="F316" s="366" t="str">
        <f>IFERROR(IF(-SUM(F$20:F315)+F$15&lt;0.000001,0,IF($C316&gt;='H-32A-WP06 - Debt Service'!E$24,'H-32A-WP06 - Debt Service'!E$27/12,0)),"-")</f>
        <v>-</v>
      </c>
      <c r="G316" s="366">
        <f>IFERROR(IF(-SUM(G$20:G315)+G$15&lt;0.000001,0,IF($C316&gt;='H-32A-WP06 - Debt Service'!F$24,'H-32A-WP06 - Debt Service'!F$27/12,0)),"-")</f>
        <v>0</v>
      </c>
      <c r="H316" s="366">
        <f>IFERROR(IF(-SUM(H$20:H315)+H$15&lt;0.000001,0,IF($C316&gt;='H-32A-WP06 - Debt Service'!G$24,'H-32A-WP06 - Debt Service'!G$27/12,0)),"-")</f>
        <v>0</v>
      </c>
      <c r="I316" s="366">
        <f>IFERROR(IF(-SUM(I$20:I315)+I$15&lt;0.000001,0,IF($C316&gt;='H-32A-WP06 - Debt Service'!H$24,'H-32A-WP06 - Debt Service'!H$27/12,0)),"-")</f>
        <v>0</v>
      </c>
      <c r="J316" s="366">
        <f>IFERROR(IF(-SUM(J$20:J315)+J$15&lt;0.000001,0,IF($C316&gt;='H-32A-WP06 - Debt Service'!I$24,'H-32A-WP06 - Debt Service'!I$27/12,0)),"-")</f>
        <v>0</v>
      </c>
      <c r="K316" s="366">
        <f>IFERROR(IF(-SUM(K$20:K315)+K$15&lt;0.000001,0,IF($C316&gt;='H-32A-WP06 - Debt Service'!J$24,'H-32A-WP06 - Debt Service'!J$27/12,0)),"-")</f>
        <v>0</v>
      </c>
      <c r="L316" s="366">
        <f>IFERROR(IF(-SUM(L$20:L315)+L$15&lt;0.000001,0,IF($C316&gt;='H-32A-WP06 - Debt Service'!K$24,'H-32A-WP06 - Debt Service'!K$27/12,0)),"-")</f>
        <v>0</v>
      </c>
      <c r="M316" s="366">
        <f>IFERROR(IF(-SUM(M$20:M315)+M$15&lt;0.000001,0,IF($C316&gt;='H-32A-WP06 - Debt Service'!L$24,'H-32A-WP06 - Debt Service'!L$27/12,0)),"-")</f>
        <v>0</v>
      </c>
      <c r="N316" s="459"/>
      <c r="O316" s="354">
        <f t="shared" si="17"/>
        <v>2043</v>
      </c>
      <c r="P316" s="378">
        <f t="shared" si="19"/>
        <v>52475</v>
      </c>
      <c r="Q316" s="366" t="str">
        <f>IFERROR(IF(-SUM(Q$20:Q315)+Q$15&lt;0.000001,0,IF($C316&gt;='H-32A-WP06 - Debt Service'!P$24,'H-32A-WP06 - Debt Service'!P$27/12,0)),"-")</f>
        <v>-</v>
      </c>
      <c r="R316" s="366">
        <f>IFERROR(IF(-SUM(R$20:R315)+R$15&lt;0.000001,0,IF($C316&gt;='H-32A-WP06 - Debt Service'!Q$24,'H-32A-WP06 - Debt Service'!Q$27/12,0)),"-")</f>
        <v>0</v>
      </c>
      <c r="S316" s="366">
        <f>IFERROR(IF(-SUM(S$20:S315)+S$15&lt;0.000001,0,IF($C316&gt;='H-32A-WP06 - Debt Service'!R$24,'H-32A-WP06 - Debt Service'!R$27/12,0)),"-")</f>
        <v>0</v>
      </c>
      <c r="T316" s="366">
        <f>IFERROR(IF(-SUM(T$20:T315)+T$15&lt;0.000001,0,IF($C316&gt;='H-32A-WP06 - Debt Service'!S$24,'H-32A-WP06 - Debt Service'!S$27/12,0)),"-")</f>
        <v>0</v>
      </c>
      <c r="U316" s="366">
        <f>IFERROR(IF(-SUM(U$20:U315)+U$15&lt;0.000001,0,IF($C316&gt;='H-32A-WP06 - Debt Service'!T$24,'H-32A-WP06 - Debt Service'!T$27/12,0)),"-")</f>
        <v>0</v>
      </c>
      <c r="V316" s="366">
        <f>IFERROR(IF(-SUM(V$20:V315)+V$15&lt;0.000001,0,IF($C316&gt;='H-32A-WP06 - Debt Service'!U$24,'H-32A-WP06 - Debt Service'!U$27/12,0)),"-")</f>
        <v>0</v>
      </c>
      <c r="W316" s="366">
        <f>IFERROR(IF(-SUM(W$20:W315)+W$15&lt;0.000001,0,IF($C316&gt;='H-32A-WP06 - Debt Service'!V$24,'H-32A-WP06 - Debt Service'!V$27/12,0)),"-")</f>
        <v>0</v>
      </c>
      <c r="X316" s="366">
        <f>IFERROR(IF(-SUM(X$20:X315)+X$15&lt;0.000001,0,IF($C316&gt;='H-32A-WP06 - Debt Service'!W$24,'H-32A-WP06 - Debt Service'!W$27/12,0)),"-")</f>
        <v>0</v>
      </c>
      <c r="Y316" s="366">
        <f>IFERROR(IF(-SUM(Y$20:Y315)+Y$15&lt;0.000001,0,IF($C316&gt;='H-32A-WP06 - Debt Service'!X$24,'H-32A-WP06 - Debt Service'!X$27/12,0)),"-")</f>
        <v>0</v>
      </c>
      <c r="Z316" s="366">
        <f>IFERROR(IF(-SUM(Z$20:Z315)+Z$15&lt;0.000001,0,IF($C316&gt;='H-32A-WP06 - Debt Service'!Y$24,'H-32A-WP06 - Debt Service'!Y$27/12,0)),"-")</f>
        <v>0</v>
      </c>
    </row>
    <row r="317" spans="2:26">
      <c r="B317" s="354">
        <f t="shared" si="16"/>
        <v>2043</v>
      </c>
      <c r="C317" s="378">
        <f t="shared" si="18"/>
        <v>52505</v>
      </c>
      <c r="D317" s="366" t="str">
        <f>IFERROR(IF(-SUM(D$20:D316)+D$15&lt;0.000001,0,IF($C317&gt;='H-32A-WP06 - Debt Service'!C$24,'H-32A-WP06 - Debt Service'!C$27/12,0)),"-")</f>
        <v>-</v>
      </c>
      <c r="E317" s="366" t="str">
        <f>IFERROR(IF(-SUM(E$20:E316)+E$15&lt;0.000001,0,IF($C317&gt;='H-32A-WP06 - Debt Service'!D$24,'H-32A-WP06 - Debt Service'!D$27/12,0)),"-")</f>
        <v>-</v>
      </c>
      <c r="F317" s="366" t="str">
        <f>IFERROR(IF(-SUM(F$20:F316)+F$15&lt;0.000001,0,IF($C317&gt;='H-32A-WP06 - Debt Service'!E$24,'H-32A-WP06 - Debt Service'!E$27/12,0)),"-")</f>
        <v>-</v>
      </c>
      <c r="G317" s="366">
        <f>IFERROR(IF(-SUM(G$20:G316)+G$15&lt;0.000001,0,IF($C317&gt;='H-32A-WP06 - Debt Service'!F$24,'H-32A-WP06 - Debt Service'!F$27/12,0)),"-")</f>
        <v>0</v>
      </c>
      <c r="H317" s="366">
        <f>IFERROR(IF(-SUM(H$20:H316)+H$15&lt;0.000001,0,IF($C317&gt;='H-32A-WP06 - Debt Service'!G$24,'H-32A-WP06 - Debt Service'!G$27/12,0)),"-")</f>
        <v>0</v>
      </c>
      <c r="I317" s="366">
        <f>IFERROR(IF(-SUM(I$20:I316)+I$15&lt;0.000001,0,IF($C317&gt;='H-32A-WP06 - Debt Service'!H$24,'H-32A-WP06 - Debt Service'!H$27/12,0)),"-")</f>
        <v>0</v>
      </c>
      <c r="J317" s="366">
        <f>IFERROR(IF(-SUM(J$20:J316)+J$15&lt;0.000001,0,IF($C317&gt;='H-32A-WP06 - Debt Service'!I$24,'H-32A-WP06 - Debt Service'!I$27/12,0)),"-")</f>
        <v>0</v>
      </c>
      <c r="K317" s="366">
        <f>IFERROR(IF(-SUM(K$20:K316)+K$15&lt;0.000001,0,IF($C317&gt;='H-32A-WP06 - Debt Service'!J$24,'H-32A-WP06 - Debt Service'!J$27/12,0)),"-")</f>
        <v>0</v>
      </c>
      <c r="L317" s="366">
        <f>IFERROR(IF(-SUM(L$20:L316)+L$15&lt;0.000001,0,IF($C317&gt;='H-32A-WP06 - Debt Service'!K$24,'H-32A-WP06 - Debt Service'!K$27/12,0)),"-")</f>
        <v>0</v>
      </c>
      <c r="M317" s="366">
        <f>IFERROR(IF(-SUM(M$20:M316)+M$15&lt;0.000001,0,IF($C317&gt;='H-32A-WP06 - Debt Service'!L$24,'H-32A-WP06 - Debt Service'!L$27/12,0)),"-")</f>
        <v>0</v>
      </c>
      <c r="N317" s="459"/>
      <c r="O317" s="354">
        <f t="shared" si="17"/>
        <v>2043</v>
      </c>
      <c r="P317" s="378">
        <f t="shared" si="19"/>
        <v>52505</v>
      </c>
      <c r="Q317" s="366" t="str">
        <f>IFERROR(IF(-SUM(Q$20:Q316)+Q$15&lt;0.000001,0,IF($C317&gt;='H-32A-WP06 - Debt Service'!P$24,'H-32A-WP06 - Debt Service'!P$27/12,0)),"-")</f>
        <v>-</v>
      </c>
      <c r="R317" s="366">
        <f>IFERROR(IF(-SUM(R$20:R316)+R$15&lt;0.000001,0,IF($C317&gt;='H-32A-WP06 - Debt Service'!Q$24,'H-32A-WP06 - Debt Service'!Q$27/12,0)),"-")</f>
        <v>0</v>
      </c>
      <c r="S317" s="366">
        <f>IFERROR(IF(-SUM(S$20:S316)+S$15&lt;0.000001,0,IF($C317&gt;='H-32A-WP06 - Debt Service'!R$24,'H-32A-WP06 - Debt Service'!R$27/12,0)),"-")</f>
        <v>0</v>
      </c>
      <c r="T317" s="366">
        <f>IFERROR(IF(-SUM(T$20:T316)+T$15&lt;0.000001,0,IF($C317&gt;='H-32A-WP06 - Debt Service'!S$24,'H-32A-WP06 - Debt Service'!S$27/12,0)),"-")</f>
        <v>0</v>
      </c>
      <c r="U317" s="366">
        <f>IFERROR(IF(-SUM(U$20:U316)+U$15&lt;0.000001,0,IF($C317&gt;='H-32A-WP06 - Debt Service'!T$24,'H-32A-WP06 - Debt Service'!T$27/12,0)),"-")</f>
        <v>0</v>
      </c>
      <c r="V317" s="366">
        <f>IFERROR(IF(-SUM(V$20:V316)+V$15&lt;0.000001,0,IF($C317&gt;='H-32A-WP06 - Debt Service'!U$24,'H-32A-WP06 - Debt Service'!U$27/12,0)),"-")</f>
        <v>0</v>
      </c>
      <c r="W317" s="366">
        <f>IFERROR(IF(-SUM(W$20:W316)+W$15&lt;0.000001,0,IF($C317&gt;='H-32A-WP06 - Debt Service'!V$24,'H-32A-WP06 - Debt Service'!V$27/12,0)),"-")</f>
        <v>0</v>
      </c>
      <c r="X317" s="366">
        <f>IFERROR(IF(-SUM(X$20:X316)+X$15&lt;0.000001,0,IF($C317&gt;='H-32A-WP06 - Debt Service'!W$24,'H-32A-WP06 - Debt Service'!W$27/12,0)),"-")</f>
        <v>0</v>
      </c>
      <c r="Y317" s="366">
        <f>IFERROR(IF(-SUM(Y$20:Y316)+Y$15&lt;0.000001,0,IF($C317&gt;='H-32A-WP06 - Debt Service'!X$24,'H-32A-WP06 - Debt Service'!X$27/12,0)),"-")</f>
        <v>0</v>
      </c>
      <c r="Z317" s="366">
        <f>IFERROR(IF(-SUM(Z$20:Z316)+Z$15&lt;0.000001,0,IF($C317&gt;='H-32A-WP06 - Debt Service'!Y$24,'H-32A-WP06 - Debt Service'!Y$27/12,0)),"-")</f>
        <v>0</v>
      </c>
    </row>
    <row r="318" spans="2:26">
      <c r="B318" s="354">
        <f t="shared" si="16"/>
        <v>2043</v>
      </c>
      <c r="C318" s="378">
        <f t="shared" si="18"/>
        <v>52536</v>
      </c>
      <c r="D318" s="366" t="str">
        <f>IFERROR(IF(-SUM(D$20:D317)+D$15&lt;0.000001,0,IF($C318&gt;='H-32A-WP06 - Debt Service'!C$24,'H-32A-WP06 - Debt Service'!C$27/12,0)),"-")</f>
        <v>-</v>
      </c>
      <c r="E318" s="366" t="str">
        <f>IFERROR(IF(-SUM(E$20:E317)+E$15&lt;0.000001,0,IF($C318&gt;='H-32A-WP06 - Debt Service'!D$24,'H-32A-WP06 - Debt Service'!D$27/12,0)),"-")</f>
        <v>-</v>
      </c>
      <c r="F318" s="366" t="str">
        <f>IFERROR(IF(-SUM(F$20:F317)+F$15&lt;0.000001,0,IF($C318&gt;='H-32A-WP06 - Debt Service'!E$24,'H-32A-WP06 - Debt Service'!E$27/12,0)),"-")</f>
        <v>-</v>
      </c>
      <c r="G318" s="366">
        <f>IFERROR(IF(-SUM(G$20:G317)+G$15&lt;0.000001,0,IF($C318&gt;='H-32A-WP06 - Debt Service'!F$24,'H-32A-WP06 - Debt Service'!F$27/12,0)),"-")</f>
        <v>0</v>
      </c>
      <c r="H318" s="366">
        <f>IFERROR(IF(-SUM(H$20:H317)+H$15&lt;0.000001,0,IF($C318&gt;='H-32A-WP06 - Debt Service'!G$24,'H-32A-WP06 - Debt Service'!G$27/12,0)),"-")</f>
        <v>0</v>
      </c>
      <c r="I318" s="366">
        <f>IFERROR(IF(-SUM(I$20:I317)+I$15&lt;0.000001,0,IF($C318&gt;='H-32A-WP06 - Debt Service'!H$24,'H-32A-WP06 - Debt Service'!H$27/12,0)),"-")</f>
        <v>0</v>
      </c>
      <c r="J318" s="366">
        <f>IFERROR(IF(-SUM(J$20:J317)+J$15&lt;0.000001,0,IF($C318&gt;='H-32A-WP06 - Debt Service'!I$24,'H-32A-WP06 - Debt Service'!I$27/12,0)),"-")</f>
        <v>0</v>
      </c>
      <c r="K318" s="366">
        <f>IFERROR(IF(-SUM(K$20:K317)+K$15&lt;0.000001,0,IF($C318&gt;='H-32A-WP06 - Debt Service'!J$24,'H-32A-WP06 - Debt Service'!J$27/12,0)),"-")</f>
        <v>0</v>
      </c>
      <c r="L318" s="366">
        <f>IFERROR(IF(-SUM(L$20:L317)+L$15&lt;0.000001,0,IF($C318&gt;='H-32A-WP06 - Debt Service'!K$24,'H-32A-WP06 - Debt Service'!K$27/12,0)),"-")</f>
        <v>0</v>
      </c>
      <c r="M318" s="366">
        <f>IFERROR(IF(-SUM(M$20:M317)+M$15&lt;0.000001,0,IF($C318&gt;='H-32A-WP06 - Debt Service'!L$24,'H-32A-WP06 - Debt Service'!L$27/12,0)),"-")</f>
        <v>0</v>
      </c>
      <c r="N318" s="459"/>
      <c r="O318" s="354">
        <f t="shared" si="17"/>
        <v>2043</v>
      </c>
      <c r="P318" s="378">
        <f t="shared" si="19"/>
        <v>52536</v>
      </c>
      <c r="Q318" s="366" t="str">
        <f>IFERROR(IF(-SUM(Q$20:Q317)+Q$15&lt;0.000001,0,IF($C318&gt;='H-32A-WP06 - Debt Service'!P$24,'H-32A-WP06 - Debt Service'!P$27/12,0)),"-")</f>
        <v>-</v>
      </c>
      <c r="R318" s="366">
        <f>IFERROR(IF(-SUM(R$20:R317)+R$15&lt;0.000001,0,IF($C318&gt;='H-32A-WP06 - Debt Service'!Q$24,'H-32A-WP06 - Debt Service'!Q$27/12,0)),"-")</f>
        <v>0</v>
      </c>
      <c r="S318" s="366">
        <f>IFERROR(IF(-SUM(S$20:S317)+S$15&lt;0.000001,0,IF($C318&gt;='H-32A-WP06 - Debt Service'!R$24,'H-32A-WP06 - Debt Service'!R$27/12,0)),"-")</f>
        <v>0</v>
      </c>
      <c r="T318" s="366">
        <f>IFERROR(IF(-SUM(T$20:T317)+T$15&lt;0.000001,0,IF($C318&gt;='H-32A-WP06 - Debt Service'!S$24,'H-32A-WP06 - Debt Service'!S$27/12,0)),"-")</f>
        <v>0</v>
      </c>
      <c r="U318" s="366">
        <f>IFERROR(IF(-SUM(U$20:U317)+U$15&lt;0.000001,0,IF($C318&gt;='H-32A-WP06 - Debt Service'!T$24,'H-32A-WP06 - Debt Service'!T$27/12,0)),"-")</f>
        <v>0</v>
      </c>
      <c r="V318" s="366">
        <f>IFERROR(IF(-SUM(V$20:V317)+V$15&lt;0.000001,0,IF($C318&gt;='H-32A-WP06 - Debt Service'!U$24,'H-32A-WP06 - Debt Service'!U$27/12,0)),"-")</f>
        <v>0</v>
      </c>
      <c r="W318" s="366">
        <f>IFERROR(IF(-SUM(W$20:W317)+W$15&lt;0.000001,0,IF($C318&gt;='H-32A-WP06 - Debt Service'!V$24,'H-32A-WP06 - Debt Service'!V$27/12,0)),"-")</f>
        <v>0</v>
      </c>
      <c r="X318" s="366">
        <f>IFERROR(IF(-SUM(X$20:X317)+X$15&lt;0.000001,0,IF($C318&gt;='H-32A-WP06 - Debt Service'!W$24,'H-32A-WP06 - Debt Service'!W$27/12,0)),"-")</f>
        <v>0</v>
      </c>
      <c r="Y318" s="366">
        <f>IFERROR(IF(-SUM(Y$20:Y317)+Y$15&lt;0.000001,0,IF($C318&gt;='H-32A-WP06 - Debt Service'!X$24,'H-32A-WP06 - Debt Service'!X$27/12,0)),"-")</f>
        <v>0</v>
      </c>
      <c r="Z318" s="366">
        <f>IFERROR(IF(-SUM(Z$20:Z317)+Z$15&lt;0.000001,0,IF($C318&gt;='H-32A-WP06 - Debt Service'!Y$24,'H-32A-WP06 - Debt Service'!Y$27/12,0)),"-")</f>
        <v>0</v>
      </c>
    </row>
    <row r="319" spans="2:26">
      <c r="B319" s="354">
        <f t="shared" si="16"/>
        <v>2043</v>
      </c>
      <c r="C319" s="378">
        <f t="shared" si="18"/>
        <v>52566</v>
      </c>
      <c r="D319" s="366" t="str">
        <f>IFERROR(IF(-SUM(D$20:D318)+D$15&lt;0.000001,0,IF($C319&gt;='H-32A-WP06 - Debt Service'!C$24,'H-32A-WP06 - Debt Service'!C$27/12,0)),"-")</f>
        <v>-</v>
      </c>
      <c r="E319" s="366" t="str">
        <f>IFERROR(IF(-SUM(E$20:E318)+E$15&lt;0.000001,0,IF($C319&gt;='H-32A-WP06 - Debt Service'!D$24,'H-32A-WP06 - Debt Service'!D$27/12,0)),"-")</f>
        <v>-</v>
      </c>
      <c r="F319" s="366" t="str">
        <f>IFERROR(IF(-SUM(F$20:F318)+F$15&lt;0.000001,0,IF($C319&gt;='H-32A-WP06 - Debt Service'!E$24,'H-32A-WP06 - Debt Service'!E$27/12,0)),"-")</f>
        <v>-</v>
      </c>
      <c r="G319" s="366">
        <f>IFERROR(IF(-SUM(G$20:G318)+G$15&lt;0.000001,0,IF($C319&gt;='H-32A-WP06 - Debt Service'!F$24,'H-32A-WP06 - Debt Service'!F$27/12,0)),"-")</f>
        <v>0</v>
      </c>
      <c r="H319" s="366">
        <f>IFERROR(IF(-SUM(H$20:H318)+H$15&lt;0.000001,0,IF($C319&gt;='H-32A-WP06 - Debt Service'!G$24,'H-32A-WP06 - Debt Service'!G$27/12,0)),"-")</f>
        <v>0</v>
      </c>
      <c r="I319" s="366">
        <f>IFERROR(IF(-SUM(I$20:I318)+I$15&lt;0.000001,0,IF($C319&gt;='H-32A-WP06 - Debt Service'!H$24,'H-32A-WP06 - Debt Service'!H$27/12,0)),"-")</f>
        <v>0</v>
      </c>
      <c r="J319" s="366">
        <f>IFERROR(IF(-SUM(J$20:J318)+J$15&lt;0.000001,0,IF($C319&gt;='H-32A-WP06 - Debt Service'!I$24,'H-32A-WP06 - Debt Service'!I$27/12,0)),"-")</f>
        <v>0</v>
      </c>
      <c r="K319" s="366">
        <f>IFERROR(IF(-SUM(K$20:K318)+K$15&lt;0.000001,0,IF($C319&gt;='H-32A-WP06 - Debt Service'!J$24,'H-32A-WP06 - Debt Service'!J$27/12,0)),"-")</f>
        <v>0</v>
      </c>
      <c r="L319" s="366">
        <f>IFERROR(IF(-SUM(L$20:L318)+L$15&lt;0.000001,0,IF($C319&gt;='H-32A-WP06 - Debt Service'!K$24,'H-32A-WP06 - Debt Service'!K$27/12,0)),"-")</f>
        <v>0</v>
      </c>
      <c r="M319" s="366">
        <f>IFERROR(IF(-SUM(M$20:M318)+M$15&lt;0.000001,0,IF($C319&gt;='H-32A-WP06 - Debt Service'!L$24,'H-32A-WP06 - Debt Service'!L$27/12,0)),"-")</f>
        <v>0</v>
      </c>
      <c r="N319" s="459"/>
      <c r="O319" s="354">
        <f t="shared" si="17"/>
        <v>2043</v>
      </c>
      <c r="P319" s="378">
        <f t="shared" si="19"/>
        <v>52566</v>
      </c>
      <c r="Q319" s="366" t="str">
        <f>IFERROR(IF(-SUM(Q$20:Q318)+Q$15&lt;0.000001,0,IF($C319&gt;='H-32A-WP06 - Debt Service'!P$24,'H-32A-WP06 - Debt Service'!P$27/12,0)),"-")</f>
        <v>-</v>
      </c>
      <c r="R319" s="366">
        <f>IFERROR(IF(-SUM(R$20:R318)+R$15&lt;0.000001,0,IF($C319&gt;='H-32A-WP06 - Debt Service'!Q$24,'H-32A-WP06 - Debt Service'!Q$27/12,0)),"-")</f>
        <v>0</v>
      </c>
      <c r="S319" s="366">
        <f>IFERROR(IF(-SUM(S$20:S318)+S$15&lt;0.000001,0,IF($C319&gt;='H-32A-WP06 - Debt Service'!R$24,'H-32A-WP06 - Debt Service'!R$27/12,0)),"-")</f>
        <v>0</v>
      </c>
      <c r="T319" s="366">
        <f>IFERROR(IF(-SUM(T$20:T318)+T$15&lt;0.000001,0,IF($C319&gt;='H-32A-WP06 - Debt Service'!S$24,'H-32A-WP06 - Debt Service'!S$27/12,0)),"-")</f>
        <v>0</v>
      </c>
      <c r="U319" s="366">
        <f>IFERROR(IF(-SUM(U$20:U318)+U$15&lt;0.000001,0,IF($C319&gt;='H-32A-WP06 - Debt Service'!T$24,'H-32A-WP06 - Debt Service'!T$27/12,0)),"-")</f>
        <v>0</v>
      </c>
      <c r="V319" s="366">
        <f>IFERROR(IF(-SUM(V$20:V318)+V$15&lt;0.000001,0,IF($C319&gt;='H-32A-WP06 - Debt Service'!U$24,'H-32A-WP06 - Debt Service'!U$27/12,0)),"-")</f>
        <v>0</v>
      </c>
      <c r="W319" s="366">
        <f>IFERROR(IF(-SUM(W$20:W318)+W$15&lt;0.000001,0,IF($C319&gt;='H-32A-WP06 - Debt Service'!V$24,'H-32A-WP06 - Debt Service'!V$27/12,0)),"-")</f>
        <v>0</v>
      </c>
      <c r="X319" s="366">
        <f>IFERROR(IF(-SUM(X$20:X318)+X$15&lt;0.000001,0,IF($C319&gt;='H-32A-WP06 - Debt Service'!W$24,'H-32A-WP06 - Debt Service'!W$27/12,0)),"-")</f>
        <v>0</v>
      </c>
      <c r="Y319" s="366">
        <f>IFERROR(IF(-SUM(Y$20:Y318)+Y$15&lt;0.000001,0,IF($C319&gt;='H-32A-WP06 - Debt Service'!X$24,'H-32A-WP06 - Debt Service'!X$27/12,0)),"-")</f>
        <v>0</v>
      </c>
      <c r="Z319" s="366">
        <f>IFERROR(IF(-SUM(Z$20:Z318)+Z$15&lt;0.000001,0,IF($C319&gt;='H-32A-WP06 - Debt Service'!Y$24,'H-32A-WP06 - Debt Service'!Y$27/12,0)),"-")</f>
        <v>0</v>
      </c>
    </row>
    <row r="320" spans="2:26">
      <c r="B320" s="354">
        <f t="shared" si="16"/>
        <v>2044</v>
      </c>
      <c r="C320" s="378">
        <f t="shared" si="18"/>
        <v>52597</v>
      </c>
      <c r="D320" s="366" t="str">
        <f>IFERROR(IF(-SUM(D$20:D319)+D$15&lt;0.000001,0,IF($C320&gt;='H-32A-WP06 - Debt Service'!C$24,'H-32A-WP06 - Debt Service'!C$27/12,0)),"-")</f>
        <v>-</v>
      </c>
      <c r="E320" s="366" t="str">
        <f>IFERROR(IF(-SUM(E$20:E319)+E$15&lt;0.000001,0,IF($C320&gt;='H-32A-WP06 - Debt Service'!D$24,'H-32A-WP06 - Debt Service'!D$27/12,0)),"-")</f>
        <v>-</v>
      </c>
      <c r="F320" s="366" t="str">
        <f>IFERROR(IF(-SUM(F$20:F319)+F$15&lt;0.000001,0,IF($C320&gt;='H-32A-WP06 - Debt Service'!E$24,'H-32A-WP06 - Debt Service'!E$27/12,0)),"-")</f>
        <v>-</v>
      </c>
      <c r="G320" s="366">
        <f>IFERROR(IF(-SUM(G$20:G319)+G$15&lt;0.000001,0,IF($C320&gt;='H-32A-WP06 - Debt Service'!F$24,'H-32A-WP06 - Debt Service'!F$27/12,0)),"-")</f>
        <v>0</v>
      </c>
      <c r="H320" s="366">
        <f>IFERROR(IF(-SUM(H$20:H319)+H$15&lt;0.000001,0,IF($C320&gt;='H-32A-WP06 - Debt Service'!G$24,'H-32A-WP06 - Debt Service'!G$27/12,0)),"-")</f>
        <v>0</v>
      </c>
      <c r="I320" s="366">
        <f>IFERROR(IF(-SUM(I$20:I319)+I$15&lt;0.000001,0,IF($C320&gt;='H-32A-WP06 - Debt Service'!H$24,'H-32A-WP06 - Debt Service'!H$27/12,0)),"-")</f>
        <v>0</v>
      </c>
      <c r="J320" s="366">
        <f>IFERROR(IF(-SUM(J$20:J319)+J$15&lt;0.000001,0,IF($C320&gt;='H-32A-WP06 - Debt Service'!I$24,'H-32A-WP06 - Debt Service'!I$27/12,0)),"-")</f>
        <v>0</v>
      </c>
      <c r="K320" s="366">
        <f>IFERROR(IF(-SUM(K$20:K319)+K$15&lt;0.000001,0,IF($C320&gt;='H-32A-WP06 - Debt Service'!J$24,'H-32A-WP06 - Debt Service'!J$27/12,0)),"-")</f>
        <v>0</v>
      </c>
      <c r="L320" s="366">
        <f>IFERROR(IF(-SUM(L$20:L319)+L$15&lt;0.000001,0,IF($C320&gt;='H-32A-WP06 - Debt Service'!K$24,'H-32A-WP06 - Debt Service'!K$27/12,0)),"-")</f>
        <v>0</v>
      </c>
      <c r="M320" s="366">
        <f>IFERROR(IF(-SUM(M$20:M319)+M$15&lt;0.000001,0,IF($C320&gt;='H-32A-WP06 - Debt Service'!L$24,'H-32A-WP06 - Debt Service'!L$27/12,0)),"-")</f>
        <v>0</v>
      </c>
      <c r="N320" s="459"/>
      <c r="O320" s="354">
        <f t="shared" si="17"/>
        <v>2044</v>
      </c>
      <c r="P320" s="378">
        <f t="shared" si="19"/>
        <v>52597</v>
      </c>
      <c r="Q320" s="366" t="str">
        <f>IFERROR(IF(-SUM(Q$20:Q319)+Q$15&lt;0.000001,0,IF($C320&gt;='H-32A-WP06 - Debt Service'!P$24,'H-32A-WP06 - Debt Service'!P$27/12,0)),"-")</f>
        <v>-</v>
      </c>
      <c r="R320" s="366">
        <f>IFERROR(IF(-SUM(R$20:R319)+R$15&lt;0.000001,0,IF($C320&gt;='H-32A-WP06 - Debt Service'!Q$24,'H-32A-WP06 - Debt Service'!Q$27/12,0)),"-")</f>
        <v>0</v>
      </c>
      <c r="S320" s="366">
        <f>IFERROR(IF(-SUM(S$20:S319)+S$15&lt;0.000001,0,IF($C320&gt;='H-32A-WP06 - Debt Service'!R$24,'H-32A-WP06 - Debt Service'!R$27/12,0)),"-")</f>
        <v>0</v>
      </c>
      <c r="T320" s="366">
        <f>IFERROR(IF(-SUM(T$20:T319)+T$15&lt;0.000001,0,IF($C320&gt;='H-32A-WP06 - Debt Service'!S$24,'H-32A-WP06 - Debt Service'!S$27/12,0)),"-")</f>
        <v>0</v>
      </c>
      <c r="U320" s="366">
        <f>IFERROR(IF(-SUM(U$20:U319)+U$15&lt;0.000001,0,IF($C320&gt;='H-32A-WP06 - Debt Service'!T$24,'H-32A-WP06 - Debt Service'!T$27/12,0)),"-")</f>
        <v>0</v>
      </c>
      <c r="V320" s="366">
        <f>IFERROR(IF(-SUM(V$20:V319)+V$15&lt;0.000001,0,IF($C320&gt;='H-32A-WP06 - Debt Service'!U$24,'H-32A-WP06 - Debt Service'!U$27/12,0)),"-")</f>
        <v>0</v>
      </c>
      <c r="W320" s="366">
        <f>IFERROR(IF(-SUM(W$20:W319)+W$15&lt;0.000001,0,IF($C320&gt;='H-32A-WP06 - Debt Service'!V$24,'H-32A-WP06 - Debt Service'!V$27/12,0)),"-")</f>
        <v>0</v>
      </c>
      <c r="X320" s="366">
        <f>IFERROR(IF(-SUM(X$20:X319)+X$15&lt;0.000001,0,IF($C320&gt;='H-32A-WP06 - Debt Service'!W$24,'H-32A-WP06 - Debt Service'!W$27/12,0)),"-")</f>
        <v>0</v>
      </c>
      <c r="Y320" s="366">
        <f>IFERROR(IF(-SUM(Y$20:Y319)+Y$15&lt;0.000001,0,IF($C320&gt;='H-32A-WP06 - Debt Service'!X$24,'H-32A-WP06 - Debt Service'!X$27/12,0)),"-")</f>
        <v>0</v>
      </c>
      <c r="Z320" s="366">
        <f>IFERROR(IF(-SUM(Z$20:Z319)+Z$15&lt;0.000001,0,IF($C320&gt;='H-32A-WP06 - Debt Service'!Y$24,'H-32A-WP06 - Debt Service'!Y$27/12,0)),"-")</f>
        <v>0</v>
      </c>
    </row>
    <row r="321" spans="2:26">
      <c r="B321" s="354">
        <f t="shared" si="16"/>
        <v>2044</v>
      </c>
      <c r="C321" s="378">
        <f t="shared" si="18"/>
        <v>52628</v>
      </c>
      <c r="D321" s="366" t="str">
        <f>IFERROR(IF(-SUM(D$20:D320)+D$15&lt;0.000001,0,IF($C321&gt;='H-32A-WP06 - Debt Service'!C$24,'H-32A-WP06 - Debt Service'!C$27/12,0)),"-")</f>
        <v>-</v>
      </c>
      <c r="E321" s="366" t="str">
        <f>IFERROR(IF(-SUM(E$20:E320)+E$15&lt;0.000001,0,IF($C321&gt;='H-32A-WP06 - Debt Service'!D$24,'H-32A-WP06 - Debt Service'!D$27/12,0)),"-")</f>
        <v>-</v>
      </c>
      <c r="F321" s="366" t="str">
        <f>IFERROR(IF(-SUM(F$20:F320)+F$15&lt;0.000001,0,IF($C321&gt;='H-32A-WP06 - Debt Service'!E$24,'H-32A-WP06 - Debt Service'!E$27/12,0)),"-")</f>
        <v>-</v>
      </c>
      <c r="G321" s="366">
        <f>IFERROR(IF(-SUM(G$20:G320)+G$15&lt;0.000001,0,IF($C321&gt;='H-32A-WP06 - Debt Service'!F$24,'H-32A-WP06 - Debt Service'!F$27/12,0)),"-")</f>
        <v>0</v>
      </c>
      <c r="H321" s="366">
        <f>IFERROR(IF(-SUM(H$20:H320)+H$15&lt;0.000001,0,IF($C321&gt;='H-32A-WP06 - Debt Service'!G$24,'H-32A-WP06 - Debt Service'!G$27/12,0)),"-")</f>
        <v>0</v>
      </c>
      <c r="I321" s="366">
        <f>IFERROR(IF(-SUM(I$20:I320)+I$15&lt;0.000001,0,IF($C321&gt;='H-32A-WP06 - Debt Service'!H$24,'H-32A-WP06 - Debt Service'!H$27/12,0)),"-")</f>
        <v>0</v>
      </c>
      <c r="J321" s="366">
        <f>IFERROR(IF(-SUM(J$20:J320)+J$15&lt;0.000001,0,IF($C321&gt;='H-32A-WP06 - Debt Service'!I$24,'H-32A-WP06 - Debt Service'!I$27/12,0)),"-")</f>
        <v>0</v>
      </c>
      <c r="K321" s="366">
        <f>IFERROR(IF(-SUM(K$20:K320)+K$15&lt;0.000001,0,IF($C321&gt;='H-32A-WP06 - Debt Service'!J$24,'H-32A-WP06 - Debt Service'!J$27/12,0)),"-")</f>
        <v>0</v>
      </c>
      <c r="L321" s="366">
        <f>IFERROR(IF(-SUM(L$20:L320)+L$15&lt;0.000001,0,IF($C321&gt;='H-32A-WP06 - Debt Service'!K$24,'H-32A-WP06 - Debt Service'!K$27/12,0)),"-")</f>
        <v>0</v>
      </c>
      <c r="M321" s="366">
        <f>IFERROR(IF(-SUM(M$20:M320)+M$15&lt;0.000001,0,IF($C321&gt;='H-32A-WP06 - Debt Service'!L$24,'H-32A-WP06 - Debt Service'!L$27/12,0)),"-")</f>
        <v>0</v>
      </c>
      <c r="N321" s="459"/>
      <c r="O321" s="354">
        <f t="shared" si="17"/>
        <v>2044</v>
      </c>
      <c r="P321" s="378">
        <f t="shared" si="19"/>
        <v>52628</v>
      </c>
      <c r="Q321" s="366" t="str">
        <f>IFERROR(IF(-SUM(Q$20:Q320)+Q$15&lt;0.000001,0,IF($C321&gt;='H-32A-WP06 - Debt Service'!P$24,'H-32A-WP06 - Debt Service'!P$27/12,0)),"-")</f>
        <v>-</v>
      </c>
      <c r="R321" s="366">
        <f>IFERROR(IF(-SUM(R$20:R320)+R$15&lt;0.000001,0,IF($C321&gt;='H-32A-WP06 - Debt Service'!Q$24,'H-32A-WP06 - Debt Service'!Q$27/12,0)),"-")</f>
        <v>0</v>
      </c>
      <c r="S321" s="366">
        <f>IFERROR(IF(-SUM(S$20:S320)+S$15&lt;0.000001,0,IF($C321&gt;='H-32A-WP06 - Debt Service'!R$24,'H-32A-WP06 - Debt Service'!R$27/12,0)),"-")</f>
        <v>0</v>
      </c>
      <c r="T321" s="366">
        <f>IFERROR(IF(-SUM(T$20:T320)+T$15&lt;0.000001,0,IF($C321&gt;='H-32A-WP06 - Debt Service'!S$24,'H-32A-WP06 - Debt Service'!S$27/12,0)),"-")</f>
        <v>0</v>
      </c>
      <c r="U321" s="366">
        <f>IFERROR(IF(-SUM(U$20:U320)+U$15&lt;0.000001,0,IF($C321&gt;='H-32A-WP06 - Debt Service'!T$24,'H-32A-WP06 - Debt Service'!T$27/12,0)),"-")</f>
        <v>0</v>
      </c>
      <c r="V321" s="366">
        <f>IFERROR(IF(-SUM(V$20:V320)+V$15&lt;0.000001,0,IF($C321&gt;='H-32A-WP06 - Debt Service'!U$24,'H-32A-WP06 - Debt Service'!U$27/12,0)),"-")</f>
        <v>0</v>
      </c>
      <c r="W321" s="366">
        <f>IFERROR(IF(-SUM(W$20:W320)+W$15&lt;0.000001,0,IF($C321&gt;='H-32A-WP06 - Debt Service'!V$24,'H-32A-WP06 - Debt Service'!V$27/12,0)),"-")</f>
        <v>0</v>
      </c>
      <c r="X321" s="366">
        <f>IFERROR(IF(-SUM(X$20:X320)+X$15&lt;0.000001,0,IF($C321&gt;='H-32A-WP06 - Debt Service'!W$24,'H-32A-WP06 - Debt Service'!W$27/12,0)),"-")</f>
        <v>0</v>
      </c>
      <c r="Y321" s="366">
        <f>IFERROR(IF(-SUM(Y$20:Y320)+Y$15&lt;0.000001,0,IF($C321&gt;='H-32A-WP06 - Debt Service'!X$24,'H-32A-WP06 - Debt Service'!X$27/12,0)),"-")</f>
        <v>0</v>
      </c>
      <c r="Z321" s="366">
        <f>IFERROR(IF(-SUM(Z$20:Z320)+Z$15&lt;0.000001,0,IF($C321&gt;='H-32A-WP06 - Debt Service'!Y$24,'H-32A-WP06 - Debt Service'!Y$27/12,0)),"-")</f>
        <v>0</v>
      </c>
    </row>
    <row r="322" spans="2:26">
      <c r="B322" s="354">
        <f t="shared" si="16"/>
        <v>2044</v>
      </c>
      <c r="C322" s="378">
        <f t="shared" si="18"/>
        <v>52657</v>
      </c>
      <c r="D322" s="366" t="str">
        <f>IFERROR(IF(-SUM(D$20:D321)+D$15&lt;0.000001,0,IF($C322&gt;='H-32A-WP06 - Debt Service'!C$24,'H-32A-WP06 - Debt Service'!C$27/12,0)),"-")</f>
        <v>-</v>
      </c>
      <c r="E322" s="366" t="str">
        <f>IFERROR(IF(-SUM(E$20:E321)+E$15&lt;0.000001,0,IF($C322&gt;='H-32A-WP06 - Debt Service'!D$24,'H-32A-WP06 - Debt Service'!D$27/12,0)),"-")</f>
        <v>-</v>
      </c>
      <c r="F322" s="366" t="str">
        <f>IFERROR(IF(-SUM(F$20:F321)+F$15&lt;0.000001,0,IF($C322&gt;='H-32A-WP06 - Debt Service'!E$24,'H-32A-WP06 - Debt Service'!E$27/12,0)),"-")</f>
        <v>-</v>
      </c>
      <c r="G322" s="366">
        <f>IFERROR(IF(-SUM(G$20:G321)+G$15&lt;0.000001,0,IF($C322&gt;='H-32A-WP06 - Debt Service'!F$24,'H-32A-WP06 - Debt Service'!F$27/12,0)),"-")</f>
        <v>0</v>
      </c>
      <c r="H322" s="366">
        <f>IFERROR(IF(-SUM(H$20:H321)+H$15&lt;0.000001,0,IF($C322&gt;='H-32A-WP06 - Debt Service'!G$24,'H-32A-WP06 - Debt Service'!G$27/12,0)),"-")</f>
        <v>0</v>
      </c>
      <c r="I322" s="366">
        <f>IFERROR(IF(-SUM(I$20:I321)+I$15&lt;0.000001,0,IF($C322&gt;='H-32A-WP06 - Debt Service'!H$24,'H-32A-WP06 - Debt Service'!H$27/12,0)),"-")</f>
        <v>0</v>
      </c>
      <c r="J322" s="366">
        <f>IFERROR(IF(-SUM(J$20:J321)+J$15&lt;0.000001,0,IF($C322&gt;='H-32A-WP06 - Debt Service'!I$24,'H-32A-WP06 - Debt Service'!I$27/12,0)),"-")</f>
        <v>0</v>
      </c>
      <c r="K322" s="366">
        <f>IFERROR(IF(-SUM(K$20:K321)+K$15&lt;0.000001,0,IF($C322&gt;='H-32A-WP06 - Debt Service'!J$24,'H-32A-WP06 - Debt Service'!J$27/12,0)),"-")</f>
        <v>0</v>
      </c>
      <c r="L322" s="366">
        <f>IFERROR(IF(-SUM(L$20:L321)+L$15&lt;0.000001,0,IF($C322&gt;='H-32A-WP06 - Debt Service'!K$24,'H-32A-WP06 - Debt Service'!K$27/12,0)),"-")</f>
        <v>0</v>
      </c>
      <c r="M322" s="366">
        <f>IFERROR(IF(-SUM(M$20:M321)+M$15&lt;0.000001,0,IF($C322&gt;='H-32A-WP06 - Debt Service'!L$24,'H-32A-WP06 - Debt Service'!L$27/12,0)),"-")</f>
        <v>0</v>
      </c>
      <c r="N322" s="459"/>
      <c r="O322" s="354">
        <f t="shared" si="17"/>
        <v>2044</v>
      </c>
      <c r="P322" s="378">
        <f t="shared" si="19"/>
        <v>52657</v>
      </c>
      <c r="Q322" s="366" t="str">
        <f>IFERROR(IF(-SUM(Q$20:Q321)+Q$15&lt;0.000001,0,IF($C322&gt;='H-32A-WP06 - Debt Service'!P$24,'H-32A-WP06 - Debt Service'!P$27/12,0)),"-")</f>
        <v>-</v>
      </c>
      <c r="R322" s="366">
        <f>IFERROR(IF(-SUM(R$20:R321)+R$15&lt;0.000001,0,IF($C322&gt;='H-32A-WP06 - Debt Service'!Q$24,'H-32A-WP06 - Debt Service'!Q$27/12,0)),"-")</f>
        <v>0</v>
      </c>
      <c r="S322" s="366">
        <f>IFERROR(IF(-SUM(S$20:S321)+S$15&lt;0.000001,0,IF($C322&gt;='H-32A-WP06 - Debt Service'!R$24,'H-32A-WP06 - Debt Service'!R$27/12,0)),"-")</f>
        <v>0</v>
      </c>
      <c r="T322" s="366">
        <f>IFERROR(IF(-SUM(T$20:T321)+T$15&lt;0.000001,0,IF($C322&gt;='H-32A-WP06 - Debt Service'!S$24,'H-32A-WP06 - Debt Service'!S$27/12,0)),"-")</f>
        <v>0</v>
      </c>
      <c r="U322" s="366">
        <f>IFERROR(IF(-SUM(U$20:U321)+U$15&lt;0.000001,0,IF($C322&gt;='H-32A-WP06 - Debt Service'!T$24,'H-32A-WP06 - Debt Service'!T$27/12,0)),"-")</f>
        <v>0</v>
      </c>
      <c r="V322" s="366">
        <f>IFERROR(IF(-SUM(V$20:V321)+V$15&lt;0.000001,0,IF($C322&gt;='H-32A-WP06 - Debt Service'!U$24,'H-32A-WP06 - Debt Service'!U$27/12,0)),"-")</f>
        <v>0</v>
      </c>
      <c r="W322" s="366">
        <f>IFERROR(IF(-SUM(W$20:W321)+W$15&lt;0.000001,0,IF($C322&gt;='H-32A-WP06 - Debt Service'!V$24,'H-32A-WP06 - Debt Service'!V$27/12,0)),"-")</f>
        <v>0</v>
      </c>
      <c r="X322" s="366">
        <f>IFERROR(IF(-SUM(X$20:X321)+X$15&lt;0.000001,0,IF($C322&gt;='H-32A-WP06 - Debt Service'!W$24,'H-32A-WP06 - Debt Service'!W$27/12,0)),"-")</f>
        <v>0</v>
      </c>
      <c r="Y322" s="366">
        <f>IFERROR(IF(-SUM(Y$20:Y321)+Y$15&lt;0.000001,0,IF($C322&gt;='H-32A-WP06 - Debt Service'!X$24,'H-32A-WP06 - Debt Service'!X$27/12,0)),"-")</f>
        <v>0</v>
      </c>
      <c r="Z322" s="366">
        <f>IFERROR(IF(-SUM(Z$20:Z321)+Z$15&lt;0.000001,0,IF($C322&gt;='H-32A-WP06 - Debt Service'!Y$24,'H-32A-WP06 - Debt Service'!Y$27/12,0)),"-")</f>
        <v>0</v>
      </c>
    </row>
    <row r="323" spans="2:26">
      <c r="B323" s="354">
        <f t="shared" si="16"/>
        <v>2044</v>
      </c>
      <c r="C323" s="378">
        <f t="shared" si="18"/>
        <v>52688</v>
      </c>
      <c r="D323" s="366" t="str">
        <f>IFERROR(IF(-SUM(D$20:D322)+D$15&lt;0.000001,0,IF($C323&gt;='H-32A-WP06 - Debt Service'!C$24,'H-32A-WP06 - Debt Service'!C$27/12,0)),"-")</f>
        <v>-</v>
      </c>
      <c r="E323" s="366" t="str">
        <f>IFERROR(IF(-SUM(E$20:E322)+E$15&lt;0.000001,0,IF($C323&gt;='H-32A-WP06 - Debt Service'!D$24,'H-32A-WP06 - Debt Service'!D$27/12,0)),"-")</f>
        <v>-</v>
      </c>
      <c r="F323" s="366" t="str">
        <f>IFERROR(IF(-SUM(F$20:F322)+F$15&lt;0.000001,0,IF($C323&gt;='H-32A-WP06 - Debt Service'!E$24,'H-32A-WP06 - Debt Service'!E$27/12,0)),"-")</f>
        <v>-</v>
      </c>
      <c r="G323" s="366">
        <f>IFERROR(IF(-SUM(G$20:G322)+G$15&lt;0.000001,0,IF($C323&gt;='H-32A-WP06 - Debt Service'!F$24,'H-32A-WP06 - Debt Service'!F$27/12,0)),"-")</f>
        <v>0</v>
      </c>
      <c r="H323" s="366">
        <f>IFERROR(IF(-SUM(H$20:H322)+H$15&lt;0.000001,0,IF($C323&gt;='H-32A-WP06 - Debt Service'!G$24,'H-32A-WP06 - Debt Service'!G$27/12,0)),"-")</f>
        <v>0</v>
      </c>
      <c r="I323" s="366">
        <f>IFERROR(IF(-SUM(I$20:I322)+I$15&lt;0.000001,0,IF($C323&gt;='H-32A-WP06 - Debt Service'!H$24,'H-32A-WP06 - Debt Service'!H$27/12,0)),"-")</f>
        <v>0</v>
      </c>
      <c r="J323" s="366">
        <f>IFERROR(IF(-SUM(J$20:J322)+J$15&lt;0.000001,0,IF($C323&gt;='H-32A-WP06 - Debt Service'!I$24,'H-32A-WP06 - Debt Service'!I$27/12,0)),"-")</f>
        <v>0</v>
      </c>
      <c r="K323" s="366">
        <f>IFERROR(IF(-SUM(K$20:K322)+K$15&lt;0.000001,0,IF($C323&gt;='H-32A-WP06 - Debt Service'!J$24,'H-32A-WP06 - Debt Service'!J$27/12,0)),"-")</f>
        <v>0</v>
      </c>
      <c r="L323" s="366">
        <f>IFERROR(IF(-SUM(L$20:L322)+L$15&lt;0.000001,0,IF($C323&gt;='H-32A-WP06 - Debt Service'!K$24,'H-32A-WP06 - Debt Service'!K$27/12,0)),"-")</f>
        <v>0</v>
      </c>
      <c r="M323" s="366">
        <f>IFERROR(IF(-SUM(M$20:M322)+M$15&lt;0.000001,0,IF($C323&gt;='H-32A-WP06 - Debt Service'!L$24,'H-32A-WP06 - Debt Service'!L$27/12,0)),"-")</f>
        <v>0</v>
      </c>
      <c r="N323" s="459"/>
      <c r="O323" s="354">
        <f t="shared" si="17"/>
        <v>2044</v>
      </c>
      <c r="P323" s="378">
        <f t="shared" si="19"/>
        <v>52688</v>
      </c>
      <c r="Q323" s="366" t="str">
        <f>IFERROR(IF(-SUM(Q$20:Q322)+Q$15&lt;0.000001,0,IF($C323&gt;='H-32A-WP06 - Debt Service'!P$24,'H-32A-WP06 - Debt Service'!P$27/12,0)),"-")</f>
        <v>-</v>
      </c>
      <c r="R323" s="366">
        <f>IFERROR(IF(-SUM(R$20:R322)+R$15&lt;0.000001,0,IF($C323&gt;='H-32A-WP06 - Debt Service'!Q$24,'H-32A-WP06 - Debt Service'!Q$27/12,0)),"-")</f>
        <v>0</v>
      </c>
      <c r="S323" s="366">
        <f>IFERROR(IF(-SUM(S$20:S322)+S$15&lt;0.000001,0,IF($C323&gt;='H-32A-WP06 - Debt Service'!R$24,'H-32A-WP06 - Debt Service'!R$27/12,0)),"-")</f>
        <v>0</v>
      </c>
      <c r="T323" s="366">
        <f>IFERROR(IF(-SUM(T$20:T322)+T$15&lt;0.000001,0,IF($C323&gt;='H-32A-WP06 - Debt Service'!S$24,'H-32A-WP06 - Debt Service'!S$27/12,0)),"-")</f>
        <v>0</v>
      </c>
      <c r="U323" s="366">
        <f>IFERROR(IF(-SUM(U$20:U322)+U$15&lt;0.000001,0,IF($C323&gt;='H-32A-WP06 - Debt Service'!T$24,'H-32A-WP06 - Debt Service'!T$27/12,0)),"-")</f>
        <v>0</v>
      </c>
      <c r="V323" s="366">
        <f>IFERROR(IF(-SUM(V$20:V322)+V$15&lt;0.000001,0,IF($C323&gt;='H-32A-WP06 - Debt Service'!U$24,'H-32A-WP06 - Debt Service'!U$27/12,0)),"-")</f>
        <v>0</v>
      </c>
      <c r="W323" s="366">
        <f>IFERROR(IF(-SUM(W$20:W322)+W$15&lt;0.000001,0,IF($C323&gt;='H-32A-WP06 - Debt Service'!V$24,'H-32A-WP06 - Debt Service'!V$27/12,0)),"-")</f>
        <v>0</v>
      </c>
      <c r="X323" s="366">
        <f>IFERROR(IF(-SUM(X$20:X322)+X$15&lt;0.000001,0,IF($C323&gt;='H-32A-WP06 - Debt Service'!W$24,'H-32A-WP06 - Debt Service'!W$27/12,0)),"-")</f>
        <v>0</v>
      </c>
      <c r="Y323" s="366">
        <f>IFERROR(IF(-SUM(Y$20:Y322)+Y$15&lt;0.000001,0,IF($C323&gt;='H-32A-WP06 - Debt Service'!X$24,'H-32A-WP06 - Debt Service'!X$27/12,0)),"-")</f>
        <v>0</v>
      </c>
      <c r="Z323" s="366">
        <f>IFERROR(IF(-SUM(Z$20:Z322)+Z$15&lt;0.000001,0,IF($C323&gt;='H-32A-WP06 - Debt Service'!Y$24,'H-32A-WP06 - Debt Service'!Y$27/12,0)),"-")</f>
        <v>0</v>
      </c>
    </row>
    <row r="324" spans="2:26">
      <c r="B324" s="354">
        <f t="shared" si="16"/>
        <v>2044</v>
      </c>
      <c r="C324" s="378">
        <f t="shared" si="18"/>
        <v>52718</v>
      </c>
      <c r="D324" s="366" t="str">
        <f>IFERROR(IF(-SUM(D$20:D323)+D$15&lt;0.000001,0,IF($C324&gt;='H-32A-WP06 - Debt Service'!C$24,'H-32A-WP06 - Debt Service'!C$27/12,0)),"-")</f>
        <v>-</v>
      </c>
      <c r="E324" s="366" t="str">
        <f>IFERROR(IF(-SUM(E$20:E323)+E$15&lt;0.000001,0,IF($C324&gt;='H-32A-WP06 - Debt Service'!D$24,'H-32A-WP06 - Debt Service'!D$27/12,0)),"-")</f>
        <v>-</v>
      </c>
      <c r="F324" s="366" t="str">
        <f>IFERROR(IF(-SUM(F$20:F323)+F$15&lt;0.000001,0,IF($C324&gt;='H-32A-WP06 - Debt Service'!E$24,'H-32A-WP06 - Debt Service'!E$27/12,0)),"-")</f>
        <v>-</v>
      </c>
      <c r="G324" s="366">
        <f>IFERROR(IF(-SUM(G$20:G323)+G$15&lt;0.000001,0,IF($C324&gt;='H-32A-WP06 - Debt Service'!F$24,'H-32A-WP06 - Debt Service'!F$27/12,0)),"-")</f>
        <v>0</v>
      </c>
      <c r="H324" s="366">
        <f>IFERROR(IF(-SUM(H$20:H323)+H$15&lt;0.000001,0,IF($C324&gt;='H-32A-WP06 - Debt Service'!G$24,'H-32A-WP06 - Debt Service'!G$27/12,0)),"-")</f>
        <v>0</v>
      </c>
      <c r="I324" s="366">
        <f>IFERROR(IF(-SUM(I$20:I323)+I$15&lt;0.000001,0,IF($C324&gt;='H-32A-WP06 - Debt Service'!H$24,'H-32A-WP06 - Debt Service'!H$27/12,0)),"-")</f>
        <v>0</v>
      </c>
      <c r="J324" s="366">
        <f>IFERROR(IF(-SUM(J$20:J323)+J$15&lt;0.000001,0,IF($C324&gt;='H-32A-WP06 - Debt Service'!I$24,'H-32A-WP06 - Debt Service'!I$27/12,0)),"-")</f>
        <v>0</v>
      </c>
      <c r="K324" s="366">
        <f>IFERROR(IF(-SUM(K$20:K323)+K$15&lt;0.000001,0,IF($C324&gt;='H-32A-WP06 - Debt Service'!J$24,'H-32A-WP06 - Debt Service'!J$27/12,0)),"-")</f>
        <v>0</v>
      </c>
      <c r="L324" s="366">
        <f>IFERROR(IF(-SUM(L$20:L323)+L$15&lt;0.000001,0,IF($C324&gt;='H-32A-WP06 - Debt Service'!K$24,'H-32A-WP06 - Debt Service'!K$27/12,0)),"-")</f>
        <v>0</v>
      </c>
      <c r="M324" s="366">
        <f>IFERROR(IF(-SUM(M$20:M323)+M$15&lt;0.000001,0,IF($C324&gt;='H-32A-WP06 - Debt Service'!L$24,'H-32A-WP06 - Debt Service'!L$27/12,0)),"-")</f>
        <v>0</v>
      </c>
      <c r="N324" s="459"/>
      <c r="O324" s="354">
        <f t="shared" si="17"/>
        <v>2044</v>
      </c>
      <c r="P324" s="378">
        <f t="shared" si="19"/>
        <v>52718</v>
      </c>
      <c r="Q324" s="366" t="str">
        <f>IFERROR(IF(-SUM(Q$20:Q323)+Q$15&lt;0.000001,0,IF($C324&gt;='H-32A-WP06 - Debt Service'!P$24,'H-32A-WP06 - Debt Service'!P$27/12,0)),"-")</f>
        <v>-</v>
      </c>
      <c r="R324" s="366">
        <f>IFERROR(IF(-SUM(R$20:R323)+R$15&lt;0.000001,0,IF($C324&gt;='H-32A-WP06 - Debt Service'!Q$24,'H-32A-WP06 - Debt Service'!Q$27/12,0)),"-")</f>
        <v>0</v>
      </c>
      <c r="S324" s="366">
        <f>IFERROR(IF(-SUM(S$20:S323)+S$15&lt;0.000001,0,IF($C324&gt;='H-32A-WP06 - Debt Service'!R$24,'H-32A-WP06 - Debt Service'!R$27/12,0)),"-")</f>
        <v>0</v>
      </c>
      <c r="T324" s="366">
        <f>IFERROR(IF(-SUM(T$20:T323)+T$15&lt;0.000001,0,IF($C324&gt;='H-32A-WP06 - Debt Service'!S$24,'H-32A-WP06 - Debt Service'!S$27/12,0)),"-")</f>
        <v>0</v>
      </c>
      <c r="U324" s="366">
        <f>IFERROR(IF(-SUM(U$20:U323)+U$15&lt;0.000001,0,IF($C324&gt;='H-32A-WP06 - Debt Service'!T$24,'H-32A-WP06 - Debt Service'!T$27/12,0)),"-")</f>
        <v>0</v>
      </c>
      <c r="V324" s="366">
        <f>IFERROR(IF(-SUM(V$20:V323)+V$15&lt;0.000001,0,IF($C324&gt;='H-32A-WP06 - Debt Service'!U$24,'H-32A-WP06 - Debt Service'!U$27/12,0)),"-")</f>
        <v>0</v>
      </c>
      <c r="W324" s="366">
        <f>IFERROR(IF(-SUM(W$20:W323)+W$15&lt;0.000001,0,IF($C324&gt;='H-32A-WP06 - Debt Service'!V$24,'H-32A-WP06 - Debt Service'!V$27/12,0)),"-")</f>
        <v>0</v>
      </c>
      <c r="X324" s="366">
        <f>IFERROR(IF(-SUM(X$20:X323)+X$15&lt;0.000001,0,IF($C324&gt;='H-32A-WP06 - Debt Service'!W$24,'H-32A-WP06 - Debt Service'!W$27/12,0)),"-")</f>
        <v>0</v>
      </c>
      <c r="Y324" s="366">
        <f>IFERROR(IF(-SUM(Y$20:Y323)+Y$15&lt;0.000001,0,IF($C324&gt;='H-32A-WP06 - Debt Service'!X$24,'H-32A-WP06 - Debt Service'!X$27/12,0)),"-")</f>
        <v>0</v>
      </c>
      <c r="Z324" s="366">
        <f>IFERROR(IF(-SUM(Z$20:Z323)+Z$15&lt;0.000001,0,IF($C324&gt;='H-32A-WP06 - Debt Service'!Y$24,'H-32A-WP06 - Debt Service'!Y$27/12,0)),"-")</f>
        <v>0</v>
      </c>
    </row>
    <row r="325" spans="2:26">
      <c r="B325" s="354">
        <f t="shared" si="16"/>
        <v>2044</v>
      </c>
      <c r="C325" s="378">
        <f t="shared" si="18"/>
        <v>52749</v>
      </c>
      <c r="D325" s="366" t="str">
        <f>IFERROR(IF(-SUM(D$20:D324)+D$15&lt;0.000001,0,IF($C325&gt;='H-32A-WP06 - Debt Service'!C$24,'H-32A-WP06 - Debt Service'!C$27/12,0)),"-")</f>
        <v>-</v>
      </c>
      <c r="E325" s="366" t="str">
        <f>IFERROR(IF(-SUM(E$20:E324)+E$15&lt;0.000001,0,IF($C325&gt;='H-32A-WP06 - Debt Service'!D$24,'H-32A-WP06 - Debt Service'!D$27/12,0)),"-")</f>
        <v>-</v>
      </c>
      <c r="F325" s="366" t="str">
        <f>IFERROR(IF(-SUM(F$20:F324)+F$15&lt;0.000001,0,IF($C325&gt;='H-32A-WP06 - Debt Service'!E$24,'H-32A-WP06 - Debt Service'!E$27/12,0)),"-")</f>
        <v>-</v>
      </c>
      <c r="G325" s="366">
        <f>IFERROR(IF(-SUM(G$20:G324)+G$15&lt;0.000001,0,IF($C325&gt;='H-32A-WP06 - Debt Service'!F$24,'H-32A-WP06 - Debt Service'!F$27/12,0)),"-")</f>
        <v>0</v>
      </c>
      <c r="H325" s="366">
        <f>IFERROR(IF(-SUM(H$20:H324)+H$15&lt;0.000001,0,IF($C325&gt;='H-32A-WP06 - Debt Service'!G$24,'H-32A-WP06 - Debt Service'!G$27/12,0)),"-")</f>
        <v>0</v>
      </c>
      <c r="I325" s="366">
        <f>IFERROR(IF(-SUM(I$20:I324)+I$15&lt;0.000001,0,IF($C325&gt;='H-32A-WP06 - Debt Service'!H$24,'H-32A-WP06 - Debt Service'!H$27/12,0)),"-")</f>
        <v>0</v>
      </c>
      <c r="J325" s="366">
        <f>IFERROR(IF(-SUM(J$20:J324)+J$15&lt;0.000001,0,IF($C325&gt;='H-32A-WP06 - Debt Service'!I$24,'H-32A-WP06 - Debt Service'!I$27/12,0)),"-")</f>
        <v>0</v>
      </c>
      <c r="K325" s="366">
        <f>IFERROR(IF(-SUM(K$20:K324)+K$15&lt;0.000001,0,IF($C325&gt;='H-32A-WP06 - Debt Service'!J$24,'H-32A-WP06 - Debt Service'!J$27/12,0)),"-")</f>
        <v>0</v>
      </c>
      <c r="L325" s="366">
        <f>IFERROR(IF(-SUM(L$20:L324)+L$15&lt;0.000001,0,IF($C325&gt;='H-32A-WP06 - Debt Service'!K$24,'H-32A-WP06 - Debt Service'!K$27/12,0)),"-")</f>
        <v>0</v>
      </c>
      <c r="M325" s="366">
        <f>IFERROR(IF(-SUM(M$20:M324)+M$15&lt;0.000001,0,IF($C325&gt;='H-32A-WP06 - Debt Service'!L$24,'H-32A-WP06 - Debt Service'!L$27/12,0)),"-")</f>
        <v>0</v>
      </c>
      <c r="N325" s="459"/>
      <c r="O325" s="354">
        <f t="shared" si="17"/>
        <v>2044</v>
      </c>
      <c r="P325" s="378">
        <f t="shared" si="19"/>
        <v>52749</v>
      </c>
      <c r="Q325" s="366" t="str">
        <f>IFERROR(IF(-SUM(Q$20:Q324)+Q$15&lt;0.000001,0,IF($C325&gt;='H-32A-WP06 - Debt Service'!P$24,'H-32A-WP06 - Debt Service'!P$27/12,0)),"-")</f>
        <v>-</v>
      </c>
      <c r="R325" s="366">
        <f>IFERROR(IF(-SUM(R$20:R324)+R$15&lt;0.000001,0,IF($C325&gt;='H-32A-WP06 - Debt Service'!Q$24,'H-32A-WP06 - Debt Service'!Q$27/12,0)),"-")</f>
        <v>0</v>
      </c>
      <c r="S325" s="366">
        <f>IFERROR(IF(-SUM(S$20:S324)+S$15&lt;0.000001,0,IF($C325&gt;='H-32A-WP06 - Debt Service'!R$24,'H-32A-WP06 - Debt Service'!R$27/12,0)),"-")</f>
        <v>0</v>
      </c>
      <c r="T325" s="366">
        <f>IFERROR(IF(-SUM(T$20:T324)+T$15&lt;0.000001,0,IF($C325&gt;='H-32A-WP06 - Debt Service'!S$24,'H-32A-WP06 - Debt Service'!S$27/12,0)),"-")</f>
        <v>0</v>
      </c>
      <c r="U325" s="366">
        <f>IFERROR(IF(-SUM(U$20:U324)+U$15&lt;0.000001,0,IF($C325&gt;='H-32A-WP06 - Debt Service'!T$24,'H-32A-WP06 - Debt Service'!T$27/12,0)),"-")</f>
        <v>0</v>
      </c>
      <c r="V325" s="366">
        <f>IFERROR(IF(-SUM(V$20:V324)+V$15&lt;0.000001,0,IF($C325&gt;='H-32A-WP06 - Debt Service'!U$24,'H-32A-WP06 - Debt Service'!U$27/12,0)),"-")</f>
        <v>0</v>
      </c>
      <c r="W325" s="366">
        <f>IFERROR(IF(-SUM(W$20:W324)+W$15&lt;0.000001,0,IF($C325&gt;='H-32A-WP06 - Debt Service'!V$24,'H-32A-WP06 - Debt Service'!V$27/12,0)),"-")</f>
        <v>0</v>
      </c>
      <c r="X325" s="366">
        <f>IFERROR(IF(-SUM(X$20:X324)+X$15&lt;0.000001,0,IF($C325&gt;='H-32A-WP06 - Debt Service'!W$24,'H-32A-WP06 - Debt Service'!W$27/12,0)),"-")</f>
        <v>0</v>
      </c>
      <c r="Y325" s="366">
        <f>IFERROR(IF(-SUM(Y$20:Y324)+Y$15&lt;0.000001,0,IF($C325&gt;='H-32A-WP06 - Debt Service'!X$24,'H-32A-WP06 - Debt Service'!X$27/12,0)),"-")</f>
        <v>0</v>
      </c>
      <c r="Z325" s="366">
        <f>IFERROR(IF(-SUM(Z$20:Z324)+Z$15&lt;0.000001,0,IF($C325&gt;='H-32A-WP06 - Debt Service'!Y$24,'H-32A-WP06 - Debt Service'!Y$27/12,0)),"-")</f>
        <v>0</v>
      </c>
    </row>
    <row r="326" spans="2:26">
      <c r="B326" s="354">
        <f t="shared" si="16"/>
        <v>2044</v>
      </c>
      <c r="C326" s="378">
        <f t="shared" si="18"/>
        <v>52779</v>
      </c>
      <c r="D326" s="366" t="str">
        <f>IFERROR(IF(-SUM(D$20:D325)+D$15&lt;0.000001,0,IF($C326&gt;='H-32A-WP06 - Debt Service'!C$24,'H-32A-WP06 - Debt Service'!C$27/12,0)),"-")</f>
        <v>-</v>
      </c>
      <c r="E326" s="366" t="str">
        <f>IFERROR(IF(-SUM(E$20:E325)+E$15&lt;0.000001,0,IF($C326&gt;='H-32A-WP06 - Debt Service'!D$24,'H-32A-WP06 - Debt Service'!D$27/12,0)),"-")</f>
        <v>-</v>
      </c>
      <c r="F326" s="366" t="str">
        <f>IFERROR(IF(-SUM(F$20:F325)+F$15&lt;0.000001,0,IF($C326&gt;='H-32A-WP06 - Debt Service'!E$24,'H-32A-WP06 - Debt Service'!E$27/12,0)),"-")</f>
        <v>-</v>
      </c>
      <c r="G326" s="366">
        <f>IFERROR(IF(-SUM(G$20:G325)+G$15&lt;0.000001,0,IF($C326&gt;='H-32A-WP06 - Debt Service'!F$24,'H-32A-WP06 - Debt Service'!F$27/12,0)),"-")</f>
        <v>0</v>
      </c>
      <c r="H326" s="366">
        <f>IFERROR(IF(-SUM(H$20:H325)+H$15&lt;0.000001,0,IF($C326&gt;='H-32A-WP06 - Debt Service'!G$24,'H-32A-WP06 - Debt Service'!G$27/12,0)),"-")</f>
        <v>0</v>
      </c>
      <c r="I326" s="366">
        <f>IFERROR(IF(-SUM(I$20:I325)+I$15&lt;0.000001,0,IF($C326&gt;='H-32A-WP06 - Debt Service'!H$24,'H-32A-WP06 - Debt Service'!H$27/12,0)),"-")</f>
        <v>0</v>
      </c>
      <c r="J326" s="366">
        <f>IFERROR(IF(-SUM(J$20:J325)+J$15&lt;0.000001,0,IF($C326&gt;='H-32A-WP06 - Debt Service'!I$24,'H-32A-WP06 - Debt Service'!I$27/12,0)),"-")</f>
        <v>0</v>
      </c>
      <c r="K326" s="366">
        <f>IFERROR(IF(-SUM(K$20:K325)+K$15&lt;0.000001,0,IF($C326&gt;='H-32A-WP06 - Debt Service'!J$24,'H-32A-WP06 - Debt Service'!J$27/12,0)),"-")</f>
        <v>0</v>
      </c>
      <c r="L326" s="366">
        <f>IFERROR(IF(-SUM(L$20:L325)+L$15&lt;0.000001,0,IF($C326&gt;='H-32A-WP06 - Debt Service'!K$24,'H-32A-WP06 - Debt Service'!K$27/12,0)),"-")</f>
        <v>0</v>
      </c>
      <c r="M326" s="366">
        <f>IFERROR(IF(-SUM(M$20:M325)+M$15&lt;0.000001,0,IF($C326&gt;='H-32A-WP06 - Debt Service'!L$24,'H-32A-WP06 - Debt Service'!L$27/12,0)),"-")</f>
        <v>0</v>
      </c>
      <c r="N326" s="459"/>
      <c r="O326" s="354">
        <f t="shared" si="17"/>
        <v>2044</v>
      </c>
      <c r="P326" s="378">
        <f t="shared" si="19"/>
        <v>52779</v>
      </c>
      <c r="Q326" s="366" t="str">
        <f>IFERROR(IF(-SUM(Q$20:Q325)+Q$15&lt;0.000001,0,IF($C326&gt;='H-32A-WP06 - Debt Service'!P$24,'H-32A-WP06 - Debt Service'!P$27/12,0)),"-")</f>
        <v>-</v>
      </c>
      <c r="R326" s="366">
        <f>IFERROR(IF(-SUM(R$20:R325)+R$15&lt;0.000001,0,IF($C326&gt;='H-32A-WP06 - Debt Service'!Q$24,'H-32A-WP06 - Debt Service'!Q$27/12,0)),"-")</f>
        <v>0</v>
      </c>
      <c r="S326" s="366">
        <f>IFERROR(IF(-SUM(S$20:S325)+S$15&lt;0.000001,0,IF($C326&gt;='H-32A-WP06 - Debt Service'!R$24,'H-32A-WP06 - Debt Service'!R$27/12,0)),"-")</f>
        <v>0</v>
      </c>
      <c r="T326" s="366">
        <f>IFERROR(IF(-SUM(T$20:T325)+T$15&lt;0.000001,0,IF($C326&gt;='H-32A-WP06 - Debt Service'!S$24,'H-32A-WP06 - Debt Service'!S$27/12,0)),"-")</f>
        <v>0</v>
      </c>
      <c r="U326" s="366">
        <f>IFERROR(IF(-SUM(U$20:U325)+U$15&lt;0.000001,0,IF($C326&gt;='H-32A-WP06 - Debt Service'!T$24,'H-32A-WP06 - Debt Service'!T$27/12,0)),"-")</f>
        <v>0</v>
      </c>
      <c r="V326" s="366">
        <f>IFERROR(IF(-SUM(V$20:V325)+V$15&lt;0.000001,0,IF($C326&gt;='H-32A-WP06 - Debt Service'!U$24,'H-32A-WP06 - Debt Service'!U$27/12,0)),"-")</f>
        <v>0</v>
      </c>
      <c r="W326" s="366">
        <f>IFERROR(IF(-SUM(W$20:W325)+W$15&lt;0.000001,0,IF($C326&gt;='H-32A-WP06 - Debt Service'!V$24,'H-32A-WP06 - Debt Service'!V$27/12,0)),"-")</f>
        <v>0</v>
      </c>
      <c r="X326" s="366">
        <f>IFERROR(IF(-SUM(X$20:X325)+X$15&lt;0.000001,0,IF($C326&gt;='H-32A-WP06 - Debt Service'!W$24,'H-32A-WP06 - Debt Service'!W$27/12,0)),"-")</f>
        <v>0</v>
      </c>
      <c r="Y326" s="366">
        <f>IFERROR(IF(-SUM(Y$20:Y325)+Y$15&lt;0.000001,0,IF($C326&gt;='H-32A-WP06 - Debt Service'!X$24,'H-32A-WP06 - Debt Service'!X$27/12,0)),"-")</f>
        <v>0</v>
      </c>
      <c r="Z326" s="366">
        <f>IFERROR(IF(-SUM(Z$20:Z325)+Z$15&lt;0.000001,0,IF($C326&gt;='H-32A-WP06 - Debt Service'!Y$24,'H-32A-WP06 - Debt Service'!Y$27/12,0)),"-")</f>
        <v>0</v>
      </c>
    </row>
    <row r="327" spans="2:26">
      <c r="B327" s="354">
        <f t="shared" si="16"/>
        <v>2044</v>
      </c>
      <c r="C327" s="378">
        <f t="shared" si="18"/>
        <v>52810</v>
      </c>
      <c r="D327" s="366" t="str">
        <f>IFERROR(IF(-SUM(D$20:D326)+D$15&lt;0.000001,0,IF($C327&gt;='H-32A-WP06 - Debt Service'!C$24,'H-32A-WP06 - Debt Service'!C$27/12,0)),"-")</f>
        <v>-</v>
      </c>
      <c r="E327" s="366" t="str">
        <f>IFERROR(IF(-SUM(E$20:E326)+E$15&lt;0.000001,0,IF($C327&gt;='H-32A-WP06 - Debt Service'!D$24,'H-32A-WP06 - Debt Service'!D$27/12,0)),"-")</f>
        <v>-</v>
      </c>
      <c r="F327" s="366" t="str">
        <f>IFERROR(IF(-SUM(F$20:F326)+F$15&lt;0.000001,0,IF($C327&gt;='H-32A-WP06 - Debt Service'!E$24,'H-32A-WP06 - Debt Service'!E$27/12,0)),"-")</f>
        <v>-</v>
      </c>
      <c r="G327" s="366">
        <f>IFERROR(IF(-SUM(G$20:G326)+G$15&lt;0.000001,0,IF($C327&gt;='H-32A-WP06 - Debt Service'!F$24,'H-32A-WP06 - Debt Service'!F$27/12,0)),"-")</f>
        <v>0</v>
      </c>
      <c r="H327" s="366">
        <f>IFERROR(IF(-SUM(H$20:H326)+H$15&lt;0.000001,0,IF($C327&gt;='H-32A-WP06 - Debt Service'!G$24,'H-32A-WP06 - Debt Service'!G$27/12,0)),"-")</f>
        <v>0</v>
      </c>
      <c r="I327" s="366">
        <f>IFERROR(IF(-SUM(I$20:I326)+I$15&lt;0.000001,0,IF($C327&gt;='H-32A-WP06 - Debt Service'!H$24,'H-32A-WP06 - Debt Service'!H$27/12,0)),"-")</f>
        <v>0</v>
      </c>
      <c r="J327" s="366">
        <f>IFERROR(IF(-SUM(J$20:J326)+J$15&lt;0.000001,0,IF($C327&gt;='H-32A-WP06 - Debt Service'!I$24,'H-32A-WP06 - Debt Service'!I$27/12,0)),"-")</f>
        <v>0</v>
      </c>
      <c r="K327" s="366">
        <f>IFERROR(IF(-SUM(K$20:K326)+K$15&lt;0.000001,0,IF($C327&gt;='H-32A-WP06 - Debt Service'!J$24,'H-32A-WP06 - Debt Service'!J$27/12,0)),"-")</f>
        <v>0</v>
      </c>
      <c r="L327" s="366">
        <f>IFERROR(IF(-SUM(L$20:L326)+L$15&lt;0.000001,0,IF($C327&gt;='H-32A-WP06 - Debt Service'!K$24,'H-32A-WP06 - Debt Service'!K$27/12,0)),"-")</f>
        <v>0</v>
      </c>
      <c r="M327" s="366">
        <f>IFERROR(IF(-SUM(M$20:M326)+M$15&lt;0.000001,0,IF($C327&gt;='H-32A-WP06 - Debt Service'!L$24,'H-32A-WP06 - Debt Service'!L$27/12,0)),"-")</f>
        <v>0</v>
      </c>
      <c r="N327" s="459"/>
      <c r="O327" s="354">
        <f t="shared" si="17"/>
        <v>2044</v>
      </c>
      <c r="P327" s="378">
        <f t="shared" si="19"/>
        <v>52810</v>
      </c>
      <c r="Q327" s="366" t="str">
        <f>IFERROR(IF(-SUM(Q$20:Q326)+Q$15&lt;0.000001,0,IF($C327&gt;='H-32A-WP06 - Debt Service'!P$24,'H-32A-WP06 - Debt Service'!P$27/12,0)),"-")</f>
        <v>-</v>
      </c>
      <c r="R327" s="366">
        <f>IFERROR(IF(-SUM(R$20:R326)+R$15&lt;0.000001,0,IF($C327&gt;='H-32A-WP06 - Debt Service'!Q$24,'H-32A-WP06 - Debt Service'!Q$27/12,0)),"-")</f>
        <v>0</v>
      </c>
      <c r="S327" s="366">
        <f>IFERROR(IF(-SUM(S$20:S326)+S$15&lt;0.000001,0,IF($C327&gt;='H-32A-WP06 - Debt Service'!R$24,'H-32A-WP06 - Debt Service'!R$27/12,0)),"-")</f>
        <v>0</v>
      </c>
      <c r="T327" s="366">
        <f>IFERROR(IF(-SUM(T$20:T326)+T$15&lt;0.000001,0,IF($C327&gt;='H-32A-WP06 - Debt Service'!S$24,'H-32A-WP06 - Debt Service'!S$27/12,0)),"-")</f>
        <v>0</v>
      </c>
      <c r="U327" s="366">
        <f>IFERROR(IF(-SUM(U$20:U326)+U$15&lt;0.000001,0,IF($C327&gt;='H-32A-WP06 - Debt Service'!T$24,'H-32A-WP06 - Debt Service'!T$27/12,0)),"-")</f>
        <v>0</v>
      </c>
      <c r="V327" s="366">
        <f>IFERROR(IF(-SUM(V$20:V326)+V$15&lt;0.000001,0,IF($C327&gt;='H-32A-WP06 - Debt Service'!U$24,'H-32A-WP06 - Debt Service'!U$27/12,0)),"-")</f>
        <v>0</v>
      </c>
      <c r="W327" s="366">
        <f>IFERROR(IF(-SUM(W$20:W326)+W$15&lt;0.000001,0,IF($C327&gt;='H-32A-WP06 - Debt Service'!V$24,'H-32A-WP06 - Debt Service'!V$27/12,0)),"-")</f>
        <v>0</v>
      </c>
      <c r="X327" s="366">
        <f>IFERROR(IF(-SUM(X$20:X326)+X$15&lt;0.000001,0,IF($C327&gt;='H-32A-WP06 - Debt Service'!W$24,'H-32A-WP06 - Debt Service'!W$27/12,0)),"-")</f>
        <v>0</v>
      </c>
      <c r="Y327" s="366">
        <f>IFERROR(IF(-SUM(Y$20:Y326)+Y$15&lt;0.000001,0,IF($C327&gt;='H-32A-WP06 - Debt Service'!X$24,'H-32A-WP06 - Debt Service'!X$27/12,0)),"-")</f>
        <v>0</v>
      </c>
      <c r="Z327" s="366">
        <f>IFERROR(IF(-SUM(Z$20:Z326)+Z$15&lt;0.000001,0,IF($C327&gt;='H-32A-WP06 - Debt Service'!Y$24,'H-32A-WP06 - Debt Service'!Y$27/12,0)),"-")</f>
        <v>0</v>
      </c>
    </row>
    <row r="328" spans="2:26">
      <c r="B328" s="354">
        <f t="shared" si="16"/>
        <v>2044</v>
      </c>
      <c r="C328" s="378">
        <f t="shared" si="18"/>
        <v>52841</v>
      </c>
      <c r="D328" s="366" t="str">
        <f>IFERROR(IF(-SUM(D$20:D327)+D$15&lt;0.000001,0,IF($C328&gt;='H-32A-WP06 - Debt Service'!C$24,'H-32A-WP06 - Debt Service'!C$27/12,0)),"-")</f>
        <v>-</v>
      </c>
      <c r="E328" s="366" t="str">
        <f>IFERROR(IF(-SUM(E$20:E327)+E$15&lt;0.000001,0,IF($C328&gt;='H-32A-WP06 - Debt Service'!D$24,'H-32A-WP06 - Debt Service'!D$27/12,0)),"-")</f>
        <v>-</v>
      </c>
      <c r="F328" s="366" t="str">
        <f>IFERROR(IF(-SUM(F$20:F327)+F$15&lt;0.000001,0,IF($C328&gt;='H-32A-WP06 - Debt Service'!E$24,'H-32A-WP06 - Debt Service'!E$27/12,0)),"-")</f>
        <v>-</v>
      </c>
      <c r="G328" s="366">
        <f>IFERROR(IF(-SUM(G$20:G327)+G$15&lt;0.000001,0,IF($C328&gt;='H-32A-WP06 - Debt Service'!F$24,'H-32A-WP06 - Debt Service'!F$27/12,0)),"-")</f>
        <v>0</v>
      </c>
      <c r="H328" s="366">
        <f>IFERROR(IF(-SUM(H$20:H327)+H$15&lt;0.000001,0,IF($C328&gt;='H-32A-WP06 - Debt Service'!G$24,'H-32A-WP06 - Debt Service'!G$27/12,0)),"-")</f>
        <v>0</v>
      </c>
      <c r="I328" s="366">
        <f>IFERROR(IF(-SUM(I$20:I327)+I$15&lt;0.000001,0,IF($C328&gt;='H-32A-WP06 - Debt Service'!H$24,'H-32A-WP06 - Debt Service'!H$27/12,0)),"-")</f>
        <v>0</v>
      </c>
      <c r="J328" s="366">
        <f>IFERROR(IF(-SUM(J$20:J327)+J$15&lt;0.000001,0,IF($C328&gt;='H-32A-WP06 - Debt Service'!I$24,'H-32A-WP06 - Debt Service'!I$27/12,0)),"-")</f>
        <v>0</v>
      </c>
      <c r="K328" s="366">
        <f>IFERROR(IF(-SUM(K$20:K327)+K$15&lt;0.000001,0,IF($C328&gt;='H-32A-WP06 - Debt Service'!J$24,'H-32A-WP06 - Debt Service'!J$27/12,0)),"-")</f>
        <v>0</v>
      </c>
      <c r="L328" s="366">
        <f>IFERROR(IF(-SUM(L$20:L327)+L$15&lt;0.000001,0,IF($C328&gt;='H-32A-WP06 - Debt Service'!K$24,'H-32A-WP06 - Debt Service'!K$27/12,0)),"-")</f>
        <v>0</v>
      </c>
      <c r="M328" s="366">
        <f>IFERROR(IF(-SUM(M$20:M327)+M$15&lt;0.000001,0,IF($C328&gt;='H-32A-WP06 - Debt Service'!L$24,'H-32A-WP06 - Debt Service'!L$27/12,0)),"-")</f>
        <v>0</v>
      </c>
      <c r="N328" s="459"/>
      <c r="O328" s="354">
        <f t="shared" si="17"/>
        <v>2044</v>
      </c>
      <c r="P328" s="378">
        <f t="shared" si="19"/>
        <v>52841</v>
      </c>
      <c r="Q328" s="366" t="str">
        <f>IFERROR(IF(-SUM(Q$20:Q327)+Q$15&lt;0.000001,0,IF($C328&gt;='H-32A-WP06 - Debt Service'!P$24,'H-32A-WP06 - Debt Service'!P$27/12,0)),"-")</f>
        <v>-</v>
      </c>
      <c r="R328" s="366">
        <f>IFERROR(IF(-SUM(R$20:R327)+R$15&lt;0.000001,0,IF($C328&gt;='H-32A-WP06 - Debt Service'!Q$24,'H-32A-WP06 - Debt Service'!Q$27/12,0)),"-")</f>
        <v>0</v>
      </c>
      <c r="S328" s="366">
        <f>IFERROR(IF(-SUM(S$20:S327)+S$15&lt;0.000001,0,IF($C328&gt;='H-32A-WP06 - Debt Service'!R$24,'H-32A-WP06 - Debt Service'!R$27/12,0)),"-")</f>
        <v>0</v>
      </c>
      <c r="T328" s="366">
        <f>IFERROR(IF(-SUM(T$20:T327)+T$15&lt;0.000001,0,IF($C328&gt;='H-32A-WP06 - Debt Service'!S$24,'H-32A-WP06 - Debt Service'!S$27/12,0)),"-")</f>
        <v>0</v>
      </c>
      <c r="U328" s="366">
        <f>IFERROR(IF(-SUM(U$20:U327)+U$15&lt;0.000001,0,IF($C328&gt;='H-32A-WP06 - Debt Service'!T$24,'H-32A-WP06 - Debt Service'!T$27/12,0)),"-")</f>
        <v>0</v>
      </c>
      <c r="V328" s="366">
        <f>IFERROR(IF(-SUM(V$20:V327)+V$15&lt;0.000001,0,IF($C328&gt;='H-32A-WP06 - Debt Service'!U$24,'H-32A-WP06 - Debt Service'!U$27/12,0)),"-")</f>
        <v>0</v>
      </c>
      <c r="W328" s="366">
        <f>IFERROR(IF(-SUM(W$20:W327)+W$15&lt;0.000001,0,IF($C328&gt;='H-32A-WP06 - Debt Service'!V$24,'H-32A-WP06 - Debt Service'!V$27/12,0)),"-")</f>
        <v>0</v>
      </c>
      <c r="X328" s="366">
        <f>IFERROR(IF(-SUM(X$20:X327)+X$15&lt;0.000001,0,IF($C328&gt;='H-32A-WP06 - Debt Service'!W$24,'H-32A-WP06 - Debt Service'!W$27/12,0)),"-")</f>
        <v>0</v>
      </c>
      <c r="Y328" s="366">
        <f>IFERROR(IF(-SUM(Y$20:Y327)+Y$15&lt;0.000001,0,IF($C328&gt;='H-32A-WP06 - Debt Service'!X$24,'H-32A-WP06 - Debt Service'!X$27/12,0)),"-")</f>
        <v>0</v>
      </c>
      <c r="Z328" s="366">
        <f>IFERROR(IF(-SUM(Z$20:Z327)+Z$15&lt;0.000001,0,IF($C328&gt;='H-32A-WP06 - Debt Service'!Y$24,'H-32A-WP06 - Debt Service'!Y$27/12,0)),"-")</f>
        <v>0</v>
      </c>
    </row>
    <row r="329" spans="2:26">
      <c r="B329" s="354">
        <f t="shared" si="16"/>
        <v>2044</v>
      </c>
      <c r="C329" s="378">
        <f t="shared" si="18"/>
        <v>52871</v>
      </c>
      <c r="D329" s="366" t="str">
        <f>IFERROR(IF(-SUM(D$20:D328)+D$15&lt;0.000001,0,IF($C329&gt;='H-32A-WP06 - Debt Service'!C$24,'H-32A-WP06 - Debt Service'!C$27/12,0)),"-")</f>
        <v>-</v>
      </c>
      <c r="E329" s="366" t="str">
        <f>IFERROR(IF(-SUM(E$20:E328)+E$15&lt;0.000001,0,IF($C329&gt;='H-32A-WP06 - Debt Service'!D$24,'H-32A-WP06 - Debt Service'!D$27/12,0)),"-")</f>
        <v>-</v>
      </c>
      <c r="F329" s="366" t="str">
        <f>IFERROR(IF(-SUM(F$20:F328)+F$15&lt;0.000001,0,IF($C329&gt;='H-32A-WP06 - Debt Service'!E$24,'H-32A-WP06 - Debt Service'!E$27/12,0)),"-")</f>
        <v>-</v>
      </c>
      <c r="G329" s="366">
        <f>IFERROR(IF(-SUM(G$20:G328)+G$15&lt;0.000001,0,IF($C329&gt;='H-32A-WP06 - Debt Service'!F$24,'H-32A-WP06 - Debt Service'!F$27/12,0)),"-")</f>
        <v>0</v>
      </c>
      <c r="H329" s="366">
        <f>IFERROR(IF(-SUM(H$20:H328)+H$15&lt;0.000001,0,IF($C329&gt;='H-32A-WP06 - Debt Service'!G$24,'H-32A-WP06 - Debt Service'!G$27/12,0)),"-")</f>
        <v>0</v>
      </c>
      <c r="I329" s="366">
        <f>IFERROR(IF(-SUM(I$20:I328)+I$15&lt;0.000001,0,IF($C329&gt;='H-32A-WP06 - Debt Service'!H$24,'H-32A-WP06 - Debt Service'!H$27/12,0)),"-")</f>
        <v>0</v>
      </c>
      <c r="J329" s="366">
        <f>IFERROR(IF(-SUM(J$20:J328)+J$15&lt;0.000001,0,IF($C329&gt;='H-32A-WP06 - Debt Service'!I$24,'H-32A-WP06 - Debt Service'!I$27/12,0)),"-")</f>
        <v>0</v>
      </c>
      <c r="K329" s="366">
        <f>IFERROR(IF(-SUM(K$20:K328)+K$15&lt;0.000001,0,IF($C329&gt;='H-32A-WP06 - Debt Service'!J$24,'H-32A-WP06 - Debt Service'!J$27/12,0)),"-")</f>
        <v>0</v>
      </c>
      <c r="L329" s="366">
        <f>IFERROR(IF(-SUM(L$20:L328)+L$15&lt;0.000001,0,IF($C329&gt;='H-32A-WP06 - Debt Service'!K$24,'H-32A-WP06 - Debt Service'!K$27/12,0)),"-")</f>
        <v>0</v>
      </c>
      <c r="M329" s="366">
        <f>IFERROR(IF(-SUM(M$20:M328)+M$15&lt;0.000001,0,IF($C329&gt;='H-32A-WP06 - Debt Service'!L$24,'H-32A-WP06 - Debt Service'!L$27/12,0)),"-")</f>
        <v>0</v>
      </c>
      <c r="N329" s="459"/>
      <c r="O329" s="354">
        <f t="shared" si="17"/>
        <v>2044</v>
      </c>
      <c r="P329" s="378">
        <f t="shared" si="19"/>
        <v>52871</v>
      </c>
      <c r="Q329" s="366" t="str">
        <f>IFERROR(IF(-SUM(Q$20:Q328)+Q$15&lt;0.000001,0,IF($C329&gt;='H-32A-WP06 - Debt Service'!P$24,'H-32A-WP06 - Debt Service'!P$27/12,0)),"-")</f>
        <v>-</v>
      </c>
      <c r="R329" s="366">
        <f>IFERROR(IF(-SUM(R$20:R328)+R$15&lt;0.000001,0,IF($C329&gt;='H-32A-WP06 - Debt Service'!Q$24,'H-32A-WP06 - Debt Service'!Q$27/12,0)),"-")</f>
        <v>0</v>
      </c>
      <c r="S329" s="366">
        <f>IFERROR(IF(-SUM(S$20:S328)+S$15&lt;0.000001,0,IF($C329&gt;='H-32A-WP06 - Debt Service'!R$24,'H-32A-WP06 - Debt Service'!R$27/12,0)),"-")</f>
        <v>0</v>
      </c>
      <c r="T329" s="366">
        <f>IFERROR(IF(-SUM(T$20:T328)+T$15&lt;0.000001,0,IF($C329&gt;='H-32A-WP06 - Debt Service'!S$24,'H-32A-WP06 - Debt Service'!S$27/12,0)),"-")</f>
        <v>0</v>
      </c>
      <c r="U329" s="366">
        <f>IFERROR(IF(-SUM(U$20:U328)+U$15&lt;0.000001,0,IF($C329&gt;='H-32A-WP06 - Debt Service'!T$24,'H-32A-WP06 - Debt Service'!T$27/12,0)),"-")</f>
        <v>0</v>
      </c>
      <c r="V329" s="366">
        <f>IFERROR(IF(-SUM(V$20:V328)+V$15&lt;0.000001,0,IF($C329&gt;='H-32A-WP06 - Debt Service'!U$24,'H-32A-WP06 - Debt Service'!U$27/12,0)),"-")</f>
        <v>0</v>
      </c>
      <c r="W329" s="366">
        <f>IFERROR(IF(-SUM(W$20:W328)+W$15&lt;0.000001,0,IF($C329&gt;='H-32A-WP06 - Debt Service'!V$24,'H-32A-WP06 - Debt Service'!V$27/12,0)),"-")</f>
        <v>0</v>
      </c>
      <c r="X329" s="366">
        <f>IFERROR(IF(-SUM(X$20:X328)+X$15&lt;0.000001,0,IF($C329&gt;='H-32A-WP06 - Debt Service'!W$24,'H-32A-WP06 - Debt Service'!W$27/12,0)),"-")</f>
        <v>0</v>
      </c>
      <c r="Y329" s="366">
        <f>IFERROR(IF(-SUM(Y$20:Y328)+Y$15&lt;0.000001,0,IF($C329&gt;='H-32A-WP06 - Debt Service'!X$24,'H-32A-WP06 - Debt Service'!X$27/12,0)),"-")</f>
        <v>0</v>
      </c>
      <c r="Z329" s="366">
        <f>IFERROR(IF(-SUM(Z$20:Z328)+Z$15&lt;0.000001,0,IF($C329&gt;='H-32A-WP06 - Debt Service'!Y$24,'H-32A-WP06 - Debt Service'!Y$27/12,0)),"-")</f>
        <v>0</v>
      </c>
    </row>
    <row r="330" spans="2:26">
      <c r="B330" s="354">
        <f t="shared" si="16"/>
        <v>2044</v>
      </c>
      <c r="C330" s="378">
        <f t="shared" si="18"/>
        <v>52902</v>
      </c>
      <c r="D330" s="366" t="str">
        <f>IFERROR(IF(-SUM(D$20:D329)+D$15&lt;0.000001,0,IF($C330&gt;='H-32A-WP06 - Debt Service'!C$24,'H-32A-WP06 - Debt Service'!C$27/12,0)),"-")</f>
        <v>-</v>
      </c>
      <c r="E330" s="366" t="str">
        <f>IFERROR(IF(-SUM(E$20:E329)+E$15&lt;0.000001,0,IF($C330&gt;='H-32A-WP06 - Debt Service'!D$24,'H-32A-WP06 - Debt Service'!D$27/12,0)),"-")</f>
        <v>-</v>
      </c>
      <c r="F330" s="366" t="str">
        <f>IFERROR(IF(-SUM(F$20:F329)+F$15&lt;0.000001,0,IF($C330&gt;='H-32A-WP06 - Debt Service'!E$24,'H-32A-WP06 - Debt Service'!E$27/12,0)),"-")</f>
        <v>-</v>
      </c>
      <c r="G330" s="366">
        <f>IFERROR(IF(-SUM(G$20:G329)+G$15&lt;0.000001,0,IF($C330&gt;='H-32A-WP06 - Debt Service'!F$24,'H-32A-WP06 - Debt Service'!F$27/12,0)),"-")</f>
        <v>0</v>
      </c>
      <c r="H330" s="366">
        <f>IFERROR(IF(-SUM(H$20:H329)+H$15&lt;0.000001,0,IF($C330&gt;='H-32A-WP06 - Debt Service'!G$24,'H-32A-WP06 - Debt Service'!G$27/12,0)),"-")</f>
        <v>0</v>
      </c>
      <c r="I330" s="366">
        <f>IFERROR(IF(-SUM(I$20:I329)+I$15&lt;0.000001,0,IF($C330&gt;='H-32A-WP06 - Debt Service'!H$24,'H-32A-WP06 - Debt Service'!H$27/12,0)),"-")</f>
        <v>0</v>
      </c>
      <c r="J330" s="366">
        <f>IFERROR(IF(-SUM(J$20:J329)+J$15&lt;0.000001,0,IF($C330&gt;='H-32A-WP06 - Debt Service'!I$24,'H-32A-WP06 - Debt Service'!I$27/12,0)),"-")</f>
        <v>0</v>
      </c>
      <c r="K330" s="366">
        <f>IFERROR(IF(-SUM(K$20:K329)+K$15&lt;0.000001,0,IF($C330&gt;='H-32A-WP06 - Debt Service'!J$24,'H-32A-WP06 - Debt Service'!J$27/12,0)),"-")</f>
        <v>0</v>
      </c>
      <c r="L330" s="366">
        <f>IFERROR(IF(-SUM(L$20:L329)+L$15&lt;0.000001,0,IF($C330&gt;='H-32A-WP06 - Debt Service'!K$24,'H-32A-WP06 - Debt Service'!K$27/12,0)),"-")</f>
        <v>0</v>
      </c>
      <c r="M330" s="366">
        <f>IFERROR(IF(-SUM(M$20:M329)+M$15&lt;0.000001,0,IF($C330&gt;='H-32A-WP06 - Debt Service'!L$24,'H-32A-WP06 - Debt Service'!L$27/12,0)),"-")</f>
        <v>0</v>
      </c>
      <c r="N330" s="459"/>
      <c r="O330" s="354">
        <f t="shared" si="17"/>
        <v>2044</v>
      </c>
      <c r="P330" s="378">
        <f t="shared" si="19"/>
        <v>52902</v>
      </c>
      <c r="Q330" s="366" t="str">
        <f>IFERROR(IF(-SUM(Q$20:Q329)+Q$15&lt;0.000001,0,IF($C330&gt;='H-32A-WP06 - Debt Service'!P$24,'H-32A-WP06 - Debt Service'!P$27/12,0)),"-")</f>
        <v>-</v>
      </c>
      <c r="R330" s="366">
        <f>IFERROR(IF(-SUM(R$20:R329)+R$15&lt;0.000001,0,IF($C330&gt;='H-32A-WP06 - Debt Service'!Q$24,'H-32A-WP06 - Debt Service'!Q$27/12,0)),"-")</f>
        <v>0</v>
      </c>
      <c r="S330" s="366">
        <f>IFERROR(IF(-SUM(S$20:S329)+S$15&lt;0.000001,0,IF($C330&gt;='H-32A-WP06 - Debt Service'!R$24,'H-32A-WP06 - Debt Service'!R$27/12,0)),"-")</f>
        <v>0</v>
      </c>
      <c r="T330" s="366">
        <f>IFERROR(IF(-SUM(T$20:T329)+T$15&lt;0.000001,0,IF($C330&gt;='H-32A-WP06 - Debt Service'!S$24,'H-32A-WP06 - Debt Service'!S$27/12,0)),"-")</f>
        <v>0</v>
      </c>
      <c r="U330" s="366">
        <f>IFERROR(IF(-SUM(U$20:U329)+U$15&lt;0.000001,0,IF($C330&gt;='H-32A-WP06 - Debt Service'!T$24,'H-32A-WP06 - Debt Service'!T$27/12,0)),"-")</f>
        <v>0</v>
      </c>
      <c r="V330" s="366">
        <f>IFERROR(IF(-SUM(V$20:V329)+V$15&lt;0.000001,0,IF($C330&gt;='H-32A-WP06 - Debt Service'!U$24,'H-32A-WP06 - Debt Service'!U$27/12,0)),"-")</f>
        <v>0</v>
      </c>
      <c r="W330" s="366">
        <f>IFERROR(IF(-SUM(W$20:W329)+W$15&lt;0.000001,0,IF($C330&gt;='H-32A-WP06 - Debt Service'!V$24,'H-32A-WP06 - Debt Service'!V$27/12,0)),"-")</f>
        <v>0</v>
      </c>
      <c r="X330" s="366">
        <f>IFERROR(IF(-SUM(X$20:X329)+X$15&lt;0.000001,0,IF($C330&gt;='H-32A-WP06 - Debt Service'!W$24,'H-32A-WP06 - Debt Service'!W$27/12,0)),"-")</f>
        <v>0</v>
      </c>
      <c r="Y330" s="366">
        <f>IFERROR(IF(-SUM(Y$20:Y329)+Y$15&lt;0.000001,0,IF($C330&gt;='H-32A-WP06 - Debt Service'!X$24,'H-32A-WP06 - Debt Service'!X$27/12,0)),"-")</f>
        <v>0</v>
      </c>
      <c r="Z330" s="366">
        <f>IFERROR(IF(-SUM(Z$20:Z329)+Z$15&lt;0.000001,0,IF($C330&gt;='H-32A-WP06 - Debt Service'!Y$24,'H-32A-WP06 - Debt Service'!Y$27/12,0)),"-")</f>
        <v>0</v>
      </c>
    </row>
    <row r="331" spans="2:26">
      <c r="B331" s="354">
        <f t="shared" si="16"/>
        <v>2044</v>
      </c>
      <c r="C331" s="378">
        <f t="shared" si="18"/>
        <v>52932</v>
      </c>
      <c r="D331" s="366" t="str">
        <f>IFERROR(IF(-SUM(D$20:D330)+D$15&lt;0.000001,0,IF($C331&gt;='H-32A-WP06 - Debt Service'!C$24,'H-32A-WP06 - Debt Service'!C$27/12,0)),"-")</f>
        <v>-</v>
      </c>
      <c r="E331" s="366" t="str">
        <f>IFERROR(IF(-SUM(E$20:E330)+E$15&lt;0.000001,0,IF($C331&gt;='H-32A-WP06 - Debt Service'!D$24,'H-32A-WP06 - Debt Service'!D$27/12,0)),"-")</f>
        <v>-</v>
      </c>
      <c r="F331" s="366" t="str">
        <f>IFERROR(IF(-SUM(F$20:F330)+F$15&lt;0.000001,0,IF($C331&gt;='H-32A-WP06 - Debt Service'!E$24,'H-32A-WP06 - Debt Service'!E$27/12,0)),"-")</f>
        <v>-</v>
      </c>
      <c r="G331" s="366">
        <f>IFERROR(IF(-SUM(G$20:G330)+G$15&lt;0.000001,0,IF($C331&gt;='H-32A-WP06 - Debt Service'!F$24,'H-32A-WP06 - Debt Service'!F$27/12,0)),"-")</f>
        <v>0</v>
      </c>
      <c r="H331" s="366">
        <f>IFERROR(IF(-SUM(H$20:H330)+H$15&lt;0.000001,0,IF($C331&gt;='H-32A-WP06 - Debt Service'!G$24,'H-32A-WP06 - Debt Service'!G$27/12,0)),"-")</f>
        <v>0</v>
      </c>
      <c r="I331" s="366">
        <f>IFERROR(IF(-SUM(I$20:I330)+I$15&lt;0.000001,0,IF($C331&gt;='H-32A-WP06 - Debt Service'!H$24,'H-32A-WP06 - Debt Service'!H$27/12,0)),"-")</f>
        <v>0</v>
      </c>
      <c r="J331" s="366">
        <f>IFERROR(IF(-SUM(J$20:J330)+J$15&lt;0.000001,0,IF($C331&gt;='H-32A-WP06 - Debt Service'!I$24,'H-32A-WP06 - Debt Service'!I$27/12,0)),"-")</f>
        <v>0</v>
      </c>
      <c r="K331" s="366">
        <f>IFERROR(IF(-SUM(K$20:K330)+K$15&lt;0.000001,0,IF($C331&gt;='H-32A-WP06 - Debt Service'!J$24,'H-32A-WP06 - Debt Service'!J$27/12,0)),"-")</f>
        <v>0</v>
      </c>
      <c r="L331" s="366">
        <f>IFERROR(IF(-SUM(L$20:L330)+L$15&lt;0.000001,0,IF($C331&gt;='H-32A-WP06 - Debt Service'!K$24,'H-32A-WP06 - Debt Service'!K$27/12,0)),"-")</f>
        <v>0</v>
      </c>
      <c r="M331" s="366">
        <f>IFERROR(IF(-SUM(M$20:M330)+M$15&lt;0.000001,0,IF($C331&gt;='H-32A-WP06 - Debt Service'!L$24,'H-32A-WP06 - Debt Service'!L$27/12,0)),"-")</f>
        <v>0</v>
      </c>
      <c r="N331" s="459"/>
      <c r="O331" s="354">
        <f t="shared" si="17"/>
        <v>2044</v>
      </c>
      <c r="P331" s="378">
        <f t="shared" si="19"/>
        <v>52932</v>
      </c>
      <c r="Q331" s="366" t="str">
        <f>IFERROR(IF(-SUM(Q$20:Q330)+Q$15&lt;0.000001,0,IF($C331&gt;='H-32A-WP06 - Debt Service'!P$24,'H-32A-WP06 - Debt Service'!P$27/12,0)),"-")</f>
        <v>-</v>
      </c>
      <c r="R331" s="366">
        <f>IFERROR(IF(-SUM(R$20:R330)+R$15&lt;0.000001,0,IF($C331&gt;='H-32A-WP06 - Debt Service'!Q$24,'H-32A-WP06 - Debt Service'!Q$27/12,0)),"-")</f>
        <v>0</v>
      </c>
      <c r="S331" s="366">
        <f>IFERROR(IF(-SUM(S$20:S330)+S$15&lt;0.000001,0,IF($C331&gt;='H-32A-WP06 - Debt Service'!R$24,'H-32A-WP06 - Debt Service'!R$27/12,0)),"-")</f>
        <v>0</v>
      </c>
      <c r="T331" s="366">
        <f>IFERROR(IF(-SUM(T$20:T330)+T$15&lt;0.000001,0,IF($C331&gt;='H-32A-WP06 - Debt Service'!S$24,'H-32A-WP06 - Debt Service'!S$27/12,0)),"-")</f>
        <v>0</v>
      </c>
      <c r="U331" s="366">
        <f>IFERROR(IF(-SUM(U$20:U330)+U$15&lt;0.000001,0,IF($C331&gt;='H-32A-WP06 - Debt Service'!T$24,'H-32A-WP06 - Debt Service'!T$27/12,0)),"-")</f>
        <v>0</v>
      </c>
      <c r="V331" s="366">
        <f>IFERROR(IF(-SUM(V$20:V330)+V$15&lt;0.000001,0,IF($C331&gt;='H-32A-WP06 - Debt Service'!U$24,'H-32A-WP06 - Debt Service'!U$27/12,0)),"-")</f>
        <v>0</v>
      </c>
      <c r="W331" s="366">
        <f>IFERROR(IF(-SUM(W$20:W330)+W$15&lt;0.000001,0,IF($C331&gt;='H-32A-WP06 - Debt Service'!V$24,'H-32A-WP06 - Debt Service'!V$27/12,0)),"-")</f>
        <v>0</v>
      </c>
      <c r="X331" s="366">
        <f>IFERROR(IF(-SUM(X$20:X330)+X$15&lt;0.000001,0,IF($C331&gt;='H-32A-WP06 - Debt Service'!W$24,'H-32A-WP06 - Debt Service'!W$27/12,0)),"-")</f>
        <v>0</v>
      </c>
      <c r="Y331" s="366">
        <f>IFERROR(IF(-SUM(Y$20:Y330)+Y$15&lt;0.000001,0,IF($C331&gt;='H-32A-WP06 - Debt Service'!X$24,'H-32A-WP06 - Debt Service'!X$27/12,0)),"-")</f>
        <v>0</v>
      </c>
      <c r="Z331" s="366">
        <f>IFERROR(IF(-SUM(Z$20:Z330)+Z$15&lt;0.000001,0,IF($C331&gt;='H-32A-WP06 - Debt Service'!Y$24,'H-32A-WP06 - Debt Service'!Y$27/12,0)),"-")</f>
        <v>0</v>
      </c>
    </row>
    <row r="332" spans="2:26">
      <c r="B332" s="354">
        <f t="shared" si="16"/>
        <v>2045</v>
      </c>
      <c r="C332" s="378">
        <f t="shared" si="18"/>
        <v>52963</v>
      </c>
      <c r="D332" s="366" t="str">
        <f>IFERROR(IF(-SUM(D$20:D331)+D$15&lt;0.000001,0,IF($C332&gt;='H-32A-WP06 - Debt Service'!C$24,'H-32A-WP06 - Debt Service'!C$27/12,0)),"-")</f>
        <v>-</v>
      </c>
      <c r="E332" s="366" t="str">
        <f>IFERROR(IF(-SUM(E$20:E331)+E$15&lt;0.000001,0,IF($C332&gt;='H-32A-WP06 - Debt Service'!D$24,'H-32A-WP06 - Debt Service'!D$27/12,0)),"-")</f>
        <v>-</v>
      </c>
      <c r="F332" s="366" t="str">
        <f>IFERROR(IF(-SUM(F$20:F331)+F$15&lt;0.000001,0,IF($C332&gt;='H-32A-WP06 - Debt Service'!E$24,'H-32A-WP06 - Debt Service'!E$27/12,0)),"-")</f>
        <v>-</v>
      </c>
      <c r="G332" s="366">
        <f>IFERROR(IF(-SUM(G$20:G331)+G$15&lt;0.000001,0,IF($C332&gt;='H-32A-WP06 - Debt Service'!F$24,'H-32A-WP06 - Debt Service'!F$27/12,0)),"-")</f>
        <v>0</v>
      </c>
      <c r="H332" s="366">
        <f>IFERROR(IF(-SUM(H$20:H331)+H$15&lt;0.000001,0,IF($C332&gt;='H-32A-WP06 - Debt Service'!G$24,'H-32A-WP06 - Debt Service'!G$27/12,0)),"-")</f>
        <v>0</v>
      </c>
      <c r="I332" s="366">
        <f>IFERROR(IF(-SUM(I$20:I331)+I$15&lt;0.000001,0,IF($C332&gt;='H-32A-WP06 - Debt Service'!H$24,'H-32A-WP06 - Debt Service'!H$27/12,0)),"-")</f>
        <v>0</v>
      </c>
      <c r="J332" s="366">
        <f>IFERROR(IF(-SUM(J$20:J331)+J$15&lt;0.000001,0,IF($C332&gt;='H-32A-WP06 - Debt Service'!I$24,'H-32A-WP06 - Debt Service'!I$27/12,0)),"-")</f>
        <v>0</v>
      </c>
      <c r="K332" s="366">
        <f>IFERROR(IF(-SUM(K$20:K331)+K$15&lt;0.000001,0,IF($C332&gt;='H-32A-WP06 - Debt Service'!J$24,'H-32A-WP06 - Debt Service'!J$27/12,0)),"-")</f>
        <v>0</v>
      </c>
      <c r="L332" s="366">
        <f>IFERROR(IF(-SUM(L$20:L331)+L$15&lt;0.000001,0,IF($C332&gt;='H-32A-WP06 - Debt Service'!K$24,'H-32A-WP06 - Debt Service'!K$27/12,0)),"-")</f>
        <v>0</v>
      </c>
      <c r="M332" s="366">
        <f>IFERROR(IF(-SUM(M$20:M331)+M$15&lt;0.000001,0,IF($C332&gt;='H-32A-WP06 - Debt Service'!L$24,'H-32A-WP06 - Debt Service'!L$27/12,0)),"-")</f>
        <v>0</v>
      </c>
      <c r="N332" s="459"/>
      <c r="O332" s="354">
        <f t="shared" si="17"/>
        <v>2045</v>
      </c>
      <c r="P332" s="378">
        <f t="shared" si="19"/>
        <v>52963</v>
      </c>
      <c r="Q332" s="366" t="str">
        <f>IFERROR(IF(-SUM(Q$20:Q331)+Q$15&lt;0.000001,0,IF($C332&gt;='H-32A-WP06 - Debt Service'!P$24,'H-32A-WP06 - Debt Service'!P$27/12,0)),"-")</f>
        <v>-</v>
      </c>
      <c r="R332" s="366">
        <f>IFERROR(IF(-SUM(R$20:R331)+R$15&lt;0.000001,0,IF($C332&gt;='H-32A-WP06 - Debt Service'!Q$24,'H-32A-WP06 - Debt Service'!Q$27/12,0)),"-")</f>
        <v>0</v>
      </c>
      <c r="S332" s="366">
        <f>IFERROR(IF(-SUM(S$20:S331)+S$15&lt;0.000001,0,IF($C332&gt;='H-32A-WP06 - Debt Service'!R$24,'H-32A-WP06 - Debt Service'!R$27/12,0)),"-")</f>
        <v>0</v>
      </c>
      <c r="T332" s="366">
        <f>IFERROR(IF(-SUM(T$20:T331)+T$15&lt;0.000001,0,IF($C332&gt;='H-32A-WP06 - Debt Service'!S$24,'H-32A-WP06 - Debt Service'!S$27/12,0)),"-")</f>
        <v>0</v>
      </c>
      <c r="U332" s="366">
        <f>IFERROR(IF(-SUM(U$20:U331)+U$15&lt;0.000001,0,IF($C332&gt;='H-32A-WP06 - Debt Service'!T$24,'H-32A-WP06 - Debt Service'!T$27/12,0)),"-")</f>
        <v>0</v>
      </c>
      <c r="V332" s="366">
        <f>IFERROR(IF(-SUM(V$20:V331)+V$15&lt;0.000001,0,IF($C332&gt;='H-32A-WP06 - Debt Service'!U$24,'H-32A-WP06 - Debt Service'!U$27/12,0)),"-")</f>
        <v>0</v>
      </c>
      <c r="W332" s="366">
        <f>IFERROR(IF(-SUM(W$20:W331)+W$15&lt;0.000001,0,IF($C332&gt;='H-32A-WP06 - Debt Service'!V$24,'H-32A-WP06 - Debt Service'!V$27/12,0)),"-")</f>
        <v>0</v>
      </c>
      <c r="X332" s="366">
        <f>IFERROR(IF(-SUM(X$20:X331)+X$15&lt;0.000001,0,IF($C332&gt;='H-32A-WP06 - Debt Service'!W$24,'H-32A-WP06 - Debt Service'!W$27/12,0)),"-")</f>
        <v>0</v>
      </c>
      <c r="Y332" s="366">
        <f>IFERROR(IF(-SUM(Y$20:Y331)+Y$15&lt;0.000001,0,IF($C332&gt;='H-32A-WP06 - Debt Service'!X$24,'H-32A-WP06 - Debt Service'!X$27/12,0)),"-")</f>
        <v>0</v>
      </c>
      <c r="Z332" s="366">
        <f>IFERROR(IF(-SUM(Z$20:Z331)+Z$15&lt;0.000001,0,IF($C332&gt;='H-32A-WP06 - Debt Service'!Y$24,'H-32A-WP06 - Debt Service'!Y$27/12,0)),"-")</f>
        <v>0</v>
      </c>
    </row>
    <row r="333" spans="2:26">
      <c r="B333" s="354">
        <f t="shared" si="16"/>
        <v>2045</v>
      </c>
      <c r="C333" s="378">
        <f t="shared" si="18"/>
        <v>52994</v>
      </c>
      <c r="D333" s="366" t="str">
        <f>IFERROR(IF(-SUM(D$20:D332)+D$15&lt;0.000001,0,IF($C333&gt;='H-32A-WP06 - Debt Service'!C$24,'H-32A-WP06 - Debt Service'!C$27/12,0)),"-")</f>
        <v>-</v>
      </c>
      <c r="E333" s="366" t="str">
        <f>IFERROR(IF(-SUM(E$20:E332)+E$15&lt;0.000001,0,IF($C333&gt;='H-32A-WP06 - Debt Service'!D$24,'H-32A-WP06 - Debt Service'!D$27/12,0)),"-")</f>
        <v>-</v>
      </c>
      <c r="F333" s="366" t="str">
        <f>IFERROR(IF(-SUM(F$20:F332)+F$15&lt;0.000001,0,IF($C333&gt;='H-32A-WP06 - Debt Service'!E$24,'H-32A-WP06 - Debt Service'!E$27/12,0)),"-")</f>
        <v>-</v>
      </c>
      <c r="G333" s="366">
        <f>IFERROR(IF(-SUM(G$20:G332)+G$15&lt;0.000001,0,IF($C333&gt;='H-32A-WP06 - Debt Service'!F$24,'H-32A-WP06 - Debt Service'!F$27/12,0)),"-")</f>
        <v>0</v>
      </c>
      <c r="H333" s="366">
        <f>IFERROR(IF(-SUM(H$20:H332)+H$15&lt;0.000001,0,IF($C333&gt;='H-32A-WP06 - Debt Service'!G$24,'H-32A-WP06 - Debt Service'!G$27/12,0)),"-")</f>
        <v>0</v>
      </c>
      <c r="I333" s="366">
        <f>IFERROR(IF(-SUM(I$20:I332)+I$15&lt;0.000001,0,IF($C333&gt;='H-32A-WP06 - Debt Service'!H$24,'H-32A-WP06 - Debt Service'!H$27/12,0)),"-")</f>
        <v>0</v>
      </c>
      <c r="J333" s="366">
        <f>IFERROR(IF(-SUM(J$20:J332)+J$15&lt;0.000001,0,IF($C333&gt;='H-32A-WP06 - Debt Service'!I$24,'H-32A-WP06 - Debt Service'!I$27/12,0)),"-")</f>
        <v>0</v>
      </c>
      <c r="K333" s="366">
        <f>IFERROR(IF(-SUM(K$20:K332)+K$15&lt;0.000001,0,IF($C333&gt;='H-32A-WP06 - Debt Service'!J$24,'H-32A-WP06 - Debt Service'!J$27/12,0)),"-")</f>
        <v>0</v>
      </c>
      <c r="L333" s="366">
        <f>IFERROR(IF(-SUM(L$20:L332)+L$15&lt;0.000001,0,IF($C333&gt;='H-32A-WP06 - Debt Service'!K$24,'H-32A-WP06 - Debt Service'!K$27/12,0)),"-")</f>
        <v>0</v>
      </c>
      <c r="M333" s="366">
        <f>IFERROR(IF(-SUM(M$20:M332)+M$15&lt;0.000001,0,IF($C333&gt;='H-32A-WP06 - Debt Service'!L$24,'H-32A-WP06 - Debt Service'!L$27/12,0)),"-")</f>
        <v>0</v>
      </c>
      <c r="N333" s="459"/>
      <c r="O333" s="354">
        <f t="shared" si="17"/>
        <v>2045</v>
      </c>
      <c r="P333" s="378">
        <f t="shared" si="19"/>
        <v>52994</v>
      </c>
      <c r="Q333" s="366" t="str">
        <f>IFERROR(IF(-SUM(Q$20:Q332)+Q$15&lt;0.000001,0,IF($C333&gt;='H-32A-WP06 - Debt Service'!P$24,'H-32A-WP06 - Debt Service'!P$27/12,0)),"-")</f>
        <v>-</v>
      </c>
      <c r="R333" s="366">
        <f>IFERROR(IF(-SUM(R$20:R332)+R$15&lt;0.000001,0,IF($C333&gt;='H-32A-WP06 - Debt Service'!Q$24,'H-32A-WP06 - Debt Service'!Q$27/12,0)),"-")</f>
        <v>0</v>
      </c>
      <c r="S333" s="366">
        <f>IFERROR(IF(-SUM(S$20:S332)+S$15&lt;0.000001,0,IF($C333&gt;='H-32A-WP06 - Debt Service'!R$24,'H-32A-WP06 - Debt Service'!R$27/12,0)),"-")</f>
        <v>0</v>
      </c>
      <c r="T333" s="366">
        <f>IFERROR(IF(-SUM(T$20:T332)+T$15&lt;0.000001,0,IF($C333&gt;='H-32A-WP06 - Debt Service'!S$24,'H-32A-WP06 - Debt Service'!S$27/12,0)),"-")</f>
        <v>0</v>
      </c>
      <c r="U333" s="366">
        <f>IFERROR(IF(-SUM(U$20:U332)+U$15&lt;0.000001,0,IF($C333&gt;='H-32A-WP06 - Debt Service'!T$24,'H-32A-WP06 - Debt Service'!T$27/12,0)),"-")</f>
        <v>0</v>
      </c>
      <c r="V333" s="366">
        <f>IFERROR(IF(-SUM(V$20:V332)+V$15&lt;0.000001,0,IF($C333&gt;='H-32A-WP06 - Debt Service'!U$24,'H-32A-WP06 - Debt Service'!U$27/12,0)),"-")</f>
        <v>0</v>
      </c>
      <c r="W333" s="366">
        <f>IFERROR(IF(-SUM(W$20:W332)+W$15&lt;0.000001,0,IF($C333&gt;='H-32A-WP06 - Debt Service'!V$24,'H-32A-WP06 - Debt Service'!V$27/12,0)),"-")</f>
        <v>0</v>
      </c>
      <c r="X333" s="366">
        <f>IFERROR(IF(-SUM(X$20:X332)+X$15&lt;0.000001,0,IF($C333&gt;='H-32A-WP06 - Debt Service'!W$24,'H-32A-WP06 - Debt Service'!W$27/12,0)),"-")</f>
        <v>0</v>
      </c>
      <c r="Y333" s="366">
        <f>IFERROR(IF(-SUM(Y$20:Y332)+Y$15&lt;0.000001,0,IF($C333&gt;='H-32A-WP06 - Debt Service'!X$24,'H-32A-WP06 - Debt Service'!X$27/12,0)),"-")</f>
        <v>0</v>
      </c>
      <c r="Z333" s="366">
        <f>IFERROR(IF(-SUM(Z$20:Z332)+Z$15&lt;0.000001,0,IF($C333&gt;='H-32A-WP06 - Debt Service'!Y$24,'H-32A-WP06 - Debt Service'!Y$27/12,0)),"-")</f>
        <v>0</v>
      </c>
    </row>
    <row r="334" spans="2:26">
      <c r="B334" s="354">
        <f t="shared" si="16"/>
        <v>2045</v>
      </c>
      <c r="C334" s="378">
        <f t="shared" si="18"/>
        <v>53022</v>
      </c>
      <c r="D334" s="366" t="str">
        <f>IFERROR(IF(-SUM(D$20:D333)+D$15&lt;0.000001,0,IF($C334&gt;='H-32A-WP06 - Debt Service'!C$24,'H-32A-WP06 - Debt Service'!C$27/12,0)),"-")</f>
        <v>-</v>
      </c>
      <c r="E334" s="366" t="str">
        <f>IFERROR(IF(-SUM(E$20:E333)+E$15&lt;0.000001,0,IF($C334&gt;='H-32A-WP06 - Debt Service'!D$24,'H-32A-WP06 - Debt Service'!D$27/12,0)),"-")</f>
        <v>-</v>
      </c>
      <c r="F334" s="366" t="str">
        <f>IFERROR(IF(-SUM(F$20:F333)+F$15&lt;0.000001,0,IF($C334&gt;='H-32A-WP06 - Debt Service'!E$24,'H-32A-WP06 - Debt Service'!E$27/12,0)),"-")</f>
        <v>-</v>
      </c>
      <c r="G334" s="366">
        <f>IFERROR(IF(-SUM(G$20:G333)+G$15&lt;0.000001,0,IF($C334&gt;='H-32A-WP06 - Debt Service'!F$24,'H-32A-WP06 - Debt Service'!F$27/12,0)),"-")</f>
        <v>0</v>
      </c>
      <c r="H334" s="366">
        <f>IFERROR(IF(-SUM(H$20:H333)+H$15&lt;0.000001,0,IF($C334&gt;='H-32A-WP06 - Debt Service'!G$24,'H-32A-WP06 - Debt Service'!G$27/12,0)),"-")</f>
        <v>0</v>
      </c>
      <c r="I334" s="366">
        <f>IFERROR(IF(-SUM(I$20:I333)+I$15&lt;0.000001,0,IF($C334&gt;='H-32A-WP06 - Debt Service'!H$24,'H-32A-WP06 - Debt Service'!H$27/12,0)),"-")</f>
        <v>0</v>
      </c>
      <c r="J334" s="366">
        <f>IFERROR(IF(-SUM(J$20:J333)+J$15&lt;0.000001,0,IF($C334&gt;='H-32A-WP06 - Debt Service'!I$24,'H-32A-WP06 - Debt Service'!I$27/12,0)),"-")</f>
        <v>0</v>
      </c>
      <c r="K334" s="366">
        <f>IFERROR(IF(-SUM(K$20:K333)+K$15&lt;0.000001,0,IF($C334&gt;='H-32A-WP06 - Debt Service'!J$24,'H-32A-WP06 - Debt Service'!J$27/12,0)),"-")</f>
        <v>0</v>
      </c>
      <c r="L334" s="366">
        <f>IFERROR(IF(-SUM(L$20:L333)+L$15&lt;0.000001,0,IF($C334&gt;='H-32A-WP06 - Debt Service'!K$24,'H-32A-WP06 - Debt Service'!K$27/12,0)),"-")</f>
        <v>0</v>
      </c>
      <c r="M334" s="366">
        <f>IFERROR(IF(-SUM(M$20:M333)+M$15&lt;0.000001,0,IF($C334&gt;='H-32A-WP06 - Debt Service'!L$24,'H-32A-WP06 - Debt Service'!L$27/12,0)),"-")</f>
        <v>0</v>
      </c>
      <c r="N334" s="459"/>
      <c r="O334" s="354">
        <f t="shared" si="17"/>
        <v>2045</v>
      </c>
      <c r="P334" s="378">
        <f t="shared" si="19"/>
        <v>53022</v>
      </c>
      <c r="Q334" s="366" t="str">
        <f>IFERROR(IF(-SUM(Q$20:Q333)+Q$15&lt;0.000001,0,IF($C334&gt;='H-32A-WP06 - Debt Service'!P$24,'H-32A-WP06 - Debt Service'!P$27/12,0)),"-")</f>
        <v>-</v>
      </c>
      <c r="R334" s="366">
        <f>IFERROR(IF(-SUM(R$20:R333)+R$15&lt;0.000001,0,IF($C334&gt;='H-32A-WP06 - Debt Service'!Q$24,'H-32A-WP06 - Debt Service'!Q$27/12,0)),"-")</f>
        <v>0</v>
      </c>
      <c r="S334" s="366">
        <f>IFERROR(IF(-SUM(S$20:S333)+S$15&lt;0.000001,0,IF($C334&gt;='H-32A-WP06 - Debt Service'!R$24,'H-32A-WP06 - Debt Service'!R$27/12,0)),"-")</f>
        <v>0</v>
      </c>
      <c r="T334" s="366">
        <f>IFERROR(IF(-SUM(T$20:T333)+T$15&lt;0.000001,0,IF($C334&gt;='H-32A-WP06 - Debt Service'!S$24,'H-32A-WP06 - Debt Service'!S$27/12,0)),"-")</f>
        <v>0</v>
      </c>
      <c r="U334" s="366">
        <f>IFERROR(IF(-SUM(U$20:U333)+U$15&lt;0.000001,0,IF($C334&gt;='H-32A-WP06 - Debt Service'!T$24,'H-32A-WP06 - Debt Service'!T$27/12,0)),"-")</f>
        <v>0</v>
      </c>
      <c r="V334" s="366">
        <f>IFERROR(IF(-SUM(V$20:V333)+V$15&lt;0.000001,0,IF($C334&gt;='H-32A-WP06 - Debt Service'!U$24,'H-32A-WP06 - Debt Service'!U$27/12,0)),"-")</f>
        <v>0</v>
      </c>
      <c r="W334" s="366">
        <f>IFERROR(IF(-SUM(W$20:W333)+W$15&lt;0.000001,0,IF($C334&gt;='H-32A-WP06 - Debt Service'!V$24,'H-32A-WP06 - Debt Service'!V$27/12,0)),"-")</f>
        <v>0</v>
      </c>
      <c r="X334" s="366">
        <f>IFERROR(IF(-SUM(X$20:X333)+X$15&lt;0.000001,0,IF($C334&gt;='H-32A-WP06 - Debt Service'!W$24,'H-32A-WP06 - Debt Service'!W$27/12,0)),"-")</f>
        <v>0</v>
      </c>
      <c r="Y334" s="366">
        <f>IFERROR(IF(-SUM(Y$20:Y333)+Y$15&lt;0.000001,0,IF($C334&gt;='H-32A-WP06 - Debt Service'!X$24,'H-32A-WP06 - Debt Service'!X$27/12,0)),"-")</f>
        <v>0</v>
      </c>
      <c r="Z334" s="366">
        <f>IFERROR(IF(-SUM(Z$20:Z333)+Z$15&lt;0.000001,0,IF($C334&gt;='H-32A-WP06 - Debt Service'!Y$24,'H-32A-WP06 - Debt Service'!Y$27/12,0)),"-")</f>
        <v>0</v>
      </c>
    </row>
    <row r="335" spans="2:26">
      <c r="B335" s="354">
        <f t="shared" si="16"/>
        <v>2045</v>
      </c>
      <c r="C335" s="378">
        <f t="shared" si="18"/>
        <v>53053</v>
      </c>
      <c r="D335" s="366" t="str">
        <f>IFERROR(IF(-SUM(D$20:D334)+D$15&lt;0.000001,0,IF($C335&gt;='H-32A-WP06 - Debt Service'!C$24,'H-32A-WP06 - Debt Service'!C$27/12,0)),"-")</f>
        <v>-</v>
      </c>
      <c r="E335" s="366" t="str">
        <f>IFERROR(IF(-SUM(E$20:E334)+E$15&lt;0.000001,0,IF($C335&gt;='H-32A-WP06 - Debt Service'!D$24,'H-32A-WP06 - Debt Service'!D$27/12,0)),"-")</f>
        <v>-</v>
      </c>
      <c r="F335" s="366" t="str">
        <f>IFERROR(IF(-SUM(F$20:F334)+F$15&lt;0.000001,0,IF($C335&gt;='H-32A-WP06 - Debt Service'!E$24,'H-32A-WP06 - Debt Service'!E$27/12,0)),"-")</f>
        <v>-</v>
      </c>
      <c r="G335" s="366">
        <f>IFERROR(IF(-SUM(G$20:G334)+G$15&lt;0.000001,0,IF($C335&gt;='H-32A-WP06 - Debt Service'!F$24,'H-32A-WP06 - Debt Service'!F$27/12,0)),"-")</f>
        <v>0</v>
      </c>
      <c r="H335" s="366">
        <f>IFERROR(IF(-SUM(H$20:H334)+H$15&lt;0.000001,0,IF($C335&gt;='H-32A-WP06 - Debt Service'!G$24,'H-32A-WP06 - Debt Service'!G$27/12,0)),"-")</f>
        <v>0</v>
      </c>
      <c r="I335" s="366">
        <f>IFERROR(IF(-SUM(I$20:I334)+I$15&lt;0.000001,0,IF($C335&gt;='H-32A-WP06 - Debt Service'!H$24,'H-32A-WP06 - Debt Service'!H$27/12,0)),"-")</f>
        <v>0</v>
      </c>
      <c r="J335" s="366">
        <f>IFERROR(IF(-SUM(J$20:J334)+J$15&lt;0.000001,0,IF($C335&gt;='H-32A-WP06 - Debt Service'!I$24,'H-32A-WP06 - Debt Service'!I$27/12,0)),"-")</f>
        <v>0</v>
      </c>
      <c r="K335" s="366">
        <f>IFERROR(IF(-SUM(K$20:K334)+K$15&lt;0.000001,0,IF($C335&gt;='H-32A-WP06 - Debt Service'!J$24,'H-32A-WP06 - Debt Service'!J$27/12,0)),"-")</f>
        <v>0</v>
      </c>
      <c r="L335" s="366">
        <f>IFERROR(IF(-SUM(L$20:L334)+L$15&lt;0.000001,0,IF($C335&gt;='H-32A-WP06 - Debt Service'!K$24,'H-32A-WP06 - Debt Service'!K$27/12,0)),"-")</f>
        <v>0</v>
      </c>
      <c r="M335" s="366">
        <f>IFERROR(IF(-SUM(M$20:M334)+M$15&lt;0.000001,0,IF($C335&gt;='H-32A-WP06 - Debt Service'!L$24,'H-32A-WP06 - Debt Service'!L$27/12,0)),"-")</f>
        <v>0</v>
      </c>
      <c r="N335" s="459"/>
      <c r="O335" s="354">
        <f t="shared" si="17"/>
        <v>2045</v>
      </c>
      <c r="P335" s="378">
        <f t="shared" si="19"/>
        <v>53053</v>
      </c>
      <c r="Q335" s="366" t="str">
        <f>IFERROR(IF(-SUM(Q$20:Q334)+Q$15&lt;0.000001,0,IF($C335&gt;='H-32A-WP06 - Debt Service'!P$24,'H-32A-WP06 - Debt Service'!P$27/12,0)),"-")</f>
        <v>-</v>
      </c>
      <c r="R335" s="366">
        <f>IFERROR(IF(-SUM(R$20:R334)+R$15&lt;0.000001,0,IF($C335&gt;='H-32A-WP06 - Debt Service'!Q$24,'H-32A-WP06 - Debt Service'!Q$27/12,0)),"-")</f>
        <v>0</v>
      </c>
      <c r="S335" s="366">
        <f>IFERROR(IF(-SUM(S$20:S334)+S$15&lt;0.000001,0,IF($C335&gt;='H-32A-WP06 - Debt Service'!R$24,'H-32A-WP06 - Debt Service'!R$27/12,0)),"-")</f>
        <v>0</v>
      </c>
      <c r="T335" s="366">
        <f>IFERROR(IF(-SUM(T$20:T334)+T$15&lt;0.000001,0,IF($C335&gt;='H-32A-WP06 - Debt Service'!S$24,'H-32A-WP06 - Debt Service'!S$27/12,0)),"-")</f>
        <v>0</v>
      </c>
      <c r="U335" s="366">
        <f>IFERROR(IF(-SUM(U$20:U334)+U$15&lt;0.000001,0,IF($C335&gt;='H-32A-WP06 - Debt Service'!T$24,'H-32A-WP06 - Debt Service'!T$27/12,0)),"-")</f>
        <v>0</v>
      </c>
      <c r="V335" s="366">
        <f>IFERROR(IF(-SUM(V$20:V334)+V$15&lt;0.000001,0,IF($C335&gt;='H-32A-WP06 - Debt Service'!U$24,'H-32A-WP06 - Debt Service'!U$27/12,0)),"-")</f>
        <v>0</v>
      </c>
      <c r="W335" s="366">
        <f>IFERROR(IF(-SUM(W$20:W334)+W$15&lt;0.000001,0,IF($C335&gt;='H-32A-WP06 - Debt Service'!V$24,'H-32A-WP06 - Debt Service'!V$27/12,0)),"-")</f>
        <v>0</v>
      </c>
      <c r="X335" s="366">
        <f>IFERROR(IF(-SUM(X$20:X334)+X$15&lt;0.000001,0,IF($C335&gt;='H-32A-WP06 - Debt Service'!W$24,'H-32A-WP06 - Debt Service'!W$27/12,0)),"-")</f>
        <v>0</v>
      </c>
      <c r="Y335" s="366">
        <f>IFERROR(IF(-SUM(Y$20:Y334)+Y$15&lt;0.000001,0,IF($C335&gt;='H-32A-WP06 - Debt Service'!X$24,'H-32A-WP06 - Debt Service'!X$27/12,0)),"-")</f>
        <v>0</v>
      </c>
      <c r="Z335" s="366">
        <f>IFERROR(IF(-SUM(Z$20:Z334)+Z$15&lt;0.000001,0,IF($C335&gt;='H-32A-WP06 - Debt Service'!Y$24,'H-32A-WP06 - Debt Service'!Y$27/12,0)),"-")</f>
        <v>0</v>
      </c>
    </row>
    <row r="336" spans="2:26">
      <c r="B336" s="354">
        <f t="shared" si="16"/>
        <v>2045</v>
      </c>
      <c r="C336" s="378">
        <f t="shared" si="18"/>
        <v>53083</v>
      </c>
      <c r="D336" s="366" t="str">
        <f>IFERROR(IF(-SUM(D$20:D335)+D$15&lt;0.000001,0,IF($C336&gt;='H-32A-WP06 - Debt Service'!C$24,'H-32A-WP06 - Debt Service'!C$27/12,0)),"-")</f>
        <v>-</v>
      </c>
      <c r="E336" s="366" t="str">
        <f>IFERROR(IF(-SUM(E$20:E335)+E$15&lt;0.000001,0,IF($C336&gt;='H-32A-WP06 - Debt Service'!D$24,'H-32A-WP06 - Debt Service'!D$27/12,0)),"-")</f>
        <v>-</v>
      </c>
      <c r="F336" s="366" t="str">
        <f>IFERROR(IF(-SUM(F$20:F335)+F$15&lt;0.000001,0,IF($C336&gt;='H-32A-WP06 - Debt Service'!E$24,'H-32A-WP06 - Debt Service'!E$27/12,0)),"-")</f>
        <v>-</v>
      </c>
      <c r="G336" s="366">
        <f>IFERROR(IF(-SUM(G$20:G335)+G$15&lt;0.000001,0,IF($C336&gt;='H-32A-WP06 - Debt Service'!F$24,'H-32A-WP06 - Debt Service'!F$27/12,0)),"-")</f>
        <v>0</v>
      </c>
      <c r="H336" s="366">
        <f>IFERROR(IF(-SUM(H$20:H335)+H$15&lt;0.000001,0,IF($C336&gt;='H-32A-WP06 - Debt Service'!G$24,'H-32A-WP06 - Debt Service'!G$27/12,0)),"-")</f>
        <v>0</v>
      </c>
      <c r="I336" s="366">
        <f>IFERROR(IF(-SUM(I$20:I335)+I$15&lt;0.000001,0,IF($C336&gt;='H-32A-WP06 - Debt Service'!H$24,'H-32A-WP06 - Debt Service'!H$27/12,0)),"-")</f>
        <v>0</v>
      </c>
      <c r="J336" s="366">
        <f>IFERROR(IF(-SUM(J$20:J335)+J$15&lt;0.000001,0,IF($C336&gt;='H-32A-WP06 - Debt Service'!I$24,'H-32A-WP06 - Debt Service'!I$27/12,0)),"-")</f>
        <v>0</v>
      </c>
      <c r="K336" s="366">
        <f>IFERROR(IF(-SUM(K$20:K335)+K$15&lt;0.000001,0,IF($C336&gt;='H-32A-WP06 - Debt Service'!J$24,'H-32A-WP06 - Debt Service'!J$27/12,0)),"-")</f>
        <v>0</v>
      </c>
      <c r="L336" s="366">
        <f>IFERROR(IF(-SUM(L$20:L335)+L$15&lt;0.000001,0,IF($C336&gt;='H-32A-WP06 - Debt Service'!K$24,'H-32A-WP06 - Debt Service'!K$27/12,0)),"-")</f>
        <v>0</v>
      </c>
      <c r="M336" s="366">
        <f>IFERROR(IF(-SUM(M$20:M335)+M$15&lt;0.000001,0,IF($C336&gt;='H-32A-WP06 - Debt Service'!L$24,'H-32A-WP06 - Debt Service'!L$27/12,0)),"-")</f>
        <v>0</v>
      </c>
      <c r="N336" s="459"/>
      <c r="O336" s="354">
        <f t="shared" si="17"/>
        <v>2045</v>
      </c>
      <c r="P336" s="378">
        <f t="shared" si="19"/>
        <v>53083</v>
      </c>
      <c r="Q336" s="366" t="str">
        <f>IFERROR(IF(-SUM(Q$20:Q335)+Q$15&lt;0.000001,0,IF($C336&gt;='H-32A-WP06 - Debt Service'!P$24,'H-32A-WP06 - Debt Service'!P$27/12,0)),"-")</f>
        <v>-</v>
      </c>
      <c r="R336" s="366">
        <f>IFERROR(IF(-SUM(R$20:R335)+R$15&lt;0.000001,0,IF($C336&gt;='H-32A-WP06 - Debt Service'!Q$24,'H-32A-WP06 - Debt Service'!Q$27/12,0)),"-")</f>
        <v>0</v>
      </c>
      <c r="S336" s="366">
        <f>IFERROR(IF(-SUM(S$20:S335)+S$15&lt;0.000001,0,IF($C336&gt;='H-32A-WP06 - Debt Service'!R$24,'H-32A-WP06 - Debt Service'!R$27/12,0)),"-")</f>
        <v>0</v>
      </c>
      <c r="T336" s="366">
        <f>IFERROR(IF(-SUM(T$20:T335)+T$15&lt;0.000001,0,IF($C336&gt;='H-32A-WP06 - Debt Service'!S$24,'H-32A-WP06 - Debt Service'!S$27/12,0)),"-")</f>
        <v>0</v>
      </c>
      <c r="U336" s="366">
        <f>IFERROR(IF(-SUM(U$20:U335)+U$15&lt;0.000001,0,IF($C336&gt;='H-32A-WP06 - Debt Service'!T$24,'H-32A-WP06 - Debt Service'!T$27/12,0)),"-")</f>
        <v>0</v>
      </c>
      <c r="V336" s="366">
        <f>IFERROR(IF(-SUM(V$20:V335)+V$15&lt;0.000001,0,IF($C336&gt;='H-32A-WP06 - Debt Service'!U$24,'H-32A-WP06 - Debt Service'!U$27/12,0)),"-")</f>
        <v>0</v>
      </c>
      <c r="W336" s="366">
        <f>IFERROR(IF(-SUM(W$20:W335)+W$15&lt;0.000001,0,IF($C336&gt;='H-32A-WP06 - Debt Service'!V$24,'H-32A-WP06 - Debt Service'!V$27/12,0)),"-")</f>
        <v>0</v>
      </c>
      <c r="X336" s="366">
        <f>IFERROR(IF(-SUM(X$20:X335)+X$15&lt;0.000001,0,IF($C336&gt;='H-32A-WP06 - Debt Service'!W$24,'H-32A-WP06 - Debt Service'!W$27/12,0)),"-")</f>
        <v>0</v>
      </c>
      <c r="Y336" s="366">
        <f>IFERROR(IF(-SUM(Y$20:Y335)+Y$15&lt;0.000001,0,IF($C336&gt;='H-32A-WP06 - Debt Service'!X$24,'H-32A-WP06 - Debt Service'!X$27/12,0)),"-")</f>
        <v>0</v>
      </c>
      <c r="Z336" s="366">
        <f>IFERROR(IF(-SUM(Z$20:Z335)+Z$15&lt;0.000001,0,IF($C336&gt;='H-32A-WP06 - Debt Service'!Y$24,'H-32A-WP06 - Debt Service'!Y$27/12,0)),"-")</f>
        <v>0</v>
      </c>
    </row>
    <row r="337" spans="2:26">
      <c r="B337" s="354">
        <f t="shared" si="16"/>
        <v>2045</v>
      </c>
      <c r="C337" s="378">
        <f t="shared" si="18"/>
        <v>53114</v>
      </c>
      <c r="D337" s="366" t="str">
        <f>IFERROR(IF(-SUM(D$20:D336)+D$15&lt;0.000001,0,IF($C337&gt;='H-32A-WP06 - Debt Service'!C$24,'H-32A-WP06 - Debt Service'!C$27/12,0)),"-")</f>
        <v>-</v>
      </c>
      <c r="E337" s="366" t="str">
        <f>IFERROR(IF(-SUM(E$20:E336)+E$15&lt;0.000001,0,IF($C337&gt;='H-32A-WP06 - Debt Service'!D$24,'H-32A-WP06 - Debt Service'!D$27/12,0)),"-")</f>
        <v>-</v>
      </c>
      <c r="F337" s="366" t="str">
        <f>IFERROR(IF(-SUM(F$20:F336)+F$15&lt;0.000001,0,IF($C337&gt;='H-32A-WP06 - Debt Service'!E$24,'H-32A-WP06 - Debt Service'!E$27/12,0)),"-")</f>
        <v>-</v>
      </c>
      <c r="G337" s="366">
        <f>IFERROR(IF(-SUM(G$20:G336)+G$15&lt;0.000001,0,IF($C337&gt;='H-32A-WP06 - Debt Service'!F$24,'H-32A-WP06 - Debt Service'!F$27/12,0)),"-")</f>
        <v>0</v>
      </c>
      <c r="H337" s="366">
        <f>IFERROR(IF(-SUM(H$20:H336)+H$15&lt;0.000001,0,IF($C337&gt;='H-32A-WP06 - Debt Service'!G$24,'H-32A-WP06 - Debt Service'!G$27/12,0)),"-")</f>
        <v>0</v>
      </c>
      <c r="I337" s="366">
        <f>IFERROR(IF(-SUM(I$20:I336)+I$15&lt;0.000001,0,IF($C337&gt;='H-32A-WP06 - Debt Service'!H$24,'H-32A-WP06 - Debt Service'!H$27/12,0)),"-")</f>
        <v>0</v>
      </c>
      <c r="J337" s="366">
        <f>IFERROR(IF(-SUM(J$20:J336)+J$15&lt;0.000001,0,IF($C337&gt;='H-32A-WP06 - Debt Service'!I$24,'H-32A-WP06 - Debt Service'!I$27/12,0)),"-")</f>
        <v>0</v>
      </c>
      <c r="K337" s="366">
        <f>IFERROR(IF(-SUM(K$20:K336)+K$15&lt;0.000001,0,IF($C337&gt;='H-32A-WP06 - Debt Service'!J$24,'H-32A-WP06 - Debt Service'!J$27/12,0)),"-")</f>
        <v>0</v>
      </c>
      <c r="L337" s="366">
        <f>IFERROR(IF(-SUM(L$20:L336)+L$15&lt;0.000001,0,IF($C337&gt;='H-32A-WP06 - Debt Service'!K$24,'H-32A-WP06 - Debt Service'!K$27/12,0)),"-")</f>
        <v>0</v>
      </c>
      <c r="M337" s="366">
        <f>IFERROR(IF(-SUM(M$20:M336)+M$15&lt;0.000001,0,IF($C337&gt;='H-32A-WP06 - Debt Service'!L$24,'H-32A-WP06 - Debt Service'!L$27/12,0)),"-")</f>
        <v>0</v>
      </c>
      <c r="N337" s="459"/>
      <c r="O337" s="354">
        <f t="shared" si="17"/>
        <v>2045</v>
      </c>
      <c r="P337" s="378">
        <f t="shared" si="19"/>
        <v>53114</v>
      </c>
      <c r="Q337" s="366" t="str">
        <f>IFERROR(IF(-SUM(Q$20:Q336)+Q$15&lt;0.000001,0,IF($C337&gt;='H-32A-WP06 - Debt Service'!P$24,'H-32A-WP06 - Debt Service'!P$27/12,0)),"-")</f>
        <v>-</v>
      </c>
      <c r="R337" s="366">
        <f>IFERROR(IF(-SUM(R$20:R336)+R$15&lt;0.000001,0,IF($C337&gt;='H-32A-WP06 - Debt Service'!Q$24,'H-32A-WP06 - Debt Service'!Q$27/12,0)),"-")</f>
        <v>0</v>
      </c>
      <c r="S337" s="366">
        <f>IFERROR(IF(-SUM(S$20:S336)+S$15&lt;0.000001,0,IF($C337&gt;='H-32A-WP06 - Debt Service'!R$24,'H-32A-WP06 - Debt Service'!R$27/12,0)),"-")</f>
        <v>0</v>
      </c>
      <c r="T337" s="366">
        <f>IFERROR(IF(-SUM(T$20:T336)+T$15&lt;0.000001,0,IF($C337&gt;='H-32A-WP06 - Debt Service'!S$24,'H-32A-WP06 - Debt Service'!S$27/12,0)),"-")</f>
        <v>0</v>
      </c>
      <c r="U337" s="366">
        <f>IFERROR(IF(-SUM(U$20:U336)+U$15&lt;0.000001,0,IF($C337&gt;='H-32A-WP06 - Debt Service'!T$24,'H-32A-WP06 - Debt Service'!T$27/12,0)),"-")</f>
        <v>0</v>
      </c>
      <c r="V337" s="366">
        <f>IFERROR(IF(-SUM(V$20:V336)+V$15&lt;0.000001,0,IF($C337&gt;='H-32A-WP06 - Debt Service'!U$24,'H-32A-WP06 - Debt Service'!U$27/12,0)),"-")</f>
        <v>0</v>
      </c>
      <c r="W337" s="366">
        <f>IFERROR(IF(-SUM(W$20:W336)+W$15&lt;0.000001,0,IF($C337&gt;='H-32A-WP06 - Debt Service'!V$24,'H-32A-WP06 - Debt Service'!V$27/12,0)),"-")</f>
        <v>0</v>
      </c>
      <c r="X337" s="366">
        <f>IFERROR(IF(-SUM(X$20:X336)+X$15&lt;0.000001,0,IF($C337&gt;='H-32A-WP06 - Debt Service'!W$24,'H-32A-WP06 - Debt Service'!W$27/12,0)),"-")</f>
        <v>0</v>
      </c>
      <c r="Y337" s="366">
        <f>IFERROR(IF(-SUM(Y$20:Y336)+Y$15&lt;0.000001,0,IF($C337&gt;='H-32A-WP06 - Debt Service'!X$24,'H-32A-WP06 - Debt Service'!X$27/12,0)),"-")</f>
        <v>0</v>
      </c>
      <c r="Z337" s="366">
        <f>IFERROR(IF(-SUM(Z$20:Z336)+Z$15&lt;0.000001,0,IF($C337&gt;='H-32A-WP06 - Debt Service'!Y$24,'H-32A-WP06 - Debt Service'!Y$27/12,0)),"-")</f>
        <v>0</v>
      </c>
    </row>
    <row r="338" spans="2:26">
      <c r="B338" s="354">
        <f t="shared" si="16"/>
        <v>2045</v>
      </c>
      <c r="C338" s="378">
        <f t="shared" si="18"/>
        <v>53144</v>
      </c>
      <c r="D338" s="366" t="str">
        <f>IFERROR(IF(-SUM(D$20:D337)+D$15&lt;0.000001,0,IF($C338&gt;='H-32A-WP06 - Debt Service'!C$24,'H-32A-WP06 - Debt Service'!C$27/12,0)),"-")</f>
        <v>-</v>
      </c>
      <c r="E338" s="366" t="str">
        <f>IFERROR(IF(-SUM(E$20:E337)+E$15&lt;0.000001,0,IF($C338&gt;='H-32A-WP06 - Debt Service'!D$24,'H-32A-WP06 - Debt Service'!D$27/12,0)),"-")</f>
        <v>-</v>
      </c>
      <c r="F338" s="366" t="str">
        <f>IFERROR(IF(-SUM(F$20:F337)+F$15&lt;0.000001,0,IF($C338&gt;='H-32A-WP06 - Debt Service'!E$24,'H-32A-WP06 - Debt Service'!E$27/12,0)),"-")</f>
        <v>-</v>
      </c>
      <c r="G338" s="366">
        <f>IFERROR(IF(-SUM(G$20:G337)+G$15&lt;0.000001,0,IF($C338&gt;='H-32A-WP06 - Debt Service'!F$24,'H-32A-WP06 - Debt Service'!F$27/12,0)),"-")</f>
        <v>0</v>
      </c>
      <c r="H338" s="366">
        <f>IFERROR(IF(-SUM(H$20:H337)+H$15&lt;0.000001,0,IF($C338&gt;='H-32A-WP06 - Debt Service'!G$24,'H-32A-WP06 - Debt Service'!G$27/12,0)),"-")</f>
        <v>0</v>
      </c>
      <c r="I338" s="366">
        <f>IFERROR(IF(-SUM(I$20:I337)+I$15&lt;0.000001,0,IF($C338&gt;='H-32A-WP06 - Debt Service'!H$24,'H-32A-WP06 - Debt Service'!H$27/12,0)),"-")</f>
        <v>0</v>
      </c>
      <c r="J338" s="366">
        <f>IFERROR(IF(-SUM(J$20:J337)+J$15&lt;0.000001,0,IF($C338&gt;='H-32A-WP06 - Debt Service'!I$24,'H-32A-WP06 - Debt Service'!I$27/12,0)),"-")</f>
        <v>0</v>
      </c>
      <c r="K338" s="366">
        <f>IFERROR(IF(-SUM(K$20:K337)+K$15&lt;0.000001,0,IF($C338&gt;='H-32A-WP06 - Debt Service'!J$24,'H-32A-WP06 - Debt Service'!J$27/12,0)),"-")</f>
        <v>0</v>
      </c>
      <c r="L338" s="366">
        <f>IFERROR(IF(-SUM(L$20:L337)+L$15&lt;0.000001,0,IF($C338&gt;='H-32A-WP06 - Debt Service'!K$24,'H-32A-WP06 - Debt Service'!K$27/12,0)),"-")</f>
        <v>0</v>
      </c>
      <c r="M338" s="366">
        <f>IFERROR(IF(-SUM(M$20:M337)+M$15&lt;0.000001,0,IF($C338&gt;='H-32A-WP06 - Debt Service'!L$24,'H-32A-WP06 - Debt Service'!L$27/12,0)),"-")</f>
        <v>0</v>
      </c>
      <c r="N338" s="459"/>
      <c r="O338" s="354">
        <f t="shared" si="17"/>
        <v>2045</v>
      </c>
      <c r="P338" s="378">
        <f t="shared" si="19"/>
        <v>53144</v>
      </c>
      <c r="Q338" s="366" t="str">
        <f>IFERROR(IF(-SUM(Q$20:Q337)+Q$15&lt;0.000001,0,IF($C338&gt;='H-32A-WP06 - Debt Service'!P$24,'H-32A-WP06 - Debt Service'!P$27/12,0)),"-")</f>
        <v>-</v>
      </c>
      <c r="R338" s="366">
        <f>IFERROR(IF(-SUM(R$20:R337)+R$15&lt;0.000001,0,IF($C338&gt;='H-32A-WP06 - Debt Service'!Q$24,'H-32A-WP06 - Debt Service'!Q$27/12,0)),"-")</f>
        <v>0</v>
      </c>
      <c r="S338" s="366">
        <f>IFERROR(IF(-SUM(S$20:S337)+S$15&lt;0.000001,0,IF($C338&gt;='H-32A-WP06 - Debt Service'!R$24,'H-32A-WP06 - Debt Service'!R$27/12,0)),"-")</f>
        <v>0</v>
      </c>
      <c r="T338" s="366">
        <f>IFERROR(IF(-SUM(T$20:T337)+T$15&lt;0.000001,0,IF($C338&gt;='H-32A-WP06 - Debt Service'!S$24,'H-32A-WP06 - Debt Service'!S$27/12,0)),"-")</f>
        <v>0</v>
      </c>
      <c r="U338" s="366">
        <f>IFERROR(IF(-SUM(U$20:U337)+U$15&lt;0.000001,0,IF($C338&gt;='H-32A-WP06 - Debt Service'!T$24,'H-32A-WP06 - Debt Service'!T$27/12,0)),"-")</f>
        <v>0</v>
      </c>
      <c r="V338" s="366">
        <f>IFERROR(IF(-SUM(V$20:V337)+V$15&lt;0.000001,0,IF($C338&gt;='H-32A-WP06 - Debt Service'!U$24,'H-32A-WP06 - Debt Service'!U$27/12,0)),"-")</f>
        <v>0</v>
      </c>
      <c r="W338" s="366">
        <f>IFERROR(IF(-SUM(W$20:W337)+W$15&lt;0.000001,0,IF($C338&gt;='H-32A-WP06 - Debt Service'!V$24,'H-32A-WP06 - Debt Service'!V$27/12,0)),"-")</f>
        <v>0</v>
      </c>
      <c r="X338" s="366">
        <f>IFERROR(IF(-SUM(X$20:X337)+X$15&lt;0.000001,0,IF($C338&gt;='H-32A-WP06 - Debt Service'!W$24,'H-32A-WP06 - Debt Service'!W$27/12,0)),"-")</f>
        <v>0</v>
      </c>
      <c r="Y338" s="366">
        <f>IFERROR(IF(-SUM(Y$20:Y337)+Y$15&lt;0.000001,0,IF($C338&gt;='H-32A-WP06 - Debt Service'!X$24,'H-32A-WP06 - Debt Service'!X$27/12,0)),"-")</f>
        <v>0</v>
      </c>
      <c r="Z338" s="366">
        <f>IFERROR(IF(-SUM(Z$20:Z337)+Z$15&lt;0.000001,0,IF($C338&gt;='H-32A-WP06 - Debt Service'!Y$24,'H-32A-WP06 - Debt Service'!Y$27/12,0)),"-")</f>
        <v>0</v>
      </c>
    </row>
    <row r="339" spans="2:26">
      <c r="B339" s="354">
        <f t="shared" si="16"/>
        <v>2045</v>
      </c>
      <c r="C339" s="378">
        <f t="shared" si="18"/>
        <v>53175</v>
      </c>
      <c r="D339" s="366" t="str">
        <f>IFERROR(IF(-SUM(D$20:D338)+D$15&lt;0.000001,0,IF($C339&gt;='H-32A-WP06 - Debt Service'!C$24,'H-32A-WP06 - Debt Service'!C$27/12,0)),"-")</f>
        <v>-</v>
      </c>
      <c r="E339" s="366" t="str">
        <f>IFERROR(IF(-SUM(E$20:E338)+E$15&lt;0.000001,0,IF($C339&gt;='H-32A-WP06 - Debt Service'!D$24,'H-32A-WP06 - Debt Service'!D$27/12,0)),"-")</f>
        <v>-</v>
      </c>
      <c r="F339" s="366" t="str">
        <f>IFERROR(IF(-SUM(F$20:F338)+F$15&lt;0.000001,0,IF($C339&gt;='H-32A-WP06 - Debt Service'!E$24,'H-32A-WP06 - Debt Service'!E$27/12,0)),"-")</f>
        <v>-</v>
      </c>
      <c r="G339" s="366">
        <f>IFERROR(IF(-SUM(G$20:G338)+G$15&lt;0.000001,0,IF($C339&gt;='H-32A-WP06 - Debt Service'!F$24,'H-32A-WP06 - Debt Service'!F$27/12,0)),"-")</f>
        <v>0</v>
      </c>
      <c r="H339" s="366">
        <f>IFERROR(IF(-SUM(H$20:H338)+H$15&lt;0.000001,0,IF($C339&gt;='H-32A-WP06 - Debt Service'!G$24,'H-32A-WP06 - Debt Service'!G$27/12,0)),"-")</f>
        <v>0</v>
      </c>
      <c r="I339" s="366">
        <f>IFERROR(IF(-SUM(I$20:I338)+I$15&lt;0.000001,0,IF($C339&gt;='H-32A-WP06 - Debt Service'!H$24,'H-32A-WP06 - Debt Service'!H$27/12,0)),"-")</f>
        <v>0</v>
      </c>
      <c r="J339" s="366">
        <f>IFERROR(IF(-SUM(J$20:J338)+J$15&lt;0.000001,0,IF($C339&gt;='H-32A-WP06 - Debt Service'!I$24,'H-32A-WP06 - Debt Service'!I$27/12,0)),"-")</f>
        <v>0</v>
      </c>
      <c r="K339" s="366">
        <f>IFERROR(IF(-SUM(K$20:K338)+K$15&lt;0.000001,0,IF($C339&gt;='H-32A-WP06 - Debt Service'!J$24,'H-32A-WP06 - Debt Service'!J$27/12,0)),"-")</f>
        <v>0</v>
      </c>
      <c r="L339" s="366">
        <f>IFERROR(IF(-SUM(L$20:L338)+L$15&lt;0.000001,0,IF($C339&gt;='H-32A-WP06 - Debt Service'!K$24,'H-32A-WP06 - Debt Service'!K$27/12,0)),"-")</f>
        <v>0</v>
      </c>
      <c r="M339" s="366">
        <f>IFERROR(IF(-SUM(M$20:M338)+M$15&lt;0.000001,0,IF($C339&gt;='H-32A-WP06 - Debt Service'!L$24,'H-32A-WP06 - Debt Service'!L$27/12,0)),"-")</f>
        <v>0</v>
      </c>
      <c r="N339" s="459"/>
      <c r="O339" s="354">
        <f t="shared" si="17"/>
        <v>2045</v>
      </c>
      <c r="P339" s="378">
        <f t="shared" si="19"/>
        <v>53175</v>
      </c>
      <c r="Q339" s="366" t="str">
        <f>IFERROR(IF(-SUM(Q$20:Q338)+Q$15&lt;0.000001,0,IF($C339&gt;='H-32A-WP06 - Debt Service'!P$24,'H-32A-WP06 - Debt Service'!P$27/12,0)),"-")</f>
        <v>-</v>
      </c>
      <c r="R339" s="366">
        <f>IFERROR(IF(-SUM(R$20:R338)+R$15&lt;0.000001,0,IF($C339&gt;='H-32A-WP06 - Debt Service'!Q$24,'H-32A-WP06 - Debt Service'!Q$27/12,0)),"-")</f>
        <v>0</v>
      </c>
      <c r="S339" s="366">
        <f>IFERROR(IF(-SUM(S$20:S338)+S$15&lt;0.000001,0,IF($C339&gt;='H-32A-WP06 - Debt Service'!R$24,'H-32A-WP06 - Debt Service'!R$27/12,0)),"-")</f>
        <v>0</v>
      </c>
      <c r="T339" s="366">
        <f>IFERROR(IF(-SUM(T$20:T338)+T$15&lt;0.000001,0,IF($C339&gt;='H-32A-WP06 - Debt Service'!S$24,'H-32A-WP06 - Debt Service'!S$27/12,0)),"-")</f>
        <v>0</v>
      </c>
      <c r="U339" s="366">
        <f>IFERROR(IF(-SUM(U$20:U338)+U$15&lt;0.000001,0,IF($C339&gt;='H-32A-WP06 - Debt Service'!T$24,'H-32A-WP06 - Debt Service'!T$27/12,0)),"-")</f>
        <v>0</v>
      </c>
      <c r="V339" s="366">
        <f>IFERROR(IF(-SUM(V$20:V338)+V$15&lt;0.000001,0,IF($C339&gt;='H-32A-WP06 - Debt Service'!U$24,'H-32A-WP06 - Debt Service'!U$27/12,0)),"-")</f>
        <v>0</v>
      </c>
      <c r="W339" s="366">
        <f>IFERROR(IF(-SUM(W$20:W338)+W$15&lt;0.000001,0,IF($C339&gt;='H-32A-WP06 - Debt Service'!V$24,'H-32A-WP06 - Debt Service'!V$27/12,0)),"-")</f>
        <v>0</v>
      </c>
      <c r="X339" s="366">
        <f>IFERROR(IF(-SUM(X$20:X338)+X$15&lt;0.000001,0,IF($C339&gt;='H-32A-WP06 - Debt Service'!W$24,'H-32A-WP06 - Debt Service'!W$27/12,0)),"-")</f>
        <v>0</v>
      </c>
      <c r="Y339" s="366">
        <f>IFERROR(IF(-SUM(Y$20:Y338)+Y$15&lt;0.000001,0,IF($C339&gt;='H-32A-WP06 - Debt Service'!X$24,'H-32A-WP06 - Debt Service'!X$27/12,0)),"-")</f>
        <v>0</v>
      </c>
      <c r="Z339" s="366">
        <f>IFERROR(IF(-SUM(Z$20:Z338)+Z$15&lt;0.000001,0,IF($C339&gt;='H-32A-WP06 - Debt Service'!Y$24,'H-32A-WP06 - Debt Service'!Y$27/12,0)),"-")</f>
        <v>0</v>
      </c>
    </row>
    <row r="340" spans="2:26">
      <c r="B340" s="354">
        <f t="shared" si="16"/>
        <v>2045</v>
      </c>
      <c r="C340" s="378">
        <f t="shared" si="18"/>
        <v>53206</v>
      </c>
      <c r="D340" s="366" t="str">
        <f>IFERROR(IF(-SUM(D$20:D339)+D$15&lt;0.000001,0,IF($C340&gt;='H-32A-WP06 - Debt Service'!C$24,'H-32A-WP06 - Debt Service'!C$27/12,0)),"-")</f>
        <v>-</v>
      </c>
      <c r="E340" s="366" t="str">
        <f>IFERROR(IF(-SUM(E$20:E339)+E$15&lt;0.000001,0,IF($C340&gt;='H-32A-WP06 - Debt Service'!D$24,'H-32A-WP06 - Debt Service'!D$27/12,0)),"-")</f>
        <v>-</v>
      </c>
      <c r="F340" s="366" t="str">
        <f>IFERROR(IF(-SUM(F$20:F339)+F$15&lt;0.000001,0,IF($C340&gt;='H-32A-WP06 - Debt Service'!E$24,'H-32A-WP06 - Debt Service'!E$27/12,0)),"-")</f>
        <v>-</v>
      </c>
      <c r="G340" s="366">
        <f>IFERROR(IF(-SUM(G$20:G339)+G$15&lt;0.000001,0,IF($C340&gt;='H-32A-WP06 - Debt Service'!F$24,'H-32A-WP06 - Debt Service'!F$27/12,0)),"-")</f>
        <v>0</v>
      </c>
      <c r="H340" s="366">
        <f>IFERROR(IF(-SUM(H$20:H339)+H$15&lt;0.000001,0,IF($C340&gt;='H-32A-WP06 - Debt Service'!G$24,'H-32A-WP06 - Debt Service'!G$27/12,0)),"-")</f>
        <v>0</v>
      </c>
      <c r="I340" s="366">
        <f>IFERROR(IF(-SUM(I$20:I339)+I$15&lt;0.000001,0,IF($C340&gt;='H-32A-WP06 - Debt Service'!H$24,'H-32A-WP06 - Debt Service'!H$27/12,0)),"-")</f>
        <v>0</v>
      </c>
      <c r="J340" s="366">
        <f>IFERROR(IF(-SUM(J$20:J339)+J$15&lt;0.000001,0,IF($C340&gt;='H-32A-WP06 - Debt Service'!I$24,'H-32A-WP06 - Debt Service'!I$27/12,0)),"-")</f>
        <v>0</v>
      </c>
      <c r="K340" s="366">
        <f>IFERROR(IF(-SUM(K$20:K339)+K$15&lt;0.000001,0,IF($C340&gt;='H-32A-WP06 - Debt Service'!J$24,'H-32A-WP06 - Debt Service'!J$27/12,0)),"-")</f>
        <v>0</v>
      </c>
      <c r="L340" s="366">
        <f>IFERROR(IF(-SUM(L$20:L339)+L$15&lt;0.000001,0,IF($C340&gt;='H-32A-WP06 - Debt Service'!K$24,'H-32A-WP06 - Debt Service'!K$27/12,0)),"-")</f>
        <v>0</v>
      </c>
      <c r="M340" s="366">
        <f>IFERROR(IF(-SUM(M$20:M339)+M$15&lt;0.000001,0,IF($C340&gt;='H-32A-WP06 - Debt Service'!L$24,'H-32A-WP06 - Debt Service'!L$27/12,0)),"-")</f>
        <v>0</v>
      </c>
      <c r="N340" s="459"/>
      <c r="O340" s="354">
        <f t="shared" si="17"/>
        <v>2045</v>
      </c>
      <c r="P340" s="378">
        <f t="shared" si="19"/>
        <v>53206</v>
      </c>
      <c r="Q340" s="366" t="str">
        <f>IFERROR(IF(-SUM(Q$20:Q339)+Q$15&lt;0.000001,0,IF($C340&gt;='H-32A-WP06 - Debt Service'!P$24,'H-32A-WP06 - Debt Service'!P$27/12,0)),"-")</f>
        <v>-</v>
      </c>
      <c r="R340" s="366">
        <f>IFERROR(IF(-SUM(R$20:R339)+R$15&lt;0.000001,0,IF($C340&gt;='H-32A-WP06 - Debt Service'!Q$24,'H-32A-WP06 - Debt Service'!Q$27/12,0)),"-")</f>
        <v>0</v>
      </c>
      <c r="S340" s="366">
        <f>IFERROR(IF(-SUM(S$20:S339)+S$15&lt;0.000001,0,IF($C340&gt;='H-32A-WP06 - Debt Service'!R$24,'H-32A-WP06 - Debt Service'!R$27/12,0)),"-")</f>
        <v>0</v>
      </c>
      <c r="T340" s="366">
        <f>IFERROR(IF(-SUM(T$20:T339)+T$15&lt;0.000001,0,IF($C340&gt;='H-32A-WP06 - Debt Service'!S$24,'H-32A-WP06 - Debt Service'!S$27/12,0)),"-")</f>
        <v>0</v>
      </c>
      <c r="U340" s="366">
        <f>IFERROR(IF(-SUM(U$20:U339)+U$15&lt;0.000001,0,IF($C340&gt;='H-32A-WP06 - Debt Service'!T$24,'H-32A-WP06 - Debt Service'!T$27/12,0)),"-")</f>
        <v>0</v>
      </c>
      <c r="V340" s="366">
        <f>IFERROR(IF(-SUM(V$20:V339)+V$15&lt;0.000001,0,IF($C340&gt;='H-32A-WP06 - Debt Service'!U$24,'H-32A-WP06 - Debt Service'!U$27/12,0)),"-")</f>
        <v>0</v>
      </c>
      <c r="W340" s="366">
        <f>IFERROR(IF(-SUM(W$20:W339)+W$15&lt;0.000001,0,IF($C340&gt;='H-32A-WP06 - Debt Service'!V$24,'H-32A-WP06 - Debt Service'!V$27/12,0)),"-")</f>
        <v>0</v>
      </c>
      <c r="X340" s="366">
        <f>IFERROR(IF(-SUM(X$20:X339)+X$15&lt;0.000001,0,IF($C340&gt;='H-32A-WP06 - Debt Service'!W$24,'H-32A-WP06 - Debt Service'!W$27/12,0)),"-")</f>
        <v>0</v>
      </c>
      <c r="Y340" s="366">
        <f>IFERROR(IF(-SUM(Y$20:Y339)+Y$15&lt;0.000001,0,IF($C340&gt;='H-32A-WP06 - Debt Service'!X$24,'H-32A-WP06 - Debt Service'!X$27/12,0)),"-")</f>
        <v>0</v>
      </c>
      <c r="Z340" s="366">
        <f>IFERROR(IF(-SUM(Z$20:Z339)+Z$15&lt;0.000001,0,IF($C340&gt;='H-32A-WP06 - Debt Service'!Y$24,'H-32A-WP06 - Debt Service'!Y$27/12,0)),"-")</f>
        <v>0</v>
      </c>
    </row>
    <row r="341" spans="2:26">
      <c r="B341" s="354">
        <f t="shared" ref="B341:B404" si="20">YEAR(C341)</f>
        <v>2045</v>
      </c>
      <c r="C341" s="378">
        <f t="shared" si="18"/>
        <v>53236</v>
      </c>
      <c r="D341" s="366" t="str">
        <f>IFERROR(IF(-SUM(D$20:D340)+D$15&lt;0.000001,0,IF($C341&gt;='H-32A-WP06 - Debt Service'!C$24,'H-32A-WP06 - Debt Service'!C$27/12,0)),"-")</f>
        <v>-</v>
      </c>
      <c r="E341" s="366" t="str">
        <f>IFERROR(IF(-SUM(E$20:E340)+E$15&lt;0.000001,0,IF($C341&gt;='H-32A-WP06 - Debt Service'!D$24,'H-32A-WP06 - Debt Service'!D$27/12,0)),"-")</f>
        <v>-</v>
      </c>
      <c r="F341" s="366" t="str">
        <f>IFERROR(IF(-SUM(F$20:F340)+F$15&lt;0.000001,0,IF($C341&gt;='H-32A-WP06 - Debt Service'!E$24,'H-32A-WP06 - Debt Service'!E$27/12,0)),"-")</f>
        <v>-</v>
      </c>
      <c r="G341" s="366">
        <f>IFERROR(IF(-SUM(G$20:G340)+G$15&lt;0.000001,0,IF($C341&gt;='H-32A-WP06 - Debt Service'!F$24,'H-32A-WP06 - Debt Service'!F$27/12,0)),"-")</f>
        <v>0</v>
      </c>
      <c r="H341" s="366">
        <f>IFERROR(IF(-SUM(H$20:H340)+H$15&lt;0.000001,0,IF($C341&gt;='H-32A-WP06 - Debt Service'!G$24,'H-32A-WP06 - Debt Service'!G$27/12,0)),"-")</f>
        <v>0</v>
      </c>
      <c r="I341" s="366">
        <f>IFERROR(IF(-SUM(I$20:I340)+I$15&lt;0.000001,0,IF($C341&gt;='H-32A-WP06 - Debt Service'!H$24,'H-32A-WP06 - Debt Service'!H$27/12,0)),"-")</f>
        <v>0</v>
      </c>
      <c r="J341" s="366">
        <f>IFERROR(IF(-SUM(J$20:J340)+J$15&lt;0.000001,0,IF($C341&gt;='H-32A-WP06 - Debt Service'!I$24,'H-32A-WP06 - Debt Service'!I$27/12,0)),"-")</f>
        <v>0</v>
      </c>
      <c r="K341" s="366">
        <f>IFERROR(IF(-SUM(K$20:K340)+K$15&lt;0.000001,0,IF($C341&gt;='H-32A-WP06 - Debt Service'!J$24,'H-32A-WP06 - Debt Service'!J$27/12,0)),"-")</f>
        <v>0</v>
      </c>
      <c r="L341" s="366">
        <f>IFERROR(IF(-SUM(L$20:L340)+L$15&lt;0.000001,0,IF($C341&gt;='H-32A-WP06 - Debt Service'!K$24,'H-32A-WP06 - Debt Service'!K$27/12,0)),"-")</f>
        <v>0</v>
      </c>
      <c r="M341" s="366">
        <f>IFERROR(IF(-SUM(M$20:M340)+M$15&lt;0.000001,0,IF($C341&gt;='H-32A-WP06 - Debt Service'!L$24,'H-32A-WP06 - Debt Service'!L$27/12,0)),"-")</f>
        <v>0</v>
      </c>
      <c r="N341" s="459"/>
      <c r="O341" s="354">
        <f t="shared" ref="O341:O404" si="21">YEAR(P341)</f>
        <v>2045</v>
      </c>
      <c r="P341" s="378">
        <f t="shared" si="19"/>
        <v>53236</v>
      </c>
      <c r="Q341" s="366" t="str">
        <f>IFERROR(IF(-SUM(Q$20:Q340)+Q$15&lt;0.000001,0,IF($C341&gt;='H-32A-WP06 - Debt Service'!P$24,'H-32A-WP06 - Debt Service'!P$27/12,0)),"-")</f>
        <v>-</v>
      </c>
      <c r="R341" s="366">
        <f>IFERROR(IF(-SUM(R$20:R340)+R$15&lt;0.000001,0,IF($C341&gt;='H-32A-WP06 - Debt Service'!Q$24,'H-32A-WP06 - Debt Service'!Q$27/12,0)),"-")</f>
        <v>0</v>
      </c>
      <c r="S341" s="366">
        <f>IFERROR(IF(-SUM(S$20:S340)+S$15&lt;0.000001,0,IF($C341&gt;='H-32A-WP06 - Debt Service'!R$24,'H-32A-WP06 - Debt Service'!R$27/12,0)),"-")</f>
        <v>0</v>
      </c>
      <c r="T341" s="366">
        <f>IFERROR(IF(-SUM(T$20:T340)+T$15&lt;0.000001,0,IF($C341&gt;='H-32A-WP06 - Debt Service'!S$24,'H-32A-WP06 - Debt Service'!S$27/12,0)),"-")</f>
        <v>0</v>
      </c>
      <c r="U341" s="366">
        <f>IFERROR(IF(-SUM(U$20:U340)+U$15&lt;0.000001,0,IF($C341&gt;='H-32A-WP06 - Debt Service'!T$24,'H-32A-WP06 - Debt Service'!T$27/12,0)),"-")</f>
        <v>0</v>
      </c>
      <c r="V341" s="366">
        <f>IFERROR(IF(-SUM(V$20:V340)+V$15&lt;0.000001,0,IF($C341&gt;='H-32A-WP06 - Debt Service'!U$24,'H-32A-WP06 - Debt Service'!U$27/12,0)),"-")</f>
        <v>0</v>
      </c>
      <c r="W341" s="366">
        <f>IFERROR(IF(-SUM(W$20:W340)+W$15&lt;0.000001,0,IF($C341&gt;='H-32A-WP06 - Debt Service'!V$24,'H-32A-WP06 - Debt Service'!V$27/12,0)),"-")</f>
        <v>0</v>
      </c>
      <c r="X341" s="366">
        <f>IFERROR(IF(-SUM(X$20:X340)+X$15&lt;0.000001,0,IF($C341&gt;='H-32A-WP06 - Debt Service'!W$24,'H-32A-WP06 - Debt Service'!W$27/12,0)),"-")</f>
        <v>0</v>
      </c>
      <c r="Y341" s="366">
        <f>IFERROR(IF(-SUM(Y$20:Y340)+Y$15&lt;0.000001,0,IF($C341&gt;='H-32A-WP06 - Debt Service'!X$24,'H-32A-WP06 - Debt Service'!X$27/12,0)),"-")</f>
        <v>0</v>
      </c>
      <c r="Z341" s="366">
        <f>IFERROR(IF(-SUM(Z$20:Z340)+Z$15&lt;0.000001,0,IF($C341&gt;='H-32A-WP06 - Debt Service'!Y$24,'H-32A-WP06 - Debt Service'!Y$27/12,0)),"-")</f>
        <v>0</v>
      </c>
    </row>
    <row r="342" spans="2:26">
      <c r="B342" s="354">
        <f t="shared" si="20"/>
        <v>2045</v>
      </c>
      <c r="C342" s="378">
        <f t="shared" ref="C342:C405" si="22">EOMONTH(C341,0)+1</f>
        <v>53267</v>
      </c>
      <c r="D342" s="366" t="str">
        <f>IFERROR(IF(-SUM(D$20:D341)+D$15&lt;0.000001,0,IF($C342&gt;='H-32A-WP06 - Debt Service'!C$24,'H-32A-WP06 - Debt Service'!C$27/12,0)),"-")</f>
        <v>-</v>
      </c>
      <c r="E342" s="366" t="str">
        <f>IFERROR(IF(-SUM(E$20:E341)+E$15&lt;0.000001,0,IF($C342&gt;='H-32A-WP06 - Debt Service'!D$24,'H-32A-WP06 - Debt Service'!D$27/12,0)),"-")</f>
        <v>-</v>
      </c>
      <c r="F342" s="366" t="str">
        <f>IFERROR(IF(-SUM(F$20:F341)+F$15&lt;0.000001,0,IF($C342&gt;='H-32A-WP06 - Debt Service'!E$24,'H-32A-WP06 - Debt Service'!E$27/12,0)),"-")</f>
        <v>-</v>
      </c>
      <c r="G342" s="366">
        <f>IFERROR(IF(-SUM(G$20:G341)+G$15&lt;0.000001,0,IF($C342&gt;='H-32A-WP06 - Debt Service'!F$24,'H-32A-WP06 - Debt Service'!F$27/12,0)),"-")</f>
        <v>0</v>
      </c>
      <c r="H342" s="366">
        <f>IFERROR(IF(-SUM(H$20:H341)+H$15&lt;0.000001,0,IF($C342&gt;='H-32A-WP06 - Debt Service'!G$24,'H-32A-WP06 - Debt Service'!G$27/12,0)),"-")</f>
        <v>0</v>
      </c>
      <c r="I342" s="366">
        <f>IFERROR(IF(-SUM(I$20:I341)+I$15&lt;0.000001,0,IF($C342&gt;='H-32A-WP06 - Debt Service'!H$24,'H-32A-WP06 - Debt Service'!H$27/12,0)),"-")</f>
        <v>0</v>
      </c>
      <c r="J342" s="366">
        <f>IFERROR(IF(-SUM(J$20:J341)+J$15&lt;0.000001,0,IF($C342&gt;='H-32A-WP06 - Debt Service'!I$24,'H-32A-WP06 - Debt Service'!I$27/12,0)),"-")</f>
        <v>0</v>
      </c>
      <c r="K342" s="366">
        <f>IFERROR(IF(-SUM(K$20:K341)+K$15&lt;0.000001,0,IF($C342&gt;='H-32A-WP06 - Debt Service'!J$24,'H-32A-WP06 - Debt Service'!J$27/12,0)),"-")</f>
        <v>0</v>
      </c>
      <c r="L342" s="366">
        <f>IFERROR(IF(-SUM(L$20:L341)+L$15&lt;0.000001,0,IF($C342&gt;='H-32A-WP06 - Debt Service'!K$24,'H-32A-WP06 - Debt Service'!K$27/12,0)),"-")</f>
        <v>0</v>
      </c>
      <c r="M342" s="366">
        <f>IFERROR(IF(-SUM(M$20:M341)+M$15&lt;0.000001,0,IF($C342&gt;='H-32A-WP06 - Debt Service'!L$24,'H-32A-WP06 - Debt Service'!L$27/12,0)),"-")</f>
        <v>0</v>
      </c>
      <c r="N342" s="459"/>
      <c r="O342" s="354">
        <f t="shared" si="21"/>
        <v>2045</v>
      </c>
      <c r="P342" s="378">
        <f t="shared" ref="P342:P405" si="23">EOMONTH(P341,0)+1</f>
        <v>53267</v>
      </c>
      <c r="Q342" s="366" t="str">
        <f>IFERROR(IF(-SUM(Q$20:Q341)+Q$15&lt;0.000001,0,IF($C342&gt;='H-32A-WP06 - Debt Service'!P$24,'H-32A-WP06 - Debt Service'!P$27/12,0)),"-")</f>
        <v>-</v>
      </c>
      <c r="R342" s="366">
        <f>IFERROR(IF(-SUM(R$20:R341)+R$15&lt;0.000001,0,IF($C342&gt;='H-32A-WP06 - Debt Service'!Q$24,'H-32A-WP06 - Debt Service'!Q$27/12,0)),"-")</f>
        <v>0</v>
      </c>
      <c r="S342" s="366">
        <f>IFERROR(IF(-SUM(S$20:S341)+S$15&lt;0.000001,0,IF($C342&gt;='H-32A-WP06 - Debt Service'!R$24,'H-32A-WP06 - Debt Service'!R$27/12,0)),"-")</f>
        <v>0</v>
      </c>
      <c r="T342" s="366">
        <f>IFERROR(IF(-SUM(T$20:T341)+T$15&lt;0.000001,0,IF($C342&gt;='H-32A-WP06 - Debt Service'!S$24,'H-32A-WP06 - Debt Service'!S$27/12,0)),"-")</f>
        <v>0</v>
      </c>
      <c r="U342" s="366">
        <f>IFERROR(IF(-SUM(U$20:U341)+U$15&lt;0.000001,0,IF($C342&gt;='H-32A-WP06 - Debt Service'!T$24,'H-32A-WP06 - Debt Service'!T$27/12,0)),"-")</f>
        <v>0</v>
      </c>
      <c r="V342" s="366">
        <f>IFERROR(IF(-SUM(V$20:V341)+V$15&lt;0.000001,0,IF($C342&gt;='H-32A-WP06 - Debt Service'!U$24,'H-32A-WP06 - Debt Service'!U$27/12,0)),"-")</f>
        <v>0</v>
      </c>
      <c r="W342" s="366">
        <f>IFERROR(IF(-SUM(W$20:W341)+W$15&lt;0.000001,0,IF($C342&gt;='H-32A-WP06 - Debt Service'!V$24,'H-32A-WP06 - Debt Service'!V$27/12,0)),"-")</f>
        <v>0</v>
      </c>
      <c r="X342" s="366">
        <f>IFERROR(IF(-SUM(X$20:X341)+X$15&lt;0.000001,0,IF($C342&gt;='H-32A-WP06 - Debt Service'!W$24,'H-32A-WP06 - Debt Service'!W$27/12,0)),"-")</f>
        <v>0</v>
      </c>
      <c r="Y342" s="366">
        <f>IFERROR(IF(-SUM(Y$20:Y341)+Y$15&lt;0.000001,0,IF($C342&gt;='H-32A-WP06 - Debt Service'!X$24,'H-32A-WP06 - Debt Service'!X$27/12,0)),"-")</f>
        <v>0</v>
      </c>
      <c r="Z342" s="366">
        <f>IFERROR(IF(-SUM(Z$20:Z341)+Z$15&lt;0.000001,0,IF($C342&gt;='H-32A-WP06 - Debt Service'!Y$24,'H-32A-WP06 - Debt Service'!Y$27/12,0)),"-")</f>
        <v>0</v>
      </c>
    </row>
    <row r="343" spans="2:26">
      <c r="B343" s="354">
        <f t="shared" si="20"/>
        <v>2045</v>
      </c>
      <c r="C343" s="378">
        <f t="shared" si="22"/>
        <v>53297</v>
      </c>
      <c r="D343" s="366" t="str">
        <f>IFERROR(IF(-SUM(D$20:D342)+D$15&lt;0.000001,0,IF($C343&gt;='H-32A-WP06 - Debt Service'!C$24,'H-32A-WP06 - Debt Service'!C$27/12,0)),"-")</f>
        <v>-</v>
      </c>
      <c r="E343" s="366" t="str">
        <f>IFERROR(IF(-SUM(E$20:E342)+E$15&lt;0.000001,0,IF($C343&gt;='H-32A-WP06 - Debt Service'!D$24,'H-32A-WP06 - Debt Service'!D$27/12,0)),"-")</f>
        <v>-</v>
      </c>
      <c r="F343" s="366" t="str">
        <f>IFERROR(IF(-SUM(F$20:F342)+F$15&lt;0.000001,0,IF($C343&gt;='H-32A-WP06 - Debt Service'!E$24,'H-32A-WP06 - Debt Service'!E$27/12,0)),"-")</f>
        <v>-</v>
      </c>
      <c r="G343" s="366">
        <f>IFERROR(IF(-SUM(G$20:G342)+G$15&lt;0.000001,0,IF($C343&gt;='H-32A-WP06 - Debt Service'!F$24,'H-32A-WP06 - Debt Service'!F$27/12,0)),"-")</f>
        <v>0</v>
      </c>
      <c r="H343" s="366">
        <f>IFERROR(IF(-SUM(H$20:H342)+H$15&lt;0.000001,0,IF($C343&gt;='H-32A-WP06 - Debt Service'!G$24,'H-32A-WP06 - Debt Service'!G$27/12,0)),"-")</f>
        <v>0</v>
      </c>
      <c r="I343" s="366">
        <f>IFERROR(IF(-SUM(I$20:I342)+I$15&lt;0.000001,0,IF($C343&gt;='H-32A-WP06 - Debt Service'!H$24,'H-32A-WP06 - Debt Service'!H$27/12,0)),"-")</f>
        <v>0</v>
      </c>
      <c r="J343" s="366">
        <f>IFERROR(IF(-SUM(J$20:J342)+J$15&lt;0.000001,0,IF($C343&gt;='H-32A-WP06 - Debt Service'!I$24,'H-32A-WP06 - Debt Service'!I$27/12,0)),"-")</f>
        <v>0</v>
      </c>
      <c r="K343" s="366">
        <f>IFERROR(IF(-SUM(K$20:K342)+K$15&lt;0.000001,0,IF($C343&gt;='H-32A-WP06 - Debt Service'!J$24,'H-32A-WP06 - Debt Service'!J$27/12,0)),"-")</f>
        <v>0</v>
      </c>
      <c r="L343" s="366">
        <f>IFERROR(IF(-SUM(L$20:L342)+L$15&lt;0.000001,0,IF($C343&gt;='H-32A-WP06 - Debt Service'!K$24,'H-32A-WP06 - Debt Service'!K$27/12,0)),"-")</f>
        <v>0</v>
      </c>
      <c r="M343" s="366">
        <f>IFERROR(IF(-SUM(M$20:M342)+M$15&lt;0.000001,0,IF($C343&gt;='H-32A-WP06 - Debt Service'!L$24,'H-32A-WP06 - Debt Service'!L$27/12,0)),"-")</f>
        <v>0</v>
      </c>
      <c r="N343" s="459"/>
      <c r="O343" s="354">
        <f t="shared" si="21"/>
        <v>2045</v>
      </c>
      <c r="P343" s="378">
        <f t="shared" si="23"/>
        <v>53297</v>
      </c>
      <c r="Q343" s="366" t="str">
        <f>IFERROR(IF(-SUM(Q$20:Q342)+Q$15&lt;0.000001,0,IF($C343&gt;='H-32A-WP06 - Debt Service'!P$24,'H-32A-WP06 - Debt Service'!P$27/12,0)),"-")</f>
        <v>-</v>
      </c>
      <c r="R343" s="366">
        <f>IFERROR(IF(-SUM(R$20:R342)+R$15&lt;0.000001,0,IF($C343&gt;='H-32A-WP06 - Debt Service'!Q$24,'H-32A-WP06 - Debt Service'!Q$27/12,0)),"-")</f>
        <v>0</v>
      </c>
      <c r="S343" s="366">
        <f>IFERROR(IF(-SUM(S$20:S342)+S$15&lt;0.000001,0,IF($C343&gt;='H-32A-WP06 - Debt Service'!R$24,'H-32A-WP06 - Debt Service'!R$27/12,0)),"-")</f>
        <v>0</v>
      </c>
      <c r="T343" s="366">
        <f>IFERROR(IF(-SUM(T$20:T342)+T$15&lt;0.000001,0,IF($C343&gt;='H-32A-WP06 - Debt Service'!S$24,'H-32A-WP06 - Debt Service'!S$27/12,0)),"-")</f>
        <v>0</v>
      </c>
      <c r="U343" s="366">
        <f>IFERROR(IF(-SUM(U$20:U342)+U$15&lt;0.000001,0,IF($C343&gt;='H-32A-WP06 - Debt Service'!T$24,'H-32A-WP06 - Debt Service'!T$27/12,0)),"-")</f>
        <v>0</v>
      </c>
      <c r="V343" s="366">
        <f>IFERROR(IF(-SUM(V$20:V342)+V$15&lt;0.000001,0,IF($C343&gt;='H-32A-WP06 - Debt Service'!U$24,'H-32A-WP06 - Debt Service'!U$27/12,0)),"-")</f>
        <v>0</v>
      </c>
      <c r="W343" s="366">
        <f>IFERROR(IF(-SUM(W$20:W342)+W$15&lt;0.000001,0,IF($C343&gt;='H-32A-WP06 - Debt Service'!V$24,'H-32A-WP06 - Debt Service'!V$27/12,0)),"-")</f>
        <v>0</v>
      </c>
      <c r="X343" s="366">
        <f>IFERROR(IF(-SUM(X$20:X342)+X$15&lt;0.000001,0,IF($C343&gt;='H-32A-WP06 - Debt Service'!W$24,'H-32A-WP06 - Debt Service'!W$27/12,0)),"-")</f>
        <v>0</v>
      </c>
      <c r="Y343" s="366">
        <f>IFERROR(IF(-SUM(Y$20:Y342)+Y$15&lt;0.000001,0,IF($C343&gt;='H-32A-WP06 - Debt Service'!X$24,'H-32A-WP06 - Debt Service'!X$27/12,0)),"-")</f>
        <v>0</v>
      </c>
      <c r="Z343" s="366">
        <f>IFERROR(IF(-SUM(Z$20:Z342)+Z$15&lt;0.000001,0,IF($C343&gt;='H-32A-WP06 - Debt Service'!Y$24,'H-32A-WP06 - Debt Service'!Y$27/12,0)),"-")</f>
        <v>0</v>
      </c>
    </row>
    <row r="344" spans="2:26">
      <c r="B344" s="354">
        <f t="shared" si="20"/>
        <v>2046</v>
      </c>
      <c r="C344" s="378">
        <f t="shared" si="22"/>
        <v>53328</v>
      </c>
      <c r="D344" s="366" t="str">
        <f>IFERROR(IF(-SUM(D$20:D343)+D$15&lt;0.000001,0,IF($C344&gt;='H-32A-WP06 - Debt Service'!C$24,'H-32A-WP06 - Debt Service'!C$27/12,0)),"-")</f>
        <v>-</v>
      </c>
      <c r="E344" s="366" t="str">
        <f>IFERROR(IF(-SUM(E$20:E343)+E$15&lt;0.000001,0,IF($C344&gt;='H-32A-WP06 - Debt Service'!D$24,'H-32A-WP06 - Debt Service'!D$27/12,0)),"-")</f>
        <v>-</v>
      </c>
      <c r="F344" s="366" t="str">
        <f>IFERROR(IF(-SUM(F$20:F343)+F$15&lt;0.000001,0,IF($C344&gt;='H-32A-WP06 - Debt Service'!E$24,'H-32A-WP06 - Debt Service'!E$27/12,0)),"-")</f>
        <v>-</v>
      </c>
      <c r="G344" s="366">
        <f>IFERROR(IF(-SUM(G$20:G343)+G$15&lt;0.000001,0,IF($C344&gt;='H-32A-WP06 - Debt Service'!F$24,'H-32A-WP06 - Debt Service'!F$27/12,0)),"-")</f>
        <v>0</v>
      </c>
      <c r="H344" s="366">
        <f>IFERROR(IF(-SUM(H$20:H343)+H$15&lt;0.000001,0,IF($C344&gt;='H-32A-WP06 - Debt Service'!G$24,'H-32A-WP06 - Debt Service'!G$27/12,0)),"-")</f>
        <v>0</v>
      </c>
      <c r="I344" s="366">
        <f>IFERROR(IF(-SUM(I$20:I343)+I$15&lt;0.000001,0,IF($C344&gt;='H-32A-WP06 - Debt Service'!H$24,'H-32A-WP06 - Debt Service'!H$27/12,0)),"-")</f>
        <v>0</v>
      </c>
      <c r="J344" s="366">
        <f>IFERROR(IF(-SUM(J$20:J343)+J$15&lt;0.000001,0,IF($C344&gt;='H-32A-WP06 - Debt Service'!I$24,'H-32A-WP06 - Debt Service'!I$27/12,0)),"-")</f>
        <v>0</v>
      </c>
      <c r="K344" s="366">
        <f>IFERROR(IF(-SUM(K$20:K343)+K$15&lt;0.000001,0,IF($C344&gt;='H-32A-WP06 - Debt Service'!J$24,'H-32A-WP06 - Debt Service'!J$27/12,0)),"-")</f>
        <v>0</v>
      </c>
      <c r="L344" s="366">
        <f>IFERROR(IF(-SUM(L$20:L343)+L$15&lt;0.000001,0,IF($C344&gt;='H-32A-WP06 - Debt Service'!K$24,'H-32A-WP06 - Debt Service'!K$27/12,0)),"-")</f>
        <v>0</v>
      </c>
      <c r="M344" s="366">
        <f>IFERROR(IF(-SUM(M$20:M343)+M$15&lt;0.000001,0,IF($C344&gt;='H-32A-WP06 - Debt Service'!L$24,'H-32A-WP06 - Debt Service'!L$27/12,0)),"-")</f>
        <v>0</v>
      </c>
      <c r="N344" s="459"/>
      <c r="O344" s="354">
        <f t="shared" si="21"/>
        <v>2046</v>
      </c>
      <c r="P344" s="378">
        <f t="shared" si="23"/>
        <v>53328</v>
      </c>
      <c r="Q344" s="366" t="str">
        <f>IFERROR(IF(-SUM(Q$20:Q343)+Q$15&lt;0.000001,0,IF($C344&gt;='H-32A-WP06 - Debt Service'!P$24,'H-32A-WP06 - Debt Service'!P$27/12,0)),"-")</f>
        <v>-</v>
      </c>
      <c r="R344" s="366">
        <f>IFERROR(IF(-SUM(R$20:R343)+R$15&lt;0.000001,0,IF($C344&gt;='H-32A-WP06 - Debt Service'!Q$24,'H-32A-WP06 - Debt Service'!Q$27/12,0)),"-")</f>
        <v>0</v>
      </c>
      <c r="S344" s="366">
        <f>IFERROR(IF(-SUM(S$20:S343)+S$15&lt;0.000001,0,IF($C344&gt;='H-32A-WP06 - Debt Service'!R$24,'H-32A-WP06 - Debt Service'!R$27/12,0)),"-")</f>
        <v>0</v>
      </c>
      <c r="T344" s="366">
        <f>IFERROR(IF(-SUM(T$20:T343)+T$15&lt;0.000001,0,IF($C344&gt;='H-32A-WP06 - Debt Service'!S$24,'H-32A-WP06 - Debt Service'!S$27/12,0)),"-")</f>
        <v>0</v>
      </c>
      <c r="U344" s="366">
        <f>IFERROR(IF(-SUM(U$20:U343)+U$15&lt;0.000001,0,IF($C344&gt;='H-32A-WP06 - Debt Service'!T$24,'H-32A-WP06 - Debt Service'!T$27/12,0)),"-")</f>
        <v>0</v>
      </c>
      <c r="V344" s="366">
        <f>IFERROR(IF(-SUM(V$20:V343)+V$15&lt;0.000001,0,IF($C344&gt;='H-32A-WP06 - Debt Service'!U$24,'H-32A-WP06 - Debt Service'!U$27/12,0)),"-")</f>
        <v>0</v>
      </c>
      <c r="W344" s="366">
        <f>IFERROR(IF(-SUM(W$20:W343)+W$15&lt;0.000001,0,IF($C344&gt;='H-32A-WP06 - Debt Service'!V$24,'H-32A-WP06 - Debt Service'!V$27/12,0)),"-")</f>
        <v>0</v>
      </c>
      <c r="X344" s="366">
        <f>IFERROR(IF(-SUM(X$20:X343)+X$15&lt;0.000001,0,IF($C344&gt;='H-32A-WP06 - Debt Service'!W$24,'H-32A-WP06 - Debt Service'!W$27/12,0)),"-")</f>
        <v>0</v>
      </c>
      <c r="Y344" s="366">
        <f>IFERROR(IF(-SUM(Y$20:Y343)+Y$15&lt;0.000001,0,IF($C344&gt;='H-32A-WP06 - Debt Service'!X$24,'H-32A-WP06 - Debt Service'!X$27/12,0)),"-")</f>
        <v>0</v>
      </c>
      <c r="Z344" s="366">
        <f>IFERROR(IF(-SUM(Z$20:Z343)+Z$15&lt;0.000001,0,IF($C344&gt;='H-32A-WP06 - Debt Service'!Y$24,'H-32A-WP06 - Debt Service'!Y$27/12,0)),"-")</f>
        <v>0</v>
      </c>
    </row>
    <row r="345" spans="2:26">
      <c r="B345" s="354">
        <f t="shared" si="20"/>
        <v>2046</v>
      </c>
      <c r="C345" s="378">
        <f t="shared" si="22"/>
        <v>53359</v>
      </c>
      <c r="D345" s="366" t="str">
        <f>IFERROR(IF(-SUM(D$20:D344)+D$15&lt;0.000001,0,IF($C345&gt;='H-32A-WP06 - Debt Service'!C$24,'H-32A-WP06 - Debt Service'!C$27/12,0)),"-")</f>
        <v>-</v>
      </c>
      <c r="E345" s="366" t="str">
        <f>IFERROR(IF(-SUM(E$20:E344)+E$15&lt;0.000001,0,IF($C345&gt;='H-32A-WP06 - Debt Service'!D$24,'H-32A-WP06 - Debt Service'!D$27/12,0)),"-")</f>
        <v>-</v>
      </c>
      <c r="F345" s="366" t="str">
        <f>IFERROR(IF(-SUM(F$20:F344)+F$15&lt;0.000001,0,IF($C345&gt;='H-32A-WP06 - Debt Service'!E$24,'H-32A-WP06 - Debt Service'!E$27/12,0)),"-")</f>
        <v>-</v>
      </c>
      <c r="G345" s="366">
        <f>IFERROR(IF(-SUM(G$20:G344)+G$15&lt;0.000001,0,IF($C345&gt;='H-32A-WP06 - Debt Service'!F$24,'H-32A-WP06 - Debt Service'!F$27/12,0)),"-")</f>
        <v>0</v>
      </c>
      <c r="H345" s="366">
        <f>IFERROR(IF(-SUM(H$20:H344)+H$15&lt;0.000001,0,IF($C345&gt;='H-32A-WP06 - Debt Service'!G$24,'H-32A-WP06 - Debt Service'!G$27/12,0)),"-")</f>
        <v>0</v>
      </c>
      <c r="I345" s="366">
        <f>IFERROR(IF(-SUM(I$20:I344)+I$15&lt;0.000001,0,IF($C345&gt;='H-32A-WP06 - Debt Service'!H$24,'H-32A-WP06 - Debt Service'!H$27/12,0)),"-")</f>
        <v>0</v>
      </c>
      <c r="J345" s="366">
        <f>IFERROR(IF(-SUM(J$20:J344)+J$15&lt;0.000001,0,IF($C345&gt;='H-32A-WP06 - Debt Service'!I$24,'H-32A-WP06 - Debt Service'!I$27/12,0)),"-")</f>
        <v>0</v>
      </c>
      <c r="K345" s="366">
        <f>IFERROR(IF(-SUM(K$20:K344)+K$15&lt;0.000001,0,IF($C345&gt;='H-32A-WP06 - Debt Service'!J$24,'H-32A-WP06 - Debt Service'!J$27/12,0)),"-")</f>
        <v>0</v>
      </c>
      <c r="L345" s="366">
        <f>IFERROR(IF(-SUM(L$20:L344)+L$15&lt;0.000001,0,IF($C345&gt;='H-32A-WP06 - Debt Service'!K$24,'H-32A-WP06 - Debt Service'!K$27/12,0)),"-")</f>
        <v>0</v>
      </c>
      <c r="M345" s="366">
        <f>IFERROR(IF(-SUM(M$20:M344)+M$15&lt;0.000001,0,IF($C345&gt;='H-32A-WP06 - Debt Service'!L$24,'H-32A-WP06 - Debt Service'!L$27/12,0)),"-")</f>
        <v>0</v>
      </c>
      <c r="N345" s="459"/>
      <c r="O345" s="354">
        <f t="shared" si="21"/>
        <v>2046</v>
      </c>
      <c r="P345" s="378">
        <f t="shared" si="23"/>
        <v>53359</v>
      </c>
      <c r="Q345" s="366" t="str">
        <f>IFERROR(IF(-SUM(Q$20:Q344)+Q$15&lt;0.000001,0,IF($C345&gt;='H-32A-WP06 - Debt Service'!P$24,'H-32A-WP06 - Debt Service'!P$27/12,0)),"-")</f>
        <v>-</v>
      </c>
      <c r="R345" s="366">
        <f>IFERROR(IF(-SUM(R$20:R344)+R$15&lt;0.000001,0,IF($C345&gt;='H-32A-WP06 - Debt Service'!Q$24,'H-32A-WP06 - Debt Service'!Q$27/12,0)),"-")</f>
        <v>0</v>
      </c>
      <c r="S345" s="366">
        <f>IFERROR(IF(-SUM(S$20:S344)+S$15&lt;0.000001,0,IF($C345&gt;='H-32A-WP06 - Debt Service'!R$24,'H-32A-WP06 - Debt Service'!R$27/12,0)),"-")</f>
        <v>0</v>
      </c>
      <c r="T345" s="366">
        <f>IFERROR(IF(-SUM(T$20:T344)+T$15&lt;0.000001,0,IF($C345&gt;='H-32A-WP06 - Debt Service'!S$24,'H-32A-WP06 - Debt Service'!S$27/12,0)),"-")</f>
        <v>0</v>
      </c>
      <c r="U345" s="366">
        <f>IFERROR(IF(-SUM(U$20:U344)+U$15&lt;0.000001,0,IF($C345&gt;='H-32A-WP06 - Debt Service'!T$24,'H-32A-WP06 - Debt Service'!T$27/12,0)),"-")</f>
        <v>0</v>
      </c>
      <c r="V345" s="366">
        <f>IFERROR(IF(-SUM(V$20:V344)+V$15&lt;0.000001,0,IF($C345&gt;='H-32A-WP06 - Debt Service'!U$24,'H-32A-WP06 - Debt Service'!U$27/12,0)),"-")</f>
        <v>0</v>
      </c>
      <c r="W345" s="366">
        <f>IFERROR(IF(-SUM(W$20:W344)+W$15&lt;0.000001,0,IF($C345&gt;='H-32A-WP06 - Debt Service'!V$24,'H-32A-WP06 - Debt Service'!V$27/12,0)),"-")</f>
        <v>0</v>
      </c>
      <c r="X345" s="366">
        <f>IFERROR(IF(-SUM(X$20:X344)+X$15&lt;0.000001,0,IF($C345&gt;='H-32A-WP06 - Debt Service'!W$24,'H-32A-WP06 - Debt Service'!W$27/12,0)),"-")</f>
        <v>0</v>
      </c>
      <c r="Y345" s="366">
        <f>IFERROR(IF(-SUM(Y$20:Y344)+Y$15&lt;0.000001,0,IF($C345&gt;='H-32A-WP06 - Debt Service'!X$24,'H-32A-WP06 - Debt Service'!X$27/12,0)),"-")</f>
        <v>0</v>
      </c>
      <c r="Z345" s="366">
        <f>IFERROR(IF(-SUM(Z$20:Z344)+Z$15&lt;0.000001,0,IF($C345&gt;='H-32A-WP06 - Debt Service'!Y$24,'H-32A-WP06 - Debt Service'!Y$27/12,0)),"-")</f>
        <v>0</v>
      </c>
    </row>
    <row r="346" spans="2:26">
      <c r="B346" s="354">
        <f t="shared" si="20"/>
        <v>2046</v>
      </c>
      <c r="C346" s="378">
        <f t="shared" si="22"/>
        <v>53387</v>
      </c>
      <c r="D346" s="366" t="str">
        <f>IFERROR(IF(-SUM(D$20:D345)+D$15&lt;0.000001,0,IF($C346&gt;='H-32A-WP06 - Debt Service'!C$24,'H-32A-WP06 - Debt Service'!C$27/12,0)),"-")</f>
        <v>-</v>
      </c>
      <c r="E346" s="366" t="str">
        <f>IFERROR(IF(-SUM(E$20:E345)+E$15&lt;0.000001,0,IF($C346&gt;='H-32A-WP06 - Debt Service'!D$24,'H-32A-WP06 - Debt Service'!D$27/12,0)),"-")</f>
        <v>-</v>
      </c>
      <c r="F346" s="366" t="str">
        <f>IFERROR(IF(-SUM(F$20:F345)+F$15&lt;0.000001,0,IF($C346&gt;='H-32A-WP06 - Debt Service'!E$24,'H-32A-WP06 - Debt Service'!E$27/12,0)),"-")</f>
        <v>-</v>
      </c>
      <c r="G346" s="366">
        <f>IFERROR(IF(-SUM(G$20:G345)+G$15&lt;0.000001,0,IF($C346&gt;='H-32A-WP06 - Debt Service'!F$24,'H-32A-WP06 - Debt Service'!F$27/12,0)),"-")</f>
        <v>0</v>
      </c>
      <c r="H346" s="366">
        <f>IFERROR(IF(-SUM(H$20:H345)+H$15&lt;0.000001,0,IF($C346&gt;='H-32A-WP06 - Debt Service'!G$24,'H-32A-WP06 - Debt Service'!G$27/12,0)),"-")</f>
        <v>0</v>
      </c>
      <c r="I346" s="366">
        <f>IFERROR(IF(-SUM(I$20:I345)+I$15&lt;0.000001,0,IF($C346&gt;='H-32A-WP06 - Debt Service'!H$24,'H-32A-WP06 - Debt Service'!H$27/12,0)),"-")</f>
        <v>0</v>
      </c>
      <c r="J346" s="366">
        <f>IFERROR(IF(-SUM(J$20:J345)+J$15&lt;0.000001,0,IF($C346&gt;='H-32A-WP06 - Debt Service'!I$24,'H-32A-WP06 - Debt Service'!I$27/12,0)),"-")</f>
        <v>0</v>
      </c>
      <c r="K346" s="366">
        <f>IFERROR(IF(-SUM(K$20:K345)+K$15&lt;0.000001,0,IF($C346&gt;='H-32A-WP06 - Debt Service'!J$24,'H-32A-WP06 - Debt Service'!J$27/12,0)),"-")</f>
        <v>0</v>
      </c>
      <c r="L346" s="366">
        <f>IFERROR(IF(-SUM(L$20:L345)+L$15&lt;0.000001,0,IF($C346&gt;='H-32A-WP06 - Debt Service'!K$24,'H-32A-WP06 - Debt Service'!K$27/12,0)),"-")</f>
        <v>0</v>
      </c>
      <c r="M346" s="366">
        <f>IFERROR(IF(-SUM(M$20:M345)+M$15&lt;0.000001,0,IF($C346&gt;='H-32A-WP06 - Debt Service'!L$24,'H-32A-WP06 - Debt Service'!L$27/12,0)),"-")</f>
        <v>0</v>
      </c>
      <c r="N346" s="459"/>
      <c r="O346" s="354">
        <f t="shared" si="21"/>
        <v>2046</v>
      </c>
      <c r="P346" s="378">
        <f t="shared" si="23"/>
        <v>53387</v>
      </c>
      <c r="Q346" s="366" t="str">
        <f>IFERROR(IF(-SUM(Q$20:Q345)+Q$15&lt;0.000001,0,IF($C346&gt;='H-32A-WP06 - Debt Service'!P$24,'H-32A-WP06 - Debt Service'!P$27/12,0)),"-")</f>
        <v>-</v>
      </c>
      <c r="R346" s="366">
        <f>IFERROR(IF(-SUM(R$20:R345)+R$15&lt;0.000001,0,IF($C346&gt;='H-32A-WP06 - Debt Service'!Q$24,'H-32A-WP06 - Debt Service'!Q$27/12,0)),"-")</f>
        <v>0</v>
      </c>
      <c r="S346" s="366">
        <f>IFERROR(IF(-SUM(S$20:S345)+S$15&lt;0.000001,0,IF($C346&gt;='H-32A-WP06 - Debt Service'!R$24,'H-32A-WP06 - Debt Service'!R$27/12,0)),"-")</f>
        <v>0</v>
      </c>
      <c r="T346" s="366">
        <f>IFERROR(IF(-SUM(T$20:T345)+T$15&lt;0.000001,0,IF($C346&gt;='H-32A-WP06 - Debt Service'!S$24,'H-32A-WP06 - Debt Service'!S$27/12,0)),"-")</f>
        <v>0</v>
      </c>
      <c r="U346" s="366">
        <f>IFERROR(IF(-SUM(U$20:U345)+U$15&lt;0.000001,0,IF($C346&gt;='H-32A-WP06 - Debt Service'!T$24,'H-32A-WP06 - Debt Service'!T$27/12,0)),"-")</f>
        <v>0</v>
      </c>
      <c r="V346" s="366">
        <f>IFERROR(IF(-SUM(V$20:V345)+V$15&lt;0.000001,0,IF($C346&gt;='H-32A-WP06 - Debt Service'!U$24,'H-32A-WP06 - Debt Service'!U$27/12,0)),"-")</f>
        <v>0</v>
      </c>
      <c r="W346" s="366">
        <f>IFERROR(IF(-SUM(W$20:W345)+W$15&lt;0.000001,0,IF($C346&gt;='H-32A-WP06 - Debt Service'!V$24,'H-32A-WP06 - Debt Service'!V$27/12,0)),"-")</f>
        <v>0</v>
      </c>
      <c r="X346" s="366">
        <f>IFERROR(IF(-SUM(X$20:X345)+X$15&lt;0.000001,0,IF($C346&gt;='H-32A-WP06 - Debt Service'!W$24,'H-32A-WP06 - Debt Service'!W$27/12,0)),"-")</f>
        <v>0</v>
      </c>
      <c r="Y346" s="366">
        <f>IFERROR(IF(-SUM(Y$20:Y345)+Y$15&lt;0.000001,0,IF($C346&gt;='H-32A-WP06 - Debt Service'!X$24,'H-32A-WP06 - Debt Service'!X$27/12,0)),"-")</f>
        <v>0</v>
      </c>
      <c r="Z346" s="366">
        <f>IFERROR(IF(-SUM(Z$20:Z345)+Z$15&lt;0.000001,0,IF($C346&gt;='H-32A-WP06 - Debt Service'!Y$24,'H-32A-WP06 - Debt Service'!Y$27/12,0)),"-")</f>
        <v>0</v>
      </c>
    </row>
    <row r="347" spans="2:26">
      <c r="B347" s="354">
        <f t="shared" si="20"/>
        <v>2046</v>
      </c>
      <c r="C347" s="378">
        <f t="shared" si="22"/>
        <v>53418</v>
      </c>
      <c r="D347" s="366" t="str">
        <f>IFERROR(IF(-SUM(D$20:D346)+D$15&lt;0.000001,0,IF($C347&gt;='H-32A-WP06 - Debt Service'!C$24,'H-32A-WP06 - Debt Service'!C$27/12,0)),"-")</f>
        <v>-</v>
      </c>
      <c r="E347" s="366" t="str">
        <f>IFERROR(IF(-SUM(E$20:E346)+E$15&lt;0.000001,0,IF($C347&gt;='H-32A-WP06 - Debt Service'!D$24,'H-32A-WP06 - Debt Service'!D$27/12,0)),"-")</f>
        <v>-</v>
      </c>
      <c r="F347" s="366" t="str">
        <f>IFERROR(IF(-SUM(F$20:F346)+F$15&lt;0.000001,0,IF($C347&gt;='H-32A-WP06 - Debt Service'!E$24,'H-32A-WP06 - Debt Service'!E$27/12,0)),"-")</f>
        <v>-</v>
      </c>
      <c r="G347" s="366">
        <f>IFERROR(IF(-SUM(G$20:G346)+G$15&lt;0.000001,0,IF($C347&gt;='H-32A-WP06 - Debt Service'!F$24,'H-32A-WP06 - Debt Service'!F$27/12,0)),"-")</f>
        <v>0</v>
      </c>
      <c r="H347" s="366">
        <f>IFERROR(IF(-SUM(H$20:H346)+H$15&lt;0.000001,0,IF($C347&gt;='H-32A-WP06 - Debt Service'!G$24,'H-32A-WP06 - Debt Service'!G$27/12,0)),"-")</f>
        <v>0</v>
      </c>
      <c r="I347" s="366">
        <f>IFERROR(IF(-SUM(I$20:I346)+I$15&lt;0.000001,0,IF($C347&gt;='H-32A-WP06 - Debt Service'!H$24,'H-32A-WP06 - Debt Service'!H$27/12,0)),"-")</f>
        <v>0</v>
      </c>
      <c r="J347" s="366">
        <f>IFERROR(IF(-SUM(J$20:J346)+J$15&lt;0.000001,0,IF($C347&gt;='H-32A-WP06 - Debt Service'!I$24,'H-32A-WP06 - Debt Service'!I$27/12,0)),"-")</f>
        <v>0</v>
      </c>
      <c r="K347" s="366">
        <f>IFERROR(IF(-SUM(K$20:K346)+K$15&lt;0.000001,0,IF($C347&gt;='H-32A-WP06 - Debt Service'!J$24,'H-32A-WP06 - Debt Service'!J$27/12,0)),"-")</f>
        <v>0</v>
      </c>
      <c r="L347" s="366">
        <f>IFERROR(IF(-SUM(L$20:L346)+L$15&lt;0.000001,0,IF($C347&gt;='H-32A-WP06 - Debt Service'!K$24,'H-32A-WP06 - Debt Service'!K$27/12,0)),"-")</f>
        <v>0</v>
      </c>
      <c r="M347" s="366">
        <f>IFERROR(IF(-SUM(M$20:M346)+M$15&lt;0.000001,0,IF($C347&gt;='H-32A-WP06 - Debt Service'!L$24,'H-32A-WP06 - Debt Service'!L$27/12,0)),"-")</f>
        <v>0</v>
      </c>
      <c r="N347" s="459"/>
      <c r="O347" s="354">
        <f t="shared" si="21"/>
        <v>2046</v>
      </c>
      <c r="P347" s="378">
        <f t="shared" si="23"/>
        <v>53418</v>
      </c>
      <c r="Q347" s="366" t="str">
        <f>IFERROR(IF(-SUM(Q$20:Q346)+Q$15&lt;0.000001,0,IF($C347&gt;='H-32A-WP06 - Debt Service'!P$24,'H-32A-WP06 - Debt Service'!P$27/12,0)),"-")</f>
        <v>-</v>
      </c>
      <c r="R347" s="366">
        <f>IFERROR(IF(-SUM(R$20:R346)+R$15&lt;0.000001,0,IF($C347&gt;='H-32A-WP06 - Debt Service'!Q$24,'H-32A-WP06 - Debt Service'!Q$27/12,0)),"-")</f>
        <v>0</v>
      </c>
      <c r="S347" s="366">
        <f>IFERROR(IF(-SUM(S$20:S346)+S$15&lt;0.000001,0,IF($C347&gt;='H-32A-WP06 - Debt Service'!R$24,'H-32A-WP06 - Debt Service'!R$27/12,0)),"-")</f>
        <v>0</v>
      </c>
      <c r="T347" s="366">
        <f>IFERROR(IF(-SUM(T$20:T346)+T$15&lt;0.000001,0,IF($C347&gt;='H-32A-WP06 - Debt Service'!S$24,'H-32A-WP06 - Debt Service'!S$27/12,0)),"-")</f>
        <v>0</v>
      </c>
      <c r="U347" s="366">
        <f>IFERROR(IF(-SUM(U$20:U346)+U$15&lt;0.000001,0,IF($C347&gt;='H-32A-WP06 - Debt Service'!T$24,'H-32A-WP06 - Debt Service'!T$27/12,0)),"-")</f>
        <v>0</v>
      </c>
      <c r="V347" s="366">
        <f>IFERROR(IF(-SUM(V$20:V346)+V$15&lt;0.000001,0,IF($C347&gt;='H-32A-WP06 - Debt Service'!U$24,'H-32A-WP06 - Debt Service'!U$27/12,0)),"-")</f>
        <v>0</v>
      </c>
      <c r="W347" s="366">
        <f>IFERROR(IF(-SUM(W$20:W346)+W$15&lt;0.000001,0,IF($C347&gt;='H-32A-WP06 - Debt Service'!V$24,'H-32A-WP06 - Debt Service'!V$27/12,0)),"-")</f>
        <v>0</v>
      </c>
      <c r="X347" s="366">
        <f>IFERROR(IF(-SUM(X$20:X346)+X$15&lt;0.000001,0,IF($C347&gt;='H-32A-WP06 - Debt Service'!W$24,'H-32A-WP06 - Debt Service'!W$27/12,0)),"-")</f>
        <v>0</v>
      </c>
      <c r="Y347" s="366">
        <f>IFERROR(IF(-SUM(Y$20:Y346)+Y$15&lt;0.000001,0,IF($C347&gt;='H-32A-WP06 - Debt Service'!X$24,'H-32A-WP06 - Debt Service'!X$27/12,0)),"-")</f>
        <v>0</v>
      </c>
      <c r="Z347" s="366">
        <f>IFERROR(IF(-SUM(Z$20:Z346)+Z$15&lt;0.000001,0,IF($C347&gt;='H-32A-WP06 - Debt Service'!Y$24,'H-32A-WP06 - Debt Service'!Y$27/12,0)),"-")</f>
        <v>0</v>
      </c>
    </row>
    <row r="348" spans="2:26">
      <c r="B348" s="354">
        <f t="shared" si="20"/>
        <v>2046</v>
      </c>
      <c r="C348" s="378">
        <f t="shared" si="22"/>
        <v>53448</v>
      </c>
      <c r="D348" s="366" t="str">
        <f>IFERROR(IF(-SUM(D$20:D347)+D$15&lt;0.000001,0,IF($C348&gt;='H-32A-WP06 - Debt Service'!C$24,'H-32A-WP06 - Debt Service'!C$27/12,0)),"-")</f>
        <v>-</v>
      </c>
      <c r="E348" s="366" t="str">
        <f>IFERROR(IF(-SUM(E$20:E347)+E$15&lt;0.000001,0,IF($C348&gt;='H-32A-WP06 - Debt Service'!D$24,'H-32A-WP06 - Debt Service'!D$27/12,0)),"-")</f>
        <v>-</v>
      </c>
      <c r="F348" s="366" t="str">
        <f>IFERROR(IF(-SUM(F$20:F347)+F$15&lt;0.000001,0,IF($C348&gt;='H-32A-WP06 - Debt Service'!E$24,'H-32A-WP06 - Debt Service'!E$27/12,0)),"-")</f>
        <v>-</v>
      </c>
      <c r="G348" s="366">
        <f>IFERROR(IF(-SUM(G$20:G347)+G$15&lt;0.000001,0,IF($C348&gt;='H-32A-WP06 - Debt Service'!F$24,'H-32A-WP06 - Debt Service'!F$27/12,0)),"-")</f>
        <v>0</v>
      </c>
      <c r="H348" s="366">
        <f>IFERROR(IF(-SUM(H$20:H347)+H$15&lt;0.000001,0,IF($C348&gt;='H-32A-WP06 - Debt Service'!G$24,'H-32A-WP06 - Debt Service'!G$27/12,0)),"-")</f>
        <v>0</v>
      </c>
      <c r="I348" s="366">
        <f>IFERROR(IF(-SUM(I$20:I347)+I$15&lt;0.000001,0,IF($C348&gt;='H-32A-WP06 - Debt Service'!H$24,'H-32A-WP06 - Debt Service'!H$27/12,0)),"-")</f>
        <v>0</v>
      </c>
      <c r="J348" s="366">
        <f>IFERROR(IF(-SUM(J$20:J347)+J$15&lt;0.000001,0,IF($C348&gt;='H-32A-WP06 - Debt Service'!I$24,'H-32A-WP06 - Debt Service'!I$27/12,0)),"-")</f>
        <v>0</v>
      </c>
      <c r="K348" s="366">
        <f>IFERROR(IF(-SUM(K$20:K347)+K$15&lt;0.000001,0,IF($C348&gt;='H-32A-WP06 - Debt Service'!J$24,'H-32A-WP06 - Debt Service'!J$27/12,0)),"-")</f>
        <v>0</v>
      </c>
      <c r="L348" s="366">
        <f>IFERROR(IF(-SUM(L$20:L347)+L$15&lt;0.000001,0,IF($C348&gt;='H-32A-WP06 - Debt Service'!K$24,'H-32A-WP06 - Debt Service'!K$27/12,0)),"-")</f>
        <v>0</v>
      </c>
      <c r="M348" s="366">
        <f>IFERROR(IF(-SUM(M$20:M347)+M$15&lt;0.000001,0,IF($C348&gt;='H-32A-WP06 - Debt Service'!L$24,'H-32A-WP06 - Debt Service'!L$27/12,0)),"-")</f>
        <v>0</v>
      </c>
      <c r="N348" s="459"/>
      <c r="O348" s="354">
        <f t="shared" si="21"/>
        <v>2046</v>
      </c>
      <c r="P348" s="378">
        <f t="shared" si="23"/>
        <v>53448</v>
      </c>
      <c r="Q348" s="366" t="str">
        <f>IFERROR(IF(-SUM(Q$20:Q347)+Q$15&lt;0.000001,0,IF($C348&gt;='H-32A-WP06 - Debt Service'!P$24,'H-32A-WP06 - Debt Service'!P$27/12,0)),"-")</f>
        <v>-</v>
      </c>
      <c r="R348" s="366">
        <f>IFERROR(IF(-SUM(R$20:R347)+R$15&lt;0.000001,0,IF($C348&gt;='H-32A-WP06 - Debt Service'!Q$24,'H-32A-WP06 - Debt Service'!Q$27/12,0)),"-")</f>
        <v>0</v>
      </c>
      <c r="S348" s="366">
        <f>IFERROR(IF(-SUM(S$20:S347)+S$15&lt;0.000001,0,IF($C348&gt;='H-32A-WP06 - Debt Service'!R$24,'H-32A-WP06 - Debt Service'!R$27/12,0)),"-")</f>
        <v>0</v>
      </c>
      <c r="T348" s="366">
        <f>IFERROR(IF(-SUM(T$20:T347)+T$15&lt;0.000001,0,IF($C348&gt;='H-32A-WP06 - Debt Service'!S$24,'H-32A-WP06 - Debt Service'!S$27/12,0)),"-")</f>
        <v>0</v>
      </c>
      <c r="U348" s="366">
        <f>IFERROR(IF(-SUM(U$20:U347)+U$15&lt;0.000001,0,IF($C348&gt;='H-32A-WP06 - Debt Service'!T$24,'H-32A-WP06 - Debt Service'!T$27/12,0)),"-")</f>
        <v>0</v>
      </c>
      <c r="V348" s="366">
        <f>IFERROR(IF(-SUM(V$20:V347)+V$15&lt;0.000001,0,IF($C348&gt;='H-32A-WP06 - Debt Service'!U$24,'H-32A-WP06 - Debt Service'!U$27/12,0)),"-")</f>
        <v>0</v>
      </c>
      <c r="W348" s="366">
        <f>IFERROR(IF(-SUM(W$20:W347)+W$15&lt;0.000001,0,IF($C348&gt;='H-32A-WP06 - Debt Service'!V$24,'H-32A-WP06 - Debt Service'!V$27/12,0)),"-")</f>
        <v>0</v>
      </c>
      <c r="X348" s="366">
        <f>IFERROR(IF(-SUM(X$20:X347)+X$15&lt;0.000001,0,IF($C348&gt;='H-32A-WP06 - Debt Service'!W$24,'H-32A-WP06 - Debt Service'!W$27/12,0)),"-")</f>
        <v>0</v>
      </c>
      <c r="Y348" s="366">
        <f>IFERROR(IF(-SUM(Y$20:Y347)+Y$15&lt;0.000001,0,IF($C348&gt;='H-32A-WP06 - Debt Service'!X$24,'H-32A-WP06 - Debt Service'!X$27/12,0)),"-")</f>
        <v>0</v>
      </c>
      <c r="Z348" s="366">
        <f>IFERROR(IF(-SUM(Z$20:Z347)+Z$15&lt;0.000001,0,IF($C348&gt;='H-32A-WP06 - Debt Service'!Y$24,'H-32A-WP06 - Debt Service'!Y$27/12,0)),"-")</f>
        <v>0</v>
      </c>
    </row>
    <row r="349" spans="2:26">
      <c r="B349" s="354">
        <f t="shared" si="20"/>
        <v>2046</v>
      </c>
      <c r="C349" s="378">
        <f t="shared" si="22"/>
        <v>53479</v>
      </c>
      <c r="D349" s="366" t="str">
        <f>IFERROR(IF(-SUM(D$20:D348)+D$15&lt;0.000001,0,IF($C349&gt;='H-32A-WP06 - Debt Service'!C$24,'H-32A-WP06 - Debt Service'!C$27/12,0)),"-")</f>
        <v>-</v>
      </c>
      <c r="E349" s="366" t="str">
        <f>IFERROR(IF(-SUM(E$20:E348)+E$15&lt;0.000001,0,IF($C349&gt;='H-32A-WP06 - Debt Service'!D$24,'H-32A-WP06 - Debt Service'!D$27/12,0)),"-")</f>
        <v>-</v>
      </c>
      <c r="F349" s="366" t="str">
        <f>IFERROR(IF(-SUM(F$20:F348)+F$15&lt;0.000001,0,IF($C349&gt;='H-32A-WP06 - Debt Service'!E$24,'H-32A-WP06 - Debt Service'!E$27/12,0)),"-")</f>
        <v>-</v>
      </c>
      <c r="G349" s="366">
        <f>IFERROR(IF(-SUM(G$20:G348)+G$15&lt;0.000001,0,IF($C349&gt;='H-32A-WP06 - Debt Service'!F$24,'H-32A-WP06 - Debt Service'!F$27/12,0)),"-")</f>
        <v>0</v>
      </c>
      <c r="H349" s="366">
        <f>IFERROR(IF(-SUM(H$20:H348)+H$15&lt;0.000001,0,IF($C349&gt;='H-32A-WP06 - Debt Service'!G$24,'H-32A-WP06 - Debt Service'!G$27/12,0)),"-")</f>
        <v>0</v>
      </c>
      <c r="I349" s="366">
        <f>IFERROR(IF(-SUM(I$20:I348)+I$15&lt;0.000001,0,IF($C349&gt;='H-32A-WP06 - Debt Service'!H$24,'H-32A-WP06 - Debt Service'!H$27/12,0)),"-")</f>
        <v>0</v>
      </c>
      <c r="J349" s="366">
        <f>IFERROR(IF(-SUM(J$20:J348)+J$15&lt;0.000001,0,IF($C349&gt;='H-32A-WP06 - Debt Service'!I$24,'H-32A-WP06 - Debt Service'!I$27/12,0)),"-")</f>
        <v>0</v>
      </c>
      <c r="K349" s="366">
        <f>IFERROR(IF(-SUM(K$20:K348)+K$15&lt;0.000001,0,IF($C349&gt;='H-32A-WP06 - Debt Service'!J$24,'H-32A-WP06 - Debt Service'!J$27/12,0)),"-")</f>
        <v>0</v>
      </c>
      <c r="L349" s="366">
        <f>IFERROR(IF(-SUM(L$20:L348)+L$15&lt;0.000001,0,IF($C349&gt;='H-32A-WP06 - Debt Service'!K$24,'H-32A-WP06 - Debt Service'!K$27/12,0)),"-")</f>
        <v>0</v>
      </c>
      <c r="M349" s="366">
        <f>IFERROR(IF(-SUM(M$20:M348)+M$15&lt;0.000001,0,IF($C349&gt;='H-32A-WP06 - Debt Service'!L$24,'H-32A-WP06 - Debt Service'!L$27/12,0)),"-")</f>
        <v>0</v>
      </c>
      <c r="N349" s="459"/>
      <c r="O349" s="354">
        <f t="shared" si="21"/>
        <v>2046</v>
      </c>
      <c r="P349" s="378">
        <f t="shared" si="23"/>
        <v>53479</v>
      </c>
      <c r="Q349" s="366" t="str">
        <f>IFERROR(IF(-SUM(Q$20:Q348)+Q$15&lt;0.000001,0,IF($C349&gt;='H-32A-WP06 - Debt Service'!P$24,'H-32A-WP06 - Debt Service'!P$27/12,0)),"-")</f>
        <v>-</v>
      </c>
      <c r="R349" s="366">
        <f>IFERROR(IF(-SUM(R$20:R348)+R$15&lt;0.000001,0,IF($C349&gt;='H-32A-WP06 - Debt Service'!Q$24,'H-32A-WP06 - Debt Service'!Q$27/12,0)),"-")</f>
        <v>0</v>
      </c>
      <c r="S349" s="366">
        <f>IFERROR(IF(-SUM(S$20:S348)+S$15&lt;0.000001,0,IF($C349&gt;='H-32A-WP06 - Debt Service'!R$24,'H-32A-WP06 - Debt Service'!R$27/12,0)),"-")</f>
        <v>0</v>
      </c>
      <c r="T349" s="366">
        <f>IFERROR(IF(-SUM(T$20:T348)+T$15&lt;0.000001,0,IF($C349&gt;='H-32A-WP06 - Debt Service'!S$24,'H-32A-WP06 - Debt Service'!S$27/12,0)),"-")</f>
        <v>0</v>
      </c>
      <c r="U349" s="366">
        <f>IFERROR(IF(-SUM(U$20:U348)+U$15&lt;0.000001,0,IF($C349&gt;='H-32A-WP06 - Debt Service'!T$24,'H-32A-WP06 - Debt Service'!T$27/12,0)),"-")</f>
        <v>0</v>
      </c>
      <c r="V349" s="366">
        <f>IFERROR(IF(-SUM(V$20:V348)+V$15&lt;0.000001,0,IF($C349&gt;='H-32A-WP06 - Debt Service'!U$24,'H-32A-WP06 - Debt Service'!U$27/12,0)),"-")</f>
        <v>0</v>
      </c>
      <c r="W349" s="366">
        <f>IFERROR(IF(-SUM(W$20:W348)+W$15&lt;0.000001,0,IF($C349&gt;='H-32A-WP06 - Debt Service'!V$24,'H-32A-WP06 - Debt Service'!V$27/12,0)),"-")</f>
        <v>0</v>
      </c>
      <c r="X349" s="366">
        <f>IFERROR(IF(-SUM(X$20:X348)+X$15&lt;0.000001,0,IF($C349&gt;='H-32A-WP06 - Debt Service'!W$24,'H-32A-WP06 - Debt Service'!W$27/12,0)),"-")</f>
        <v>0</v>
      </c>
      <c r="Y349" s="366">
        <f>IFERROR(IF(-SUM(Y$20:Y348)+Y$15&lt;0.000001,0,IF($C349&gt;='H-32A-WP06 - Debt Service'!X$24,'H-32A-WP06 - Debt Service'!X$27/12,0)),"-")</f>
        <v>0</v>
      </c>
      <c r="Z349" s="366">
        <f>IFERROR(IF(-SUM(Z$20:Z348)+Z$15&lt;0.000001,0,IF($C349&gt;='H-32A-WP06 - Debt Service'!Y$24,'H-32A-WP06 - Debt Service'!Y$27/12,0)),"-")</f>
        <v>0</v>
      </c>
    </row>
    <row r="350" spans="2:26">
      <c r="B350" s="354">
        <f t="shared" si="20"/>
        <v>2046</v>
      </c>
      <c r="C350" s="378">
        <f t="shared" si="22"/>
        <v>53509</v>
      </c>
      <c r="D350" s="366" t="str">
        <f>IFERROR(IF(-SUM(D$20:D349)+D$15&lt;0.000001,0,IF($C350&gt;='H-32A-WP06 - Debt Service'!C$24,'H-32A-WP06 - Debt Service'!C$27/12,0)),"-")</f>
        <v>-</v>
      </c>
      <c r="E350" s="366" t="str">
        <f>IFERROR(IF(-SUM(E$20:E349)+E$15&lt;0.000001,0,IF($C350&gt;='H-32A-WP06 - Debt Service'!D$24,'H-32A-WP06 - Debt Service'!D$27/12,0)),"-")</f>
        <v>-</v>
      </c>
      <c r="F350" s="366" t="str">
        <f>IFERROR(IF(-SUM(F$20:F349)+F$15&lt;0.000001,0,IF($C350&gt;='H-32A-WP06 - Debt Service'!E$24,'H-32A-WP06 - Debt Service'!E$27/12,0)),"-")</f>
        <v>-</v>
      </c>
      <c r="G350" s="366">
        <f>IFERROR(IF(-SUM(G$20:G349)+G$15&lt;0.000001,0,IF($C350&gt;='H-32A-WP06 - Debt Service'!F$24,'H-32A-WP06 - Debt Service'!F$27/12,0)),"-")</f>
        <v>0</v>
      </c>
      <c r="H350" s="366">
        <f>IFERROR(IF(-SUM(H$20:H349)+H$15&lt;0.000001,0,IF($C350&gt;='H-32A-WP06 - Debt Service'!G$24,'H-32A-WP06 - Debt Service'!G$27/12,0)),"-")</f>
        <v>0</v>
      </c>
      <c r="I350" s="366">
        <f>IFERROR(IF(-SUM(I$20:I349)+I$15&lt;0.000001,0,IF($C350&gt;='H-32A-WP06 - Debt Service'!H$24,'H-32A-WP06 - Debt Service'!H$27/12,0)),"-")</f>
        <v>0</v>
      </c>
      <c r="J350" s="366">
        <f>IFERROR(IF(-SUM(J$20:J349)+J$15&lt;0.000001,0,IF($C350&gt;='H-32A-WP06 - Debt Service'!I$24,'H-32A-WP06 - Debt Service'!I$27/12,0)),"-")</f>
        <v>0</v>
      </c>
      <c r="K350" s="366">
        <f>IFERROR(IF(-SUM(K$20:K349)+K$15&lt;0.000001,0,IF($C350&gt;='H-32A-WP06 - Debt Service'!J$24,'H-32A-WP06 - Debt Service'!J$27/12,0)),"-")</f>
        <v>0</v>
      </c>
      <c r="L350" s="366">
        <f>IFERROR(IF(-SUM(L$20:L349)+L$15&lt;0.000001,0,IF($C350&gt;='H-32A-WP06 - Debt Service'!K$24,'H-32A-WP06 - Debt Service'!K$27/12,0)),"-")</f>
        <v>0</v>
      </c>
      <c r="M350" s="366">
        <f>IFERROR(IF(-SUM(M$20:M349)+M$15&lt;0.000001,0,IF($C350&gt;='H-32A-WP06 - Debt Service'!L$24,'H-32A-WP06 - Debt Service'!L$27/12,0)),"-")</f>
        <v>0</v>
      </c>
      <c r="N350" s="459"/>
      <c r="O350" s="354">
        <f t="shared" si="21"/>
        <v>2046</v>
      </c>
      <c r="P350" s="378">
        <f t="shared" si="23"/>
        <v>53509</v>
      </c>
      <c r="Q350" s="366" t="str">
        <f>IFERROR(IF(-SUM(Q$20:Q349)+Q$15&lt;0.000001,0,IF($C350&gt;='H-32A-WP06 - Debt Service'!P$24,'H-32A-WP06 - Debt Service'!P$27/12,0)),"-")</f>
        <v>-</v>
      </c>
      <c r="R350" s="366">
        <f>IFERROR(IF(-SUM(R$20:R349)+R$15&lt;0.000001,0,IF($C350&gt;='H-32A-WP06 - Debt Service'!Q$24,'H-32A-WP06 - Debt Service'!Q$27/12,0)),"-")</f>
        <v>0</v>
      </c>
      <c r="S350" s="366">
        <f>IFERROR(IF(-SUM(S$20:S349)+S$15&lt;0.000001,0,IF($C350&gt;='H-32A-WP06 - Debt Service'!R$24,'H-32A-WP06 - Debt Service'!R$27/12,0)),"-")</f>
        <v>0</v>
      </c>
      <c r="T350" s="366">
        <f>IFERROR(IF(-SUM(T$20:T349)+T$15&lt;0.000001,0,IF($C350&gt;='H-32A-WP06 - Debt Service'!S$24,'H-32A-WP06 - Debt Service'!S$27/12,0)),"-")</f>
        <v>0</v>
      </c>
      <c r="U350" s="366">
        <f>IFERROR(IF(-SUM(U$20:U349)+U$15&lt;0.000001,0,IF($C350&gt;='H-32A-WP06 - Debt Service'!T$24,'H-32A-WP06 - Debt Service'!T$27/12,0)),"-")</f>
        <v>0</v>
      </c>
      <c r="V350" s="366">
        <f>IFERROR(IF(-SUM(V$20:V349)+V$15&lt;0.000001,0,IF($C350&gt;='H-32A-WP06 - Debt Service'!U$24,'H-32A-WP06 - Debt Service'!U$27/12,0)),"-")</f>
        <v>0</v>
      </c>
      <c r="W350" s="366">
        <f>IFERROR(IF(-SUM(W$20:W349)+W$15&lt;0.000001,0,IF($C350&gt;='H-32A-WP06 - Debt Service'!V$24,'H-32A-WP06 - Debt Service'!V$27/12,0)),"-")</f>
        <v>0</v>
      </c>
      <c r="X350" s="366">
        <f>IFERROR(IF(-SUM(X$20:X349)+X$15&lt;0.000001,0,IF($C350&gt;='H-32A-WP06 - Debt Service'!W$24,'H-32A-WP06 - Debt Service'!W$27/12,0)),"-")</f>
        <v>0</v>
      </c>
      <c r="Y350" s="366">
        <f>IFERROR(IF(-SUM(Y$20:Y349)+Y$15&lt;0.000001,0,IF($C350&gt;='H-32A-WP06 - Debt Service'!X$24,'H-32A-WP06 - Debt Service'!X$27/12,0)),"-")</f>
        <v>0</v>
      </c>
      <c r="Z350" s="366">
        <f>IFERROR(IF(-SUM(Z$20:Z349)+Z$15&lt;0.000001,0,IF($C350&gt;='H-32A-WP06 - Debt Service'!Y$24,'H-32A-WP06 - Debt Service'!Y$27/12,0)),"-")</f>
        <v>0</v>
      </c>
    </row>
    <row r="351" spans="2:26">
      <c r="B351" s="354">
        <f t="shared" si="20"/>
        <v>2046</v>
      </c>
      <c r="C351" s="378">
        <f t="shared" si="22"/>
        <v>53540</v>
      </c>
      <c r="D351" s="366" t="str">
        <f>IFERROR(IF(-SUM(D$20:D350)+D$15&lt;0.000001,0,IF($C351&gt;='H-32A-WP06 - Debt Service'!C$24,'H-32A-WP06 - Debt Service'!C$27/12,0)),"-")</f>
        <v>-</v>
      </c>
      <c r="E351" s="366" t="str">
        <f>IFERROR(IF(-SUM(E$20:E350)+E$15&lt;0.000001,0,IF($C351&gt;='H-32A-WP06 - Debt Service'!D$24,'H-32A-WP06 - Debt Service'!D$27/12,0)),"-")</f>
        <v>-</v>
      </c>
      <c r="F351" s="366" t="str">
        <f>IFERROR(IF(-SUM(F$20:F350)+F$15&lt;0.000001,0,IF($C351&gt;='H-32A-WP06 - Debt Service'!E$24,'H-32A-WP06 - Debt Service'!E$27/12,0)),"-")</f>
        <v>-</v>
      </c>
      <c r="G351" s="366">
        <f>IFERROR(IF(-SUM(G$20:G350)+G$15&lt;0.000001,0,IF($C351&gt;='H-32A-WP06 - Debt Service'!F$24,'H-32A-WP06 - Debt Service'!F$27/12,0)),"-")</f>
        <v>0</v>
      </c>
      <c r="H351" s="366">
        <f>IFERROR(IF(-SUM(H$20:H350)+H$15&lt;0.000001,0,IF($C351&gt;='H-32A-WP06 - Debt Service'!G$24,'H-32A-WP06 - Debt Service'!G$27/12,0)),"-")</f>
        <v>0</v>
      </c>
      <c r="I351" s="366">
        <f>IFERROR(IF(-SUM(I$20:I350)+I$15&lt;0.000001,0,IF($C351&gt;='H-32A-WP06 - Debt Service'!H$24,'H-32A-WP06 - Debt Service'!H$27/12,0)),"-")</f>
        <v>0</v>
      </c>
      <c r="J351" s="366">
        <f>IFERROR(IF(-SUM(J$20:J350)+J$15&lt;0.000001,0,IF($C351&gt;='H-32A-WP06 - Debt Service'!I$24,'H-32A-WP06 - Debt Service'!I$27/12,0)),"-")</f>
        <v>0</v>
      </c>
      <c r="K351" s="366">
        <f>IFERROR(IF(-SUM(K$20:K350)+K$15&lt;0.000001,0,IF($C351&gt;='H-32A-WP06 - Debt Service'!J$24,'H-32A-WP06 - Debt Service'!J$27/12,0)),"-")</f>
        <v>0</v>
      </c>
      <c r="L351" s="366">
        <f>IFERROR(IF(-SUM(L$20:L350)+L$15&lt;0.000001,0,IF($C351&gt;='H-32A-WP06 - Debt Service'!K$24,'H-32A-WP06 - Debt Service'!K$27/12,0)),"-")</f>
        <v>0</v>
      </c>
      <c r="M351" s="366">
        <f>IFERROR(IF(-SUM(M$20:M350)+M$15&lt;0.000001,0,IF($C351&gt;='H-32A-WP06 - Debt Service'!L$24,'H-32A-WP06 - Debt Service'!L$27/12,0)),"-")</f>
        <v>0</v>
      </c>
      <c r="N351" s="459"/>
      <c r="O351" s="354">
        <f t="shared" si="21"/>
        <v>2046</v>
      </c>
      <c r="P351" s="378">
        <f t="shared" si="23"/>
        <v>53540</v>
      </c>
      <c r="Q351" s="366" t="str">
        <f>IFERROR(IF(-SUM(Q$20:Q350)+Q$15&lt;0.000001,0,IF($C351&gt;='H-32A-WP06 - Debt Service'!P$24,'H-32A-WP06 - Debt Service'!P$27/12,0)),"-")</f>
        <v>-</v>
      </c>
      <c r="R351" s="366">
        <f>IFERROR(IF(-SUM(R$20:R350)+R$15&lt;0.000001,0,IF($C351&gt;='H-32A-WP06 - Debt Service'!Q$24,'H-32A-WP06 - Debt Service'!Q$27/12,0)),"-")</f>
        <v>0</v>
      </c>
      <c r="S351" s="366">
        <f>IFERROR(IF(-SUM(S$20:S350)+S$15&lt;0.000001,0,IF($C351&gt;='H-32A-WP06 - Debt Service'!R$24,'H-32A-WP06 - Debt Service'!R$27/12,0)),"-")</f>
        <v>0</v>
      </c>
      <c r="T351" s="366">
        <f>IFERROR(IF(-SUM(T$20:T350)+T$15&lt;0.000001,0,IF($C351&gt;='H-32A-WP06 - Debt Service'!S$24,'H-32A-WP06 - Debt Service'!S$27/12,0)),"-")</f>
        <v>0</v>
      </c>
      <c r="U351" s="366">
        <f>IFERROR(IF(-SUM(U$20:U350)+U$15&lt;0.000001,0,IF($C351&gt;='H-32A-WP06 - Debt Service'!T$24,'H-32A-WP06 - Debt Service'!T$27/12,0)),"-")</f>
        <v>0</v>
      </c>
      <c r="V351" s="366">
        <f>IFERROR(IF(-SUM(V$20:V350)+V$15&lt;0.000001,0,IF($C351&gt;='H-32A-WP06 - Debt Service'!U$24,'H-32A-WP06 - Debt Service'!U$27/12,0)),"-")</f>
        <v>0</v>
      </c>
      <c r="W351" s="366">
        <f>IFERROR(IF(-SUM(W$20:W350)+W$15&lt;0.000001,0,IF($C351&gt;='H-32A-WP06 - Debt Service'!V$24,'H-32A-WP06 - Debt Service'!V$27/12,0)),"-")</f>
        <v>0</v>
      </c>
      <c r="X351" s="366">
        <f>IFERROR(IF(-SUM(X$20:X350)+X$15&lt;0.000001,0,IF($C351&gt;='H-32A-WP06 - Debt Service'!W$24,'H-32A-WP06 - Debt Service'!W$27/12,0)),"-")</f>
        <v>0</v>
      </c>
      <c r="Y351" s="366">
        <f>IFERROR(IF(-SUM(Y$20:Y350)+Y$15&lt;0.000001,0,IF($C351&gt;='H-32A-WP06 - Debt Service'!X$24,'H-32A-WP06 - Debt Service'!X$27/12,0)),"-")</f>
        <v>0</v>
      </c>
      <c r="Z351" s="366">
        <f>IFERROR(IF(-SUM(Z$20:Z350)+Z$15&lt;0.000001,0,IF($C351&gt;='H-32A-WP06 - Debt Service'!Y$24,'H-32A-WP06 - Debt Service'!Y$27/12,0)),"-")</f>
        <v>0</v>
      </c>
    </row>
    <row r="352" spans="2:26">
      <c r="B352" s="354">
        <f t="shared" si="20"/>
        <v>2046</v>
      </c>
      <c r="C352" s="378">
        <f t="shared" si="22"/>
        <v>53571</v>
      </c>
      <c r="D352" s="366" t="str">
        <f>IFERROR(IF(-SUM(D$20:D351)+D$15&lt;0.000001,0,IF($C352&gt;='H-32A-WP06 - Debt Service'!C$24,'H-32A-WP06 - Debt Service'!C$27/12,0)),"-")</f>
        <v>-</v>
      </c>
      <c r="E352" s="366" t="str">
        <f>IFERROR(IF(-SUM(E$20:E351)+E$15&lt;0.000001,0,IF($C352&gt;='H-32A-WP06 - Debt Service'!D$24,'H-32A-WP06 - Debt Service'!D$27/12,0)),"-")</f>
        <v>-</v>
      </c>
      <c r="F352" s="366" t="str">
        <f>IFERROR(IF(-SUM(F$20:F351)+F$15&lt;0.000001,0,IF($C352&gt;='H-32A-WP06 - Debt Service'!E$24,'H-32A-WP06 - Debt Service'!E$27/12,0)),"-")</f>
        <v>-</v>
      </c>
      <c r="G352" s="366">
        <f>IFERROR(IF(-SUM(G$20:G351)+G$15&lt;0.000001,0,IF($C352&gt;='H-32A-WP06 - Debt Service'!F$24,'H-32A-WP06 - Debt Service'!F$27/12,0)),"-")</f>
        <v>0</v>
      </c>
      <c r="H352" s="366">
        <f>IFERROR(IF(-SUM(H$20:H351)+H$15&lt;0.000001,0,IF($C352&gt;='H-32A-WP06 - Debt Service'!G$24,'H-32A-WP06 - Debt Service'!G$27/12,0)),"-")</f>
        <v>0</v>
      </c>
      <c r="I352" s="366">
        <f>IFERROR(IF(-SUM(I$20:I351)+I$15&lt;0.000001,0,IF($C352&gt;='H-32A-WP06 - Debt Service'!H$24,'H-32A-WP06 - Debt Service'!H$27/12,0)),"-")</f>
        <v>0</v>
      </c>
      <c r="J352" s="366">
        <f>IFERROR(IF(-SUM(J$20:J351)+J$15&lt;0.000001,0,IF($C352&gt;='H-32A-WP06 - Debt Service'!I$24,'H-32A-WP06 - Debt Service'!I$27/12,0)),"-")</f>
        <v>0</v>
      </c>
      <c r="K352" s="366">
        <f>IFERROR(IF(-SUM(K$20:K351)+K$15&lt;0.000001,0,IF($C352&gt;='H-32A-WP06 - Debt Service'!J$24,'H-32A-WP06 - Debt Service'!J$27/12,0)),"-")</f>
        <v>0</v>
      </c>
      <c r="L352" s="366">
        <f>IFERROR(IF(-SUM(L$20:L351)+L$15&lt;0.000001,0,IF($C352&gt;='H-32A-WP06 - Debt Service'!K$24,'H-32A-WP06 - Debt Service'!K$27/12,0)),"-")</f>
        <v>0</v>
      </c>
      <c r="M352" s="366">
        <f>IFERROR(IF(-SUM(M$20:M351)+M$15&lt;0.000001,0,IF($C352&gt;='H-32A-WP06 - Debt Service'!L$24,'H-32A-WP06 - Debt Service'!L$27/12,0)),"-")</f>
        <v>0</v>
      </c>
      <c r="N352" s="459"/>
      <c r="O352" s="354">
        <f t="shared" si="21"/>
        <v>2046</v>
      </c>
      <c r="P352" s="378">
        <f t="shared" si="23"/>
        <v>53571</v>
      </c>
      <c r="Q352" s="366" t="str">
        <f>IFERROR(IF(-SUM(Q$20:Q351)+Q$15&lt;0.000001,0,IF($C352&gt;='H-32A-WP06 - Debt Service'!P$24,'H-32A-WP06 - Debt Service'!P$27/12,0)),"-")</f>
        <v>-</v>
      </c>
      <c r="R352" s="366">
        <f>IFERROR(IF(-SUM(R$20:R351)+R$15&lt;0.000001,0,IF($C352&gt;='H-32A-WP06 - Debt Service'!Q$24,'H-32A-WP06 - Debt Service'!Q$27/12,0)),"-")</f>
        <v>0</v>
      </c>
      <c r="S352" s="366">
        <f>IFERROR(IF(-SUM(S$20:S351)+S$15&lt;0.000001,0,IF($C352&gt;='H-32A-WP06 - Debt Service'!R$24,'H-32A-WP06 - Debt Service'!R$27/12,0)),"-")</f>
        <v>0</v>
      </c>
      <c r="T352" s="366">
        <f>IFERROR(IF(-SUM(T$20:T351)+T$15&lt;0.000001,0,IF($C352&gt;='H-32A-WP06 - Debt Service'!S$24,'H-32A-WP06 - Debt Service'!S$27/12,0)),"-")</f>
        <v>0</v>
      </c>
      <c r="U352" s="366">
        <f>IFERROR(IF(-SUM(U$20:U351)+U$15&lt;0.000001,0,IF($C352&gt;='H-32A-WP06 - Debt Service'!T$24,'H-32A-WP06 - Debt Service'!T$27/12,0)),"-")</f>
        <v>0</v>
      </c>
      <c r="V352" s="366">
        <f>IFERROR(IF(-SUM(V$20:V351)+V$15&lt;0.000001,0,IF($C352&gt;='H-32A-WP06 - Debt Service'!U$24,'H-32A-WP06 - Debt Service'!U$27/12,0)),"-")</f>
        <v>0</v>
      </c>
      <c r="W352" s="366">
        <f>IFERROR(IF(-SUM(W$20:W351)+W$15&lt;0.000001,0,IF($C352&gt;='H-32A-WP06 - Debt Service'!V$24,'H-32A-WP06 - Debt Service'!V$27/12,0)),"-")</f>
        <v>0</v>
      </c>
      <c r="X352" s="366">
        <f>IFERROR(IF(-SUM(X$20:X351)+X$15&lt;0.000001,0,IF($C352&gt;='H-32A-WP06 - Debt Service'!W$24,'H-32A-WP06 - Debt Service'!W$27/12,0)),"-")</f>
        <v>0</v>
      </c>
      <c r="Y352" s="366">
        <f>IFERROR(IF(-SUM(Y$20:Y351)+Y$15&lt;0.000001,0,IF($C352&gt;='H-32A-WP06 - Debt Service'!X$24,'H-32A-WP06 - Debt Service'!X$27/12,0)),"-")</f>
        <v>0</v>
      </c>
      <c r="Z352" s="366">
        <f>IFERROR(IF(-SUM(Z$20:Z351)+Z$15&lt;0.000001,0,IF($C352&gt;='H-32A-WP06 - Debt Service'!Y$24,'H-32A-WP06 - Debt Service'!Y$27/12,0)),"-")</f>
        <v>0</v>
      </c>
    </row>
    <row r="353" spans="2:26">
      <c r="B353" s="354">
        <f t="shared" si="20"/>
        <v>2046</v>
      </c>
      <c r="C353" s="378">
        <f t="shared" si="22"/>
        <v>53601</v>
      </c>
      <c r="D353" s="366" t="str">
        <f>IFERROR(IF(-SUM(D$20:D352)+D$15&lt;0.000001,0,IF($C353&gt;='H-32A-WP06 - Debt Service'!C$24,'H-32A-WP06 - Debt Service'!C$27/12,0)),"-")</f>
        <v>-</v>
      </c>
      <c r="E353" s="366" t="str">
        <f>IFERROR(IF(-SUM(E$20:E352)+E$15&lt;0.000001,0,IF($C353&gt;='H-32A-WP06 - Debt Service'!D$24,'H-32A-WP06 - Debt Service'!D$27/12,0)),"-")</f>
        <v>-</v>
      </c>
      <c r="F353" s="366" t="str">
        <f>IFERROR(IF(-SUM(F$20:F352)+F$15&lt;0.000001,0,IF($C353&gt;='H-32A-WP06 - Debt Service'!E$24,'H-32A-WP06 - Debt Service'!E$27/12,0)),"-")</f>
        <v>-</v>
      </c>
      <c r="G353" s="366">
        <f>IFERROR(IF(-SUM(G$20:G352)+G$15&lt;0.000001,0,IF($C353&gt;='H-32A-WP06 - Debt Service'!F$24,'H-32A-WP06 - Debt Service'!F$27/12,0)),"-")</f>
        <v>0</v>
      </c>
      <c r="H353" s="366">
        <f>IFERROR(IF(-SUM(H$20:H352)+H$15&lt;0.000001,0,IF($C353&gt;='H-32A-WP06 - Debt Service'!G$24,'H-32A-WP06 - Debt Service'!G$27/12,0)),"-")</f>
        <v>0</v>
      </c>
      <c r="I353" s="366">
        <f>IFERROR(IF(-SUM(I$20:I352)+I$15&lt;0.000001,0,IF($C353&gt;='H-32A-WP06 - Debt Service'!H$24,'H-32A-WP06 - Debt Service'!H$27/12,0)),"-")</f>
        <v>0</v>
      </c>
      <c r="J353" s="366">
        <f>IFERROR(IF(-SUM(J$20:J352)+J$15&lt;0.000001,0,IF($C353&gt;='H-32A-WP06 - Debt Service'!I$24,'H-32A-WP06 - Debt Service'!I$27/12,0)),"-")</f>
        <v>0</v>
      </c>
      <c r="K353" s="366">
        <f>IFERROR(IF(-SUM(K$20:K352)+K$15&lt;0.000001,0,IF($C353&gt;='H-32A-WP06 - Debt Service'!J$24,'H-32A-WP06 - Debt Service'!J$27/12,0)),"-")</f>
        <v>0</v>
      </c>
      <c r="L353" s="366">
        <f>IFERROR(IF(-SUM(L$20:L352)+L$15&lt;0.000001,0,IF($C353&gt;='H-32A-WP06 - Debt Service'!K$24,'H-32A-WP06 - Debt Service'!K$27/12,0)),"-")</f>
        <v>0</v>
      </c>
      <c r="M353" s="366">
        <f>IFERROR(IF(-SUM(M$20:M352)+M$15&lt;0.000001,0,IF($C353&gt;='H-32A-WP06 - Debt Service'!L$24,'H-32A-WP06 - Debt Service'!L$27/12,0)),"-")</f>
        <v>0</v>
      </c>
      <c r="N353" s="459"/>
      <c r="O353" s="354">
        <f t="shared" si="21"/>
        <v>2046</v>
      </c>
      <c r="P353" s="378">
        <f t="shared" si="23"/>
        <v>53601</v>
      </c>
      <c r="Q353" s="366" t="str">
        <f>IFERROR(IF(-SUM(Q$20:Q352)+Q$15&lt;0.000001,0,IF($C353&gt;='H-32A-WP06 - Debt Service'!P$24,'H-32A-WP06 - Debt Service'!P$27/12,0)),"-")</f>
        <v>-</v>
      </c>
      <c r="R353" s="366">
        <f>IFERROR(IF(-SUM(R$20:R352)+R$15&lt;0.000001,0,IF($C353&gt;='H-32A-WP06 - Debt Service'!Q$24,'H-32A-WP06 - Debt Service'!Q$27/12,0)),"-")</f>
        <v>0</v>
      </c>
      <c r="S353" s="366">
        <f>IFERROR(IF(-SUM(S$20:S352)+S$15&lt;0.000001,0,IF($C353&gt;='H-32A-WP06 - Debt Service'!R$24,'H-32A-WP06 - Debt Service'!R$27/12,0)),"-")</f>
        <v>0</v>
      </c>
      <c r="T353" s="366">
        <f>IFERROR(IF(-SUM(T$20:T352)+T$15&lt;0.000001,0,IF($C353&gt;='H-32A-WP06 - Debt Service'!S$24,'H-32A-WP06 - Debt Service'!S$27/12,0)),"-")</f>
        <v>0</v>
      </c>
      <c r="U353" s="366">
        <f>IFERROR(IF(-SUM(U$20:U352)+U$15&lt;0.000001,0,IF($C353&gt;='H-32A-WP06 - Debt Service'!T$24,'H-32A-WP06 - Debt Service'!T$27/12,0)),"-")</f>
        <v>0</v>
      </c>
      <c r="V353" s="366">
        <f>IFERROR(IF(-SUM(V$20:V352)+V$15&lt;0.000001,0,IF($C353&gt;='H-32A-WP06 - Debt Service'!U$24,'H-32A-WP06 - Debt Service'!U$27/12,0)),"-")</f>
        <v>0</v>
      </c>
      <c r="W353" s="366">
        <f>IFERROR(IF(-SUM(W$20:W352)+W$15&lt;0.000001,0,IF($C353&gt;='H-32A-WP06 - Debt Service'!V$24,'H-32A-WP06 - Debt Service'!V$27/12,0)),"-")</f>
        <v>0</v>
      </c>
      <c r="X353" s="366">
        <f>IFERROR(IF(-SUM(X$20:X352)+X$15&lt;0.000001,0,IF($C353&gt;='H-32A-WP06 - Debt Service'!W$24,'H-32A-WP06 - Debt Service'!W$27/12,0)),"-")</f>
        <v>0</v>
      </c>
      <c r="Y353" s="366">
        <f>IFERROR(IF(-SUM(Y$20:Y352)+Y$15&lt;0.000001,0,IF($C353&gt;='H-32A-WP06 - Debt Service'!X$24,'H-32A-WP06 - Debt Service'!X$27/12,0)),"-")</f>
        <v>0</v>
      </c>
      <c r="Z353" s="366">
        <f>IFERROR(IF(-SUM(Z$20:Z352)+Z$15&lt;0.000001,0,IF($C353&gt;='H-32A-WP06 - Debt Service'!Y$24,'H-32A-WP06 - Debt Service'!Y$27/12,0)),"-")</f>
        <v>0</v>
      </c>
    </row>
    <row r="354" spans="2:26">
      <c r="B354" s="354">
        <f t="shared" si="20"/>
        <v>2046</v>
      </c>
      <c r="C354" s="378">
        <f t="shared" si="22"/>
        <v>53632</v>
      </c>
      <c r="D354" s="366" t="str">
        <f>IFERROR(IF(-SUM(D$20:D353)+D$15&lt;0.000001,0,IF($C354&gt;='H-32A-WP06 - Debt Service'!C$24,'H-32A-WP06 - Debt Service'!C$27/12,0)),"-")</f>
        <v>-</v>
      </c>
      <c r="E354" s="366" t="str">
        <f>IFERROR(IF(-SUM(E$20:E353)+E$15&lt;0.000001,0,IF($C354&gt;='H-32A-WP06 - Debt Service'!D$24,'H-32A-WP06 - Debt Service'!D$27/12,0)),"-")</f>
        <v>-</v>
      </c>
      <c r="F354" s="366" t="str">
        <f>IFERROR(IF(-SUM(F$20:F353)+F$15&lt;0.000001,0,IF($C354&gt;='H-32A-WP06 - Debt Service'!E$24,'H-32A-WP06 - Debt Service'!E$27/12,0)),"-")</f>
        <v>-</v>
      </c>
      <c r="G354" s="366">
        <f>IFERROR(IF(-SUM(G$20:G353)+G$15&lt;0.000001,0,IF($C354&gt;='H-32A-WP06 - Debt Service'!F$24,'H-32A-WP06 - Debt Service'!F$27/12,0)),"-")</f>
        <v>0</v>
      </c>
      <c r="H354" s="366">
        <f>IFERROR(IF(-SUM(H$20:H353)+H$15&lt;0.000001,0,IF($C354&gt;='H-32A-WP06 - Debt Service'!G$24,'H-32A-WP06 - Debt Service'!G$27/12,0)),"-")</f>
        <v>0</v>
      </c>
      <c r="I354" s="366">
        <f>IFERROR(IF(-SUM(I$20:I353)+I$15&lt;0.000001,0,IF($C354&gt;='H-32A-WP06 - Debt Service'!H$24,'H-32A-WP06 - Debt Service'!H$27/12,0)),"-")</f>
        <v>0</v>
      </c>
      <c r="J354" s="366">
        <f>IFERROR(IF(-SUM(J$20:J353)+J$15&lt;0.000001,0,IF($C354&gt;='H-32A-WP06 - Debt Service'!I$24,'H-32A-WP06 - Debt Service'!I$27/12,0)),"-")</f>
        <v>0</v>
      </c>
      <c r="K354" s="366">
        <f>IFERROR(IF(-SUM(K$20:K353)+K$15&lt;0.000001,0,IF($C354&gt;='H-32A-WP06 - Debt Service'!J$24,'H-32A-WP06 - Debt Service'!J$27/12,0)),"-")</f>
        <v>0</v>
      </c>
      <c r="L354" s="366">
        <f>IFERROR(IF(-SUM(L$20:L353)+L$15&lt;0.000001,0,IF($C354&gt;='H-32A-WP06 - Debt Service'!K$24,'H-32A-WP06 - Debt Service'!K$27/12,0)),"-")</f>
        <v>0</v>
      </c>
      <c r="M354" s="366">
        <f>IFERROR(IF(-SUM(M$20:M353)+M$15&lt;0.000001,0,IF($C354&gt;='H-32A-WP06 - Debt Service'!L$24,'H-32A-WP06 - Debt Service'!L$27/12,0)),"-")</f>
        <v>0</v>
      </c>
      <c r="N354" s="459"/>
      <c r="O354" s="354">
        <f t="shared" si="21"/>
        <v>2046</v>
      </c>
      <c r="P354" s="378">
        <f t="shared" si="23"/>
        <v>53632</v>
      </c>
      <c r="Q354" s="366" t="str">
        <f>IFERROR(IF(-SUM(Q$20:Q353)+Q$15&lt;0.000001,0,IF($C354&gt;='H-32A-WP06 - Debt Service'!P$24,'H-32A-WP06 - Debt Service'!P$27/12,0)),"-")</f>
        <v>-</v>
      </c>
      <c r="R354" s="366">
        <f>IFERROR(IF(-SUM(R$20:R353)+R$15&lt;0.000001,0,IF($C354&gt;='H-32A-WP06 - Debt Service'!Q$24,'H-32A-WP06 - Debt Service'!Q$27/12,0)),"-")</f>
        <v>0</v>
      </c>
      <c r="S354" s="366">
        <f>IFERROR(IF(-SUM(S$20:S353)+S$15&lt;0.000001,0,IF($C354&gt;='H-32A-WP06 - Debt Service'!R$24,'H-32A-WP06 - Debt Service'!R$27/12,0)),"-")</f>
        <v>0</v>
      </c>
      <c r="T354" s="366">
        <f>IFERROR(IF(-SUM(T$20:T353)+T$15&lt;0.000001,0,IF($C354&gt;='H-32A-WP06 - Debt Service'!S$24,'H-32A-WP06 - Debt Service'!S$27/12,0)),"-")</f>
        <v>0</v>
      </c>
      <c r="U354" s="366">
        <f>IFERROR(IF(-SUM(U$20:U353)+U$15&lt;0.000001,0,IF($C354&gt;='H-32A-WP06 - Debt Service'!T$24,'H-32A-WP06 - Debt Service'!T$27/12,0)),"-")</f>
        <v>0</v>
      </c>
      <c r="V354" s="366">
        <f>IFERROR(IF(-SUM(V$20:V353)+V$15&lt;0.000001,0,IF($C354&gt;='H-32A-WP06 - Debt Service'!U$24,'H-32A-WP06 - Debt Service'!U$27/12,0)),"-")</f>
        <v>0</v>
      </c>
      <c r="W354" s="366">
        <f>IFERROR(IF(-SUM(W$20:W353)+W$15&lt;0.000001,0,IF($C354&gt;='H-32A-WP06 - Debt Service'!V$24,'H-32A-WP06 - Debt Service'!V$27/12,0)),"-")</f>
        <v>0</v>
      </c>
      <c r="X354" s="366">
        <f>IFERROR(IF(-SUM(X$20:X353)+X$15&lt;0.000001,0,IF($C354&gt;='H-32A-WP06 - Debt Service'!W$24,'H-32A-WP06 - Debt Service'!W$27/12,0)),"-")</f>
        <v>0</v>
      </c>
      <c r="Y354" s="366">
        <f>IFERROR(IF(-SUM(Y$20:Y353)+Y$15&lt;0.000001,0,IF($C354&gt;='H-32A-WP06 - Debt Service'!X$24,'H-32A-WP06 - Debt Service'!X$27/12,0)),"-")</f>
        <v>0</v>
      </c>
      <c r="Z354" s="366">
        <f>IFERROR(IF(-SUM(Z$20:Z353)+Z$15&lt;0.000001,0,IF($C354&gt;='H-32A-WP06 - Debt Service'!Y$24,'H-32A-WP06 - Debt Service'!Y$27/12,0)),"-")</f>
        <v>0</v>
      </c>
    </row>
    <row r="355" spans="2:26">
      <c r="B355" s="354">
        <f t="shared" si="20"/>
        <v>2046</v>
      </c>
      <c r="C355" s="378">
        <f t="shared" si="22"/>
        <v>53662</v>
      </c>
      <c r="D355" s="366" t="str">
        <f>IFERROR(IF(-SUM(D$20:D354)+D$15&lt;0.000001,0,IF($C355&gt;='H-32A-WP06 - Debt Service'!C$24,'H-32A-WP06 - Debt Service'!C$27/12,0)),"-")</f>
        <v>-</v>
      </c>
      <c r="E355" s="366" t="str">
        <f>IFERROR(IF(-SUM(E$20:E354)+E$15&lt;0.000001,0,IF($C355&gt;='H-32A-WP06 - Debt Service'!D$24,'H-32A-WP06 - Debt Service'!D$27/12,0)),"-")</f>
        <v>-</v>
      </c>
      <c r="F355" s="366" t="str">
        <f>IFERROR(IF(-SUM(F$20:F354)+F$15&lt;0.000001,0,IF($C355&gt;='H-32A-WP06 - Debt Service'!E$24,'H-32A-WP06 - Debt Service'!E$27/12,0)),"-")</f>
        <v>-</v>
      </c>
      <c r="G355" s="366">
        <f>IFERROR(IF(-SUM(G$20:G354)+G$15&lt;0.000001,0,IF($C355&gt;='H-32A-WP06 - Debt Service'!F$24,'H-32A-WP06 - Debt Service'!F$27/12,0)),"-")</f>
        <v>0</v>
      </c>
      <c r="H355" s="366">
        <f>IFERROR(IF(-SUM(H$20:H354)+H$15&lt;0.000001,0,IF($C355&gt;='H-32A-WP06 - Debt Service'!G$24,'H-32A-WP06 - Debt Service'!G$27/12,0)),"-")</f>
        <v>0</v>
      </c>
      <c r="I355" s="366">
        <f>IFERROR(IF(-SUM(I$20:I354)+I$15&lt;0.000001,0,IF($C355&gt;='H-32A-WP06 - Debt Service'!H$24,'H-32A-WP06 - Debt Service'!H$27/12,0)),"-")</f>
        <v>0</v>
      </c>
      <c r="J355" s="366">
        <f>IFERROR(IF(-SUM(J$20:J354)+J$15&lt;0.000001,0,IF($C355&gt;='H-32A-WP06 - Debt Service'!I$24,'H-32A-WP06 - Debt Service'!I$27/12,0)),"-")</f>
        <v>0</v>
      </c>
      <c r="K355" s="366">
        <f>IFERROR(IF(-SUM(K$20:K354)+K$15&lt;0.000001,0,IF($C355&gt;='H-32A-WP06 - Debt Service'!J$24,'H-32A-WP06 - Debt Service'!J$27/12,0)),"-")</f>
        <v>0</v>
      </c>
      <c r="L355" s="366">
        <f>IFERROR(IF(-SUM(L$20:L354)+L$15&lt;0.000001,0,IF($C355&gt;='H-32A-WP06 - Debt Service'!K$24,'H-32A-WP06 - Debt Service'!K$27/12,0)),"-")</f>
        <v>0</v>
      </c>
      <c r="M355" s="366">
        <f>IFERROR(IF(-SUM(M$20:M354)+M$15&lt;0.000001,0,IF($C355&gt;='H-32A-WP06 - Debt Service'!L$24,'H-32A-WP06 - Debt Service'!L$27/12,0)),"-")</f>
        <v>0</v>
      </c>
      <c r="N355" s="459"/>
      <c r="O355" s="354">
        <f t="shared" si="21"/>
        <v>2046</v>
      </c>
      <c r="P355" s="378">
        <f t="shared" si="23"/>
        <v>53662</v>
      </c>
      <c r="Q355" s="366" t="str">
        <f>IFERROR(IF(-SUM(Q$20:Q354)+Q$15&lt;0.000001,0,IF($C355&gt;='H-32A-WP06 - Debt Service'!P$24,'H-32A-WP06 - Debt Service'!P$27/12,0)),"-")</f>
        <v>-</v>
      </c>
      <c r="R355" s="366">
        <f>IFERROR(IF(-SUM(R$20:R354)+R$15&lt;0.000001,0,IF($C355&gt;='H-32A-WP06 - Debt Service'!Q$24,'H-32A-WP06 - Debt Service'!Q$27/12,0)),"-")</f>
        <v>0</v>
      </c>
      <c r="S355" s="366">
        <f>IFERROR(IF(-SUM(S$20:S354)+S$15&lt;0.000001,0,IF($C355&gt;='H-32A-WP06 - Debt Service'!R$24,'H-32A-WP06 - Debt Service'!R$27/12,0)),"-")</f>
        <v>0</v>
      </c>
      <c r="T355" s="366">
        <f>IFERROR(IF(-SUM(T$20:T354)+T$15&lt;0.000001,0,IF($C355&gt;='H-32A-WP06 - Debt Service'!S$24,'H-32A-WP06 - Debt Service'!S$27/12,0)),"-")</f>
        <v>0</v>
      </c>
      <c r="U355" s="366">
        <f>IFERROR(IF(-SUM(U$20:U354)+U$15&lt;0.000001,0,IF($C355&gt;='H-32A-WP06 - Debt Service'!T$24,'H-32A-WP06 - Debt Service'!T$27/12,0)),"-")</f>
        <v>0</v>
      </c>
      <c r="V355" s="366">
        <f>IFERROR(IF(-SUM(V$20:V354)+V$15&lt;0.000001,0,IF($C355&gt;='H-32A-WP06 - Debt Service'!U$24,'H-32A-WP06 - Debt Service'!U$27/12,0)),"-")</f>
        <v>0</v>
      </c>
      <c r="W355" s="366">
        <f>IFERROR(IF(-SUM(W$20:W354)+W$15&lt;0.000001,0,IF($C355&gt;='H-32A-WP06 - Debt Service'!V$24,'H-32A-WP06 - Debt Service'!V$27/12,0)),"-")</f>
        <v>0</v>
      </c>
      <c r="X355" s="366">
        <f>IFERROR(IF(-SUM(X$20:X354)+X$15&lt;0.000001,0,IF($C355&gt;='H-32A-WP06 - Debt Service'!W$24,'H-32A-WP06 - Debt Service'!W$27/12,0)),"-")</f>
        <v>0</v>
      </c>
      <c r="Y355" s="366">
        <f>IFERROR(IF(-SUM(Y$20:Y354)+Y$15&lt;0.000001,0,IF($C355&gt;='H-32A-WP06 - Debt Service'!X$24,'H-32A-WP06 - Debt Service'!X$27/12,0)),"-")</f>
        <v>0</v>
      </c>
      <c r="Z355" s="366">
        <f>IFERROR(IF(-SUM(Z$20:Z354)+Z$15&lt;0.000001,0,IF($C355&gt;='H-32A-WP06 - Debt Service'!Y$24,'H-32A-WP06 - Debt Service'!Y$27/12,0)),"-")</f>
        <v>0</v>
      </c>
    </row>
    <row r="356" spans="2:26">
      <c r="B356" s="354">
        <f t="shared" si="20"/>
        <v>2047</v>
      </c>
      <c r="C356" s="378">
        <f t="shared" si="22"/>
        <v>53693</v>
      </c>
      <c r="D356" s="366" t="str">
        <f>IFERROR(IF(-SUM(D$20:D355)+D$15&lt;0.000001,0,IF($C356&gt;='H-32A-WP06 - Debt Service'!C$24,'H-32A-WP06 - Debt Service'!C$27/12,0)),"-")</f>
        <v>-</v>
      </c>
      <c r="E356" s="366" t="str">
        <f>IFERROR(IF(-SUM(E$20:E355)+E$15&lt;0.000001,0,IF($C356&gt;='H-32A-WP06 - Debt Service'!D$24,'H-32A-WP06 - Debt Service'!D$27/12,0)),"-")</f>
        <v>-</v>
      </c>
      <c r="F356" s="366" t="str">
        <f>IFERROR(IF(-SUM(F$20:F355)+F$15&lt;0.000001,0,IF($C356&gt;='H-32A-WP06 - Debt Service'!E$24,'H-32A-WP06 - Debt Service'!E$27/12,0)),"-")</f>
        <v>-</v>
      </c>
      <c r="G356" s="366">
        <f>IFERROR(IF(-SUM(G$20:G355)+G$15&lt;0.000001,0,IF($C356&gt;='H-32A-WP06 - Debt Service'!F$24,'H-32A-WP06 - Debt Service'!F$27/12,0)),"-")</f>
        <v>0</v>
      </c>
      <c r="H356" s="366">
        <f>IFERROR(IF(-SUM(H$20:H355)+H$15&lt;0.000001,0,IF($C356&gt;='H-32A-WP06 - Debt Service'!G$24,'H-32A-WP06 - Debt Service'!G$27/12,0)),"-")</f>
        <v>0</v>
      </c>
      <c r="I356" s="366">
        <f>IFERROR(IF(-SUM(I$20:I355)+I$15&lt;0.000001,0,IF($C356&gt;='H-32A-WP06 - Debt Service'!H$24,'H-32A-WP06 - Debt Service'!H$27/12,0)),"-")</f>
        <v>0</v>
      </c>
      <c r="J356" s="366">
        <f>IFERROR(IF(-SUM(J$20:J355)+J$15&lt;0.000001,0,IF($C356&gt;='H-32A-WP06 - Debt Service'!I$24,'H-32A-WP06 - Debt Service'!I$27/12,0)),"-")</f>
        <v>0</v>
      </c>
      <c r="K356" s="366">
        <f>IFERROR(IF(-SUM(K$20:K355)+K$15&lt;0.000001,0,IF($C356&gt;='H-32A-WP06 - Debt Service'!J$24,'H-32A-WP06 - Debt Service'!J$27/12,0)),"-")</f>
        <v>0</v>
      </c>
      <c r="L356" s="366">
        <f>IFERROR(IF(-SUM(L$20:L355)+L$15&lt;0.000001,0,IF($C356&gt;='H-32A-WP06 - Debt Service'!K$24,'H-32A-WP06 - Debt Service'!K$27/12,0)),"-")</f>
        <v>0</v>
      </c>
      <c r="M356" s="366">
        <f>IFERROR(IF(-SUM(M$20:M355)+M$15&lt;0.000001,0,IF($C356&gt;='H-32A-WP06 - Debt Service'!L$24,'H-32A-WP06 - Debt Service'!L$27/12,0)),"-")</f>
        <v>0</v>
      </c>
      <c r="N356" s="459"/>
      <c r="O356" s="354">
        <f t="shared" si="21"/>
        <v>2047</v>
      </c>
      <c r="P356" s="378">
        <f t="shared" si="23"/>
        <v>53693</v>
      </c>
      <c r="Q356" s="366" t="str">
        <f>IFERROR(IF(-SUM(Q$20:Q355)+Q$15&lt;0.000001,0,IF($C356&gt;='H-32A-WP06 - Debt Service'!P$24,'H-32A-WP06 - Debt Service'!P$27/12,0)),"-")</f>
        <v>-</v>
      </c>
      <c r="R356" s="366">
        <f>IFERROR(IF(-SUM(R$20:R355)+R$15&lt;0.000001,0,IF($C356&gt;='H-32A-WP06 - Debt Service'!Q$24,'H-32A-WP06 - Debt Service'!Q$27/12,0)),"-")</f>
        <v>0</v>
      </c>
      <c r="S356" s="366">
        <f>IFERROR(IF(-SUM(S$20:S355)+S$15&lt;0.000001,0,IF($C356&gt;='H-32A-WP06 - Debt Service'!R$24,'H-32A-WP06 - Debt Service'!R$27/12,0)),"-")</f>
        <v>0</v>
      </c>
      <c r="T356" s="366">
        <f>IFERROR(IF(-SUM(T$20:T355)+T$15&lt;0.000001,0,IF($C356&gt;='H-32A-WP06 - Debt Service'!S$24,'H-32A-WP06 - Debt Service'!S$27/12,0)),"-")</f>
        <v>0</v>
      </c>
      <c r="U356" s="366">
        <f>IFERROR(IF(-SUM(U$20:U355)+U$15&lt;0.000001,0,IF($C356&gt;='H-32A-WP06 - Debt Service'!T$24,'H-32A-WP06 - Debt Service'!T$27/12,0)),"-")</f>
        <v>0</v>
      </c>
      <c r="V356" s="366">
        <f>IFERROR(IF(-SUM(V$20:V355)+V$15&lt;0.000001,0,IF($C356&gt;='H-32A-WP06 - Debt Service'!U$24,'H-32A-WP06 - Debt Service'!U$27/12,0)),"-")</f>
        <v>0</v>
      </c>
      <c r="W356" s="366">
        <f>IFERROR(IF(-SUM(W$20:W355)+W$15&lt;0.000001,0,IF($C356&gt;='H-32A-WP06 - Debt Service'!V$24,'H-32A-WP06 - Debt Service'!V$27/12,0)),"-")</f>
        <v>0</v>
      </c>
      <c r="X356" s="366">
        <f>IFERROR(IF(-SUM(X$20:X355)+X$15&lt;0.000001,0,IF($C356&gt;='H-32A-WP06 - Debt Service'!W$24,'H-32A-WP06 - Debt Service'!W$27/12,0)),"-")</f>
        <v>0</v>
      </c>
      <c r="Y356" s="366">
        <f>IFERROR(IF(-SUM(Y$20:Y355)+Y$15&lt;0.000001,0,IF($C356&gt;='H-32A-WP06 - Debt Service'!X$24,'H-32A-WP06 - Debt Service'!X$27/12,0)),"-")</f>
        <v>0</v>
      </c>
      <c r="Z356" s="366">
        <f>IFERROR(IF(-SUM(Z$20:Z355)+Z$15&lt;0.000001,0,IF($C356&gt;='H-32A-WP06 - Debt Service'!Y$24,'H-32A-WP06 - Debt Service'!Y$27/12,0)),"-")</f>
        <v>0</v>
      </c>
    </row>
    <row r="357" spans="2:26">
      <c r="B357" s="354">
        <f t="shared" si="20"/>
        <v>2047</v>
      </c>
      <c r="C357" s="378">
        <f t="shared" si="22"/>
        <v>53724</v>
      </c>
      <c r="D357" s="366" t="str">
        <f>IFERROR(IF(-SUM(D$20:D356)+D$15&lt;0.000001,0,IF($C357&gt;='H-32A-WP06 - Debt Service'!C$24,'H-32A-WP06 - Debt Service'!C$27/12,0)),"-")</f>
        <v>-</v>
      </c>
      <c r="E357" s="366" t="str">
        <f>IFERROR(IF(-SUM(E$20:E356)+E$15&lt;0.000001,0,IF($C357&gt;='H-32A-WP06 - Debt Service'!D$24,'H-32A-WP06 - Debt Service'!D$27/12,0)),"-")</f>
        <v>-</v>
      </c>
      <c r="F357" s="366" t="str">
        <f>IFERROR(IF(-SUM(F$20:F356)+F$15&lt;0.000001,0,IF($C357&gt;='H-32A-WP06 - Debt Service'!E$24,'H-32A-WP06 - Debt Service'!E$27/12,0)),"-")</f>
        <v>-</v>
      </c>
      <c r="G357" s="366">
        <f>IFERROR(IF(-SUM(G$20:G356)+G$15&lt;0.000001,0,IF($C357&gt;='H-32A-WP06 - Debt Service'!F$24,'H-32A-WP06 - Debt Service'!F$27/12,0)),"-")</f>
        <v>0</v>
      </c>
      <c r="H357" s="366">
        <f>IFERROR(IF(-SUM(H$20:H356)+H$15&lt;0.000001,0,IF($C357&gt;='H-32A-WP06 - Debt Service'!G$24,'H-32A-WP06 - Debt Service'!G$27/12,0)),"-")</f>
        <v>0</v>
      </c>
      <c r="I357" s="366">
        <f>IFERROR(IF(-SUM(I$20:I356)+I$15&lt;0.000001,0,IF($C357&gt;='H-32A-WP06 - Debt Service'!H$24,'H-32A-WP06 - Debt Service'!H$27/12,0)),"-")</f>
        <v>0</v>
      </c>
      <c r="J357" s="366">
        <f>IFERROR(IF(-SUM(J$20:J356)+J$15&lt;0.000001,0,IF($C357&gt;='H-32A-WP06 - Debt Service'!I$24,'H-32A-WP06 - Debt Service'!I$27/12,0)),"-")</f>
        <v>0</v>
      </c>
      <c r="K357" s="366">
        <f>IFERROR(IF(-SUM(K$20:K356)+K$15&lt;0.000001,0,IF($C357&gt;='H-32A-WP06 - Debt Service'!J$24,'H-32A-WP06 - Debt Service'!J$27/12,0)),"-")</f>
        <v>0</v>
      </c>
      <c r="L357" s="366">
        <f>IFERROR(IF(-SUM(L$20:L356)+L$15&lt;0.000001,0,IF($C357&gt;='H-32A-WP06 - Debt Service'!K$24,'H-32A-WP06 - Debt Service'!K$27/12,0)),"-")</f>
        <v>0</v>
      </c>
      <c r="M357" s="366">
        <f>IFERROR(IF(-SUM(M$20:M356)+M$15&lt;0.000001,0,IF($C357&gt;='H-32A-WP06 - Debt Service'!L$24,'H-32A-WP06 - Debt Service'!L$27/12,0)),"-")</f>
        <v>0</v>
      </c>
      <c r="N357" s="459"/>
      <c r="O357" s="354">
        <f t="shared" si="21"/>
        <v>2047</v>
      </c>
      <c r="P357" s="378">
        <f t="shared" si="23"/>
        <v>53724</v>
      </c>
      <c r="Q357" s="366" t="str">
        <f>IFERROR(IF(-SUM(Q$20:Q356)+Q$15&lt;0.000001,0,IF($C357&gt;='H-32A-WP06 - Debt Service'!P$24,'H-32A-WP06 - Debt Service'!P$27/12,0)),"-")</f>
        <v>-</v>
      </c>
      <c r="R357" s="366">
        <f>IFERROR(IF(-SUM(R$20:R356)+R$15&lt;0.000001,0,IF($C357&gt;='H-32A-WP06 - Debt Service'!Q$24,'H-32A-WP06 - Debt Service'!Q$27/12,0)),"-")</f>
        <v>0</v>
      </c>
      <c r="S357" s="366">
        <f>IFERROR(IF(-SUM(S$20:S356)+S$15&lt;0.000001,0,IF($C357&gt;='H-32A-WP06 - Debt Service'!R$24,'H-32A-WP06 - Debt Service'!R$27/12,0)),"-")</f>
        <v>0</v>
      </c>
      <c r="T357" s="366">
        <f>IFERROR(IF(-SUM(T$20:T356)+T$15&lt;0.000001,0,IF($C357&gt;='H-32A-WP06 - Debt Service'!S$24,'H-32A-WP06 - Debt Service'!S$27/12,0)),"-")</f>
        <v>0</v>
      </c>
      <c r="U357" s="366">
        <f>IFERROR(IF(-SUM(U$20:U356)+U$15&lt;0.000001,0,IF($C357&gt;='H-32A-WP06 - Debt Service'!T$24,'H-32A-WP06 - Debt Service'!T$27/12,0)),"-")</f>
        <v>0</v>
      </c>
      <c r="V357" s="366">
        <f>IFERROR(IF(-SUM(V$20:V356)+V$15&lt;0.000001,0,IF($C357&gt;='H-32A-WP06 - Debt Service'!U$24,'H-32A-WP06 - Debt Service'!U$27/12,0)),"-")</f>
        <v>0</v>
      </c>
      <c r="W357" s="366">
        <f>IFERROR(IF(-SUM(W$20:W356)+W$15&lt;0.000001,0,IF($C357&gt;='H-32A-WP06 - Debt Service'!V$24,'H-32A-WP06 - Debt Service'!V$27/12,0)),"-")</f>
        <v>0</v>
      </c>
      <c r="X357" s="366">
        <f>IFERROR(IF(-SUM(X$20:X356)+X$15&lt;0.000001,0,IF($C357&gt;='H-32A-WP06 - Debt Service'!W$24,'H-32A-WP06 - Debt Service'!W$27/12,0)),"-")</f>
        <v>0</v>
      </c>
      <c r="Y357" s="366">
        <f>IFERROR(IF(-SUM(Y$20:Y356)+Y$15&lt;0.000001,0,IF($C357&gt;='H-32A-WP06 - Debt Service'!X$24,'H-32A-WP06 - Debt Service'!X$27/12,0)),"-")</f>
        <v>0</v>
      </c>
      <c r="Z357" s="366">
        <f>IFERROR(IF(-SUM(Z$20:Z356)+Z$15&lt;0.000001,0,IF($C357&gt;='H-32A-WP06 - Debt Service'!Y$24,'H-32A-WP06 - Debt Service'!Y$27/12,0)),"-")</f>
        <v>0</v>
      </c>
    </row>
    <row r="358" spans="2:26">
      <c r="B358" s="354">
        <f t="shared" si="20"/>
        <v>2047</v>
      </c>
      <c r="C358" s="378">
        <f t="shared" si="22"/>
        <v>53752</v>
      </c>
      <c r="D358" s="366" t="str">
        <f>IFERROR(IF(-SUM(D$20:D357)+D$15&lt;0.000001,0,IF($C358&gt;='H-32A-WP06 - Debt Service'!C$24,'H-32A-WP06 - Debt Service'!C$27/12,0)),"-")</f>
        <v>-</v>
      </c>
      <c r="E358" s="366" t="str">
        <f>IFERROR(IF(-SUM(E$20:E357)+E$15&lt;0.000001,0,IF($C358&gt;='H-32A-WP06 - Debt Service'!D$24,'H-32A-WP06 - Debt Service'!D$27/12,0)),"-")</f>
        <v>-</v>
      </c>
      <c r="F358" s="366" t="str">
        <f>IFERROR(IF(-SUM(F$20:F357)+F$15&lt;0.000001,0,IF($C358&gt;='H-32A-WP06 - Debt Service'!E$24,'H-32A-WP06 - Debt Service'!E$27/12,0)),"-")</f>
        <v>-</v>
      </c>
      <c r="G358" s="366">
        <f>IFERROR(IF(-SUM(G$20:G357)+G$15&lt;0.000001,0,IF($C358&gt;='H-32A-WP06 - Debt Service'!F$24,'H-32A-WP06 - Debt Service'!F$27/12,0)),"-")</f>
        <v>0</v>
      </c>
      <c r="H358" s="366">
        <f>IFERROR(IF(-SUM(H$20:H357)+H$15&lt;0.000001,0,IF($C358&gt;='H-32A-WP06 - Debt Service'!G$24,'H-32A-WP06 - Debt Service'!G$27/12,0)),"-")</f>
        <v>0</v>
      </c>
      <c r="I358" s="366">
        <f>IFERROR(IF(-SUM(I$20:I357)+I$15&lt;0.000001,0,IF($C358&gt;='H-32A-WP06 - Debt Service'!H$24,'H-32A-WP06 - Debt Service'!H$27/12,0)),"-")</f>
        <v>0</v>
      </c>
      <c r="J358" s="366">
        <f>IFERROR(IF(-SUM(J$20:J357)+J$15&lt;0.000001,0,IF($C358&gt;='H-32A-WP06 - Debt Service'!I$24,'H-32A-WP06 - Debt Service'!I$27/12,0)),"-")</f>
        <v>0</v>
      </c>
      <c r="K358" s="366">
        <f>IFERROR(IF(-SUM(K$20:K357)+K$15&lt;0.000001,0,IF($C358&gt;='H-32A-WP06 - Debt Service'!J$24,'H-32A-WP06 - Debt Service'!J$27/12,0)),"-")</f>
        <v>0</v>
      </c>
      <c r="L358" s="366">
        <f>IFERROR(IF(-SUM(L$20:L357)+L$15&lt;0.000001,0,IF($C358&gt;='H-32A-WP06 - Debt Service'!K$24,'H-32A-WP06 - Debt Service'!K$27/12,0)),"-")</f>
        <v>0</v>
      </c>
      <c r="M358" s="366">
        <f>IFERROR(IF(-SUM(M$20:M357)+M$15&lt;0.000001,0,IF($C358&gt;='H-32A-WP06 - Debt Service'!L$24,'H-32A-WP06 - Debt Service'!L$27/12,0)),"-")</f>
        <v>0</v>
      </c>
      <c r="N358" s="459"/>
      <c r="O358" s="354">
        <f t="shared" si="21"/>
        <v>2047</v>
      </c>
      <c r="P358" s="378">
        <f t="shared" si="23"/>
        <v>53752</v>
      </c>
      <c r="Q358" s="366" t="str">
        <f>IFERROR(IF(-SUM(Q$20:Q357)+Q$15&lt;0.000001,0,IF($C358&gt;='H-32A-WP06 - Debt Service'!P$24,'H-32A-WP06 - Debt Service'!P$27/12,0)),"-")</f>
        <v>-</v>
      </c>
      <c r="R358" s="366">
        <f>IFERROR(IF(-SUM(R$20:R357)+R$15&lt;0.000001,0,IF($C358&gt;='H-32A-WP06 - Debt Service'!Q$24,'H-32A-WP06 - Debt Service'!Q$27/12,0)),"-")</f>
        <v>0</v>
      </c>
      <c r="S358" s="366">
        <f>IFERROR(IF(-SUM(S$20:S357)+S$15&lt;0.000001,0,IF($C358&gt;='H-32A-WP06 - Debt Service'!R$24,'H-32A-WP06 - Debt Service'!R$27/12,0)),"-")</f>
        <v>0</v>
      </c>
      <c r="T358" s="366">
        <f>IFERROR(IF(-SUM(T$20:T357)+T$15&lt;0.000001,0,IF($C358&gt;='H-32A-WP06 - Debt Service'!S$24,'H-32A-WP06 - Debt Service'!S$27/12,0)),"-")</f>
        <v>0</v>
      </c>
      <c r="U358" s="366">
        <f>IFERROR(IF(-SUM(U$20:U357)+U$15&lt;0.000001,0,IF($C358&gt;='H-32A-WP06 - Debt Service'!T$24,'H-32A-WP06 - Debt Service'!T$27/12,0)),"-")</f>
        <v>0</v>
      </c>
      <c r="V358" s="366">
        <f>IFERROR(IF(-SUM(V$20:V357)+V$15&lt;0.000001,0,IF($C358&gt;='H-32A-WP06 - Debt Service'!U$24,'H-32A-WP06 - Debt Service'!U$27/12,0)),"-")</f>
        <v>0</v>
      </c>
      <c r="W358" s="366">
        <f>IFERROR(IF(-SUM(W$20:W357)+W$15&lt;0.000001,0,IF($C358&gt;='H-32A-WP06 - Debt Service'!V$24,'H-32A-WP06 - Debt Service'!V$27/12,0)),"-")</f>
        <v>0</v>
      </c>
      <c r="X358" s="366">
        <f>IFERROR(IF(-SUM(X$20:X357)+X$15&lt;0.000001,0,IF($C358&gt;='H-32A-WP06 - Debt Service'!W$24,'H-32A-WP06 - Debt Service'!W$27/12,0)),"-")</f>
        <v>0</v>
      </c>
      <c r="Y358" s="366">
        <f>IFERROR(IF(-SUM(Y$20:Y357)+Y$15&lt;0.000001,0,IF($C358&gt;='H-32A-WP06 - Debt Service'!X$24,'H-32A-WP06 - Debt Service'!X$27/12,0)),"-")</f>
        <v>0</v>
      </c>
      <c r="Z358" s="366">
        <f>IFERROR(IF(-SUM(Z$20:Z357)+Z$15&lt;0.000001,0,IF($C358&gt;='H-32A-WP06 - Debt Service'!Y$24,'H-32A-WP06 - Debt Service'!Y$27/12,0)),"-")</f>
        <v>0</v>
      </c>
    </row>
    <row r="359" spans="2:26">
      <c r="B359" s="354">
        <f t="shared" si="20"/>
        <v>2047</v>
      </c>
      <c r="C359" s="378">
        <f t="shared" si="22"/>
        <v>53783</v>
      </c>
      <c r="D359" s="366" t="str">
        <f>IFERROR(IF(-SUM(D$20:D358)+D$15&lt;0.000001,0,IF($C359&gt;='H-32A-WP06 - Debt Service'!C$24,'H-32A-WP06 - Debt Service'!C$27/12,0)),"-")</f>
        <v>-</v>
      </c>
      <c r="E359" s="366" t="str">
        <f>IFERROR(IF(-SUM(E$20:E358)+E$15&lt;0.000001,0,IF($C359&gt;='H-32A-WP06 - Debt Service'!D$24,'H-32A-WP06 - Debt Service'!D$27/12,0)),"-")</f>
        <v>-</v>
      </c>
      <c r="F359" s="366" t="str">
        <f>IFERROR(IF(-SUM(F$20:F358)+F$15&lt;0.000001,0,IF($C359&gt;='H-32A-WP06 - Debt Service'!E$24,'H-32A-WP06 - Debt Service'!E$27/12,0)),"-")</f>
        <v>-</v>
      </c>
      <c r="G359" s="366">
        <f>IFERROR(IF(-SUM(G$20:G358)+G$15&lt;0.000001,0,IF($C359&gt;='H-32A-WP06 - Debt Service'!F$24,'H-32A-WP06 - Debt Service'!F$27/12,0)),"-")</f>
        <v>0</v>
      </c>
      <c r="H359" s="366">
        <f>IFERROR(IF(-SUM(H$20:H358)+H$15&lt;0.000001,0,IF($C359&gt;='H-32A-WP06 - Debt Service'!G$24,'H-32A-WP06 - Debt Service'!G$27/12,0)),"-")</f>
        <v>0</v>
      </c>
      <c r="I359" s="366">
        <f>IFERROR(IF(-SUM(I$20:I358)+I$15&lt;0.000001,0,IF($C359&gt;='H-32A-WP06 - Debt Service'!H$24,'H-32A-WP06 - Debt Service'!H$27/12,0)),"-")</f>
        <v>0</v>
      </c>
      <c r="J359" s="366">
        <f>IFERROR(IF(-SUM(J$20:J358)+J$15&lt;0.000001,0,IF($C359&gt;='H-32A-WP06 - Debt Service'!I$24,'H-32A-WP06 - Debt Service'!I$27/12,0)),"-")</f>
        <v>0</v>
      </c>
      <c r="K359" s="366">
        <f>IFERROR(IF(-SUM(K$20:K358)+K$15&lt;0.000001,0,IF($C359&gt;='H-32A-WP06 - Debt Service'!J$24,'H-32A-WP06 - Debt Service'!J$27/12,0)),"-")</f>
        <v>0</v>
      </c>
      <c r="L359" s="366">
        <f>IFERROR(IF(-SUM(L$20:L358)+L$15&lt;0.000001,0,IF($C359&gt;='H-32A-WP06 - Debt Service'!K$24,'H-32A-WP06 - Debt Service'!K$27/12,0)),"-")</f>
        <v>0</v>
      </c>
      <c r="M359" s="366">
        <f>IFERROR(IF(-SUM(M$20:M358)+M$15&lt;0.000001,0,IF($C359&gt;='H-32A-WP06 - Debt Service'!L$24,'H-32A-WP06 - Debt Service'!L$27/12,0)),"-")</f>
        <v>0</v>
      </c>
      <c r="N359" s="459"/>
      <c r="O359" s="354">
        <f t="shared" si="21"/>
        <v>2047</v>
      </c>
      <c r="P359" s="378">
        <f t="shared" si="23"/>
        <v>53783</v>
      </c>
      <c r="Q359" s="366" t="str">
        <f>IFERROR(IF(-SUM(Q$20:Q358)+Q$15&lt;0.000001,0,IF($C359&gt;='H-32A-WP06 - Debt Service'!P$24,'H-32A-WP06 - Debt Service'!P$27/12,0)),"-")</f>
        <v>-</v>
      </c>
      <c r="R359" s="366">
        <f>IFERROR(IF(-SUM(R$20:R358)+R$15&lt;0.000001,0,IF($C359&gt;='H-32A-WP06 - Debt Service'!Q$24,'H-32A-WP06 - Debt Service'!Q$27/12,0)),"-")</f>
        <v>0</v>
      </c>
      <c r="S359" s="366">
        <f>IFERROR(IF(-SUM(S$20:S358)+S$15&lt;0.000001,0,IF($C359&gt;='H-32A-WP06 - Debt Service'!R$24,'H-32A-WP06 - Debt Service'!R$27/12,0)),"-")</f>
        <v>0</v>
      </c>
      <c r="T359" s="366">
        <f>IFERROR(IF(-SUM(T$20:T358)+T$15&lt;0.000001,0,IF($C359&gt;='H-32A-WP06 - Debt Service'!S$24,'H-32A-WP06 - Debt Service'!S$27/12,0)),"-")</f>
        <v>0</v>
      </c>
      <c r="U359" s="366">
        <f>IFERROR(IF(-SUM(U$20:U358)+U$15&lt;0.000001,0,IF($C359&gt;='H-32A-WP06 - Debt Service'!T$24,'H-32A-WP06 - Debt Service'!T$27/12,0)),"-")</f>
        <v>0</v>
      </c>
      <c r="V359" s="366">
        <f>IFERROR(IF(-SUM(V$20:V358)+V$15&lt;0.000001,0,IF($C359&gt;='H-32A-WP06 - Debt Service'!U$24,'H-32A-WP06 - Debt Service'!U$27/12,0)),"-")</f>
        <v>0</v>
      </c>
      <c r="W359" s="366">
        <f>IFERROR(IF(-SUM(W$20:W358)+W$15&lt;0.000001,0,IF($C359&gt;='H-32A-WP06 - Debt Service'!V$24,'H-32A-WP06 - Debt Service'!V$27/12,0)),"-")</f>
        <v>0</v>
      </c>
      <c r="X359" s="366">
        <f>IFERROR(IF(-SUM(X$20:X358)+X$15&lt;0.000001,0,IF($C359&gt;='H-32A-WP06 - Debt Service'!W$24,'H-32A-WP06 - Debt Service'!W$27/12,0)),"-")</f>
        <v>0</v>
      </c>
      <c r="Y359" s="366">
        <f>IFERROR(IF(-SUM(Y$20:Y358)+Y$15&lt;0.000001,0,IF($C359&gt;='H-32A-WP06 - Debt Service'!X$24,'H-32A-WP06 - Debt Service'!X$27/12,0)),"-")</f>
        <v>0</v>
      </c>
      <c r="Z359" s="366">
        <f>IFERROR(IF(-SUM(Z$20:Z358)+Z$15&lt;0.000001,0,IF($C359&gt;='H-32A-WP06 - Debt Service'!Y$24,'H-32A-WP06 - Debt Service'!Y$27/12,0)),"-")</f>
        <v>0</v>
      </c>
    </row>
    <row r="360" spans="2:26">
      <c r="B360" s="354">
        <f t="shared" si="20"/>
        <v>2047</v>
      </c>
      <c r="C360" s="378">
        <f t="shared" si="22"/>
        <v>53813</v>
      </c>
      <c r="D360" s="366" t="str">
        <f>IFERROR(IF(-SUM(D$20:D359)+D$15&lt;0.000001,0,IF($C360&gt;='H-32A-WP06 - Debt Service'!C$24,'H-32A-WP06 - Debt Service'!C$27/12,0)),"-")</f>
        <v>-</v>
      </c>
      <c r="E360" s="366" t="str">
        <f>IFERROR(IF(-SUM(E$20:E359)+E$15&lt;0.000001,0,IF($C360&gt;='H-32A-WP06 - Debt Service'!D$24,'H-32A-WP06 - Debt Service'!D$27/12,0)),"-")</f>
        <v>-</v>
      </c>
      <c r="F360" s="366" t="str">
        <f>IFERROR(IF(-SUM(F$20:F359)+F$15&lt;0.000001,0,IF($C360&gt;='H-32A-WP06 - Debt Service'!E$24,'H-32A-WP06 - Debt Service'!E$27/12,0)),"-")</f>
        <v>-</v>
      </c>
      <c r="G360" s="366">
        <f>IFERROR(IF(-SUM(G$20:G359)+G$15&lt;0.000001,0,IF($C360&gt;='H-32A-WP06 - Debt Service'!F$24,'H-32A-WP06 - Debt Service'!F$27/12,0)),"-")</f>
        <v>0</v>
      </c>
      <c r="H360" s="366">
        <f>IFERROR(IF(-SUM(H$20:H359)+H$15&lt;0.000001,0,IF($C360&gt;='H-32A-WP06 - Debt Service'!G$24,'H-32A-WP06 - Debt Service'!G$27/12,0)),"-")</f>
        <v>0</v>
      </c>
      <c r="I360" s="366">
        <f>IFERROR(IF(-SUM(I$20:I359)+I$15&lt;0.000001,0,IF($C360&gt;='H-32A-WP06 - Debt Service'!H$24,'H-32A-WP06 - Debt Service'!H$27/12,0)),"-")</f>
        <v>0</v>
      </c>
      <c r="J360" s="366">
        <f>IFERROR(IF(-SUM(J$20:J359)+J$15&lt;0.000001,0,IF($C360&gt;='H-32A-WP06 - Debt Service'!I$24,'H-32A-WP06 - Debt Service'!I$27/12,0)),"-")</f>
        <v>0</v>
      </c>
      <c r="K360" s="366">
        <f>IFERROR(IF(-SUM(K$20:K359)+K$15&lt;0.000001,0,IF($C360&gt;='H-32A-WP06 - Debt Service'!J$24,'H-32A-WP06 - Debt Service'!J$27/12,0)),"-")</f>
        <v>0</v>
      </c>
      <c r="L360" s="366">
        <f>IFERROR(IF(-SUM(L$20:L359)+L$15&lt;0.000001,0,IF($C360&gt;='H-32A-WP06 - Debt Service'!K$24,'H-32A-WP06 - Debt Service'!K$27/12,0)),"-")</f>
        <v>0</v>
      </c>
      <c r="M360" s="366">
        <f>IFERROR(IF(-SUM(M$20:M359)+M$15&lt;0.000001,0,IF($C360&gt;='H-32A-WP06 - Debt Service'!L$24,'H-32A-WP06 - Debt Service'!L$27/12,0)),"-")</f>
        <v>0</v>
      </c>
      <c r="N360" s="459"/>
      <c r="O360" s="354">
        <f t="shared" si="21"/>
        <v>2047</v>
      </c>
      <c r="P360" s="378">
        <f t="shared" si="23"/>
        <v>53813</v>
      </c>
      <c r="Q360" s="366" t="str">
        <f>IFERROR(IF(-SUM(Q$20:Q359)+Q$15&lt;0.000001,0,IF($C360&gt;='H-32A-WP06 - Debt Service'!P$24,'H-32A-WP06 - Debt Service'!P$27/12,0)),"-")</f>
        <v>-</v>
      </c>
      <c r="R360" s="366">
        <f>IFERROR(IF(-SUM(R$20:R359)+R$15&lt;0.000001,0,IF($C360&gt;='H-32A-WP06 - Debt Service'!Q$24,'H-32A-WP06 - Debt Service'!Q$27/12,0)),"-")</f>
        <v>0</v>
      </c>
      <c r="S360" s="366">
        <f>IFERROR(IF(-SUM(S$20:S359)+S$15&lt;0.000001,0,IF($C360&gt;='H-32A-WP06 - Debt Service'!R$24,'H-32A-WP06 - Debt Service'!R$27/12,0)),"-")</f>
        <v>0</v>
      </c>
      <c r="T360" s="366">
        <f>IFERROR(IF(-SUM(T$20:T359)+T$15&lt;0.000001,0,IF($C360&gt;='H-32A-WP06 - Debt Service'!S$24,'H-32A-WP06 - Debt Service'!S$27/12,0)),"-")</f>
        <v>0</v>
      </c>
      <c r="U360" s="366">
        <f>IFERROR(IF(-SUM(U$20:U359)+U$15&lt;0.000001,0,IF($C360&gt;='H-32A-WP06 - Debt Service'!T$24,'H-32A-WP06 - Debt Service'!T$27/12,0)),"-")</f>
        <v>0</v>
      </c>
      <c r="V360" s="366">
        <f>IFERROR(IF(-SUM(V$20:V359)+V$15&lt;0.000001,0,IF($C360&gt;='H-32A-WP06 - Debt Service'!U$24,'H-32A-WP06 - Debt Service'!U$27/12,0)),"-")</f>
        <v>0</v>
      </c>
      <c r="W360" s="366">
        <f>IFERROR(IF(-SUM(W$20:W359)+W$15&lt;0.000001,0,IF($C360&gt;='H-32A-WP06 - Debt Service'!V$24,'H-32A-WP06 - Debt Service'!V$27/12,0)),"-")</f>
        <v>0</v>
      </c>
      <c r="X360" s="366">
        <f>IFERROR(IF(-SUM(X$20:X359)+X$15&lt;0.000001,0,IF($C360&gt;='H-32A-WP06 - Debt Service'!W$24,'H-32A-WP06 - Debt Service'!W$27/12,0)),"-")</f>
        <v>0</v>
      </c>
      <c r="Y360" s="366">
        <f>IFERROR(IF(-SUM(Y$20:Y359)+Y$15&lt;0.000001,0,IF($C360&gt;='H-32A-WP06 - Debt Service'!X$24,'H-32A-WP06 - Debt Service'!X$27/12,0)),"-")</f>
        <v>0</v>
      </c>
      <c r="Z360" s="366">
        <f>IFERROR(IF(-SUM(Z$20:Z359)+Z$15&lt;0.000001,0,IF($C360&gt;='H-32A-WP06 - Debt Service'!Y$24,'H-32A-WP06 - Debt Service'!Y$27/12,0)),"-")</f>
        <v>0</v>
      </c>
    </row>
    <row r="361" spans="2:26">
      <c r="B361" s="354">
        <f t="shared" si="20"/>
        <v>2047</v>
      </c>
      <c r="C361" s="378">
        <f t="shared" si="22"/>
        <v>53844</v>
      </c>
      <c r="D361" s="366" t="str">
        <f>IFERROR(IF(-SUM(D$20:D360)+D$15&lt;0.000001,0,IF($C361&gt;='H-32A-WP06 - Debt Service'!C$24,'H-32A-WP06 - Debt Service'!C$27/12,0)),"-")</f>
        <v>-</v>
      </c>
      <c r="E361" s="366" t="str">
        <f>IFERROR(IF(-SUM(E$20:E360)+E$15&lt;0.000001,0,IF($C361&gt;='H-32A-WP06 - Debt Service'!D$24,'H-32A-WP06 - Debt Service'!D$27/12,0)),"-")</f>
        <v>-</v>
      </c>
      <c r="F361" s="366" t="str">
        <f>IFERROR(IF(-SUM(F$20:F360)+F$15&lt;0.000001,0,IF($C361&gt;='H-32A-WP06 - Debt Service'!E$24,'H-32A-WP06 - Debt Service'!E$27/12,0)),"-")</f>
        <v>-</v>
      </c>
      <c r="G361" s="366">
        <f>IFERROR(IF(-SUM(G$20:G360)+G$15&lt;0.000001,0,IF($C361&gt;='H-32A-WP06 - Debt Service'!F$24,'H-32A-WP06 - Debt Service'!F$27/12,0)),"-")</f>
        <v>0</v>
      </c>
      <c r="H361" s="366">
        <f>IFERROR(IF(-SUM(H$20:H360)+H$15&lt;0.000001,0,IF($C361&gt;='H-32A-WP06 - Debt Service'!G$24,'H-32A-WP06 - Debt Service'!G$27/12,0)),"-")</f>
        <v>0</v>
      </c>
      <c r="I361" s="366">
        <f>IFERROR(IF(-SUM(I$20:I360)+I$15&lt;0.000001,0,IF($C361&gt;='H-32A-WP06 - Debt Service'!H$24,'H-32A-WP06 - Debt Service'!H$27/12,0)),"-")</f>
        <v>0</v>
      </c>
      <c r="J361" s="366">
        <f>IFERROR(IF(-SUM(J$20:J360)+J$15&lt;0.000001,0,IF($C361&gt;='H-32A-WP06 - Debt Service'!I$24,'H-32A-WP06 - Debt Service'!I$27/12,0)),"-")</f>
        <v>0</v>
      </c>
      <c r="K361" s="366">
        <f>IFERROR(IF(-SUM(K$20:K360)+K$15&lt;0.000001,0,IF($C361&gt;='H-32A-WP06 - Debt Service'!J$24,'H-32A-WP06 - Debt Service'!J$27/12,0)),"-")</f>
        <v>0</v>
      </c>
      <c r="L361" s="366">
        <f>IFERROR(IF(-SUM(L$20:L360)+L$15&lt;0.000001,0,IF($C361&gt;='H-32A-WP06 - Debt Service'!K$24,'H-32A-WP06 - Debt Service'!K$27/12,0)),"-")</f>
        <v>0</v>
      </c>
      <c r="M361" s="366">
        <f>IFERROR(IF(-SUM(M$20:M360)+M$15&lt;0.000001,0,IF($C361&gt;='H-32A-WP06 - Debt Service'!L$24,'H-32A-WP06 - Debt Service'!L$27/12,0)),"-")</f>
        <v>0</v>
      </c>
      <c r="N361" s="459"/>
      <c r="O361" s="354">
        <f t="shared" si="21"/>
        <v>2047</v>
      </c>
      <c r="P361" s="378">
        <f t="shared" si="23"/>
        <v>53844</v>
      </c>
      <c r="Q361" s="366" t="str">
        <f>IFERROR(IF(-SUM(Q$20:Q360)+Q$15&lt;0.000001,0,IF($C361&gt;='H-32A-WP06 - Debt Service'!P$24,'H-32A-WP06 - Debt Service'!P$27/12,0)),"-")</f>
        <v>-</v>
      </c>
      <c r="R361" s="366">
        <f>IFERROR(IF(-SUM(R$20:R360)+R$15&lt;0.000001,0,IF($C361&gt;='H-32A-WP06 - Debt Service'!Q$24,'H-32A-WP06 - Debt Service'!Q$27/12,0)),"-")</f>
        <v>0</v>
      </c>
      <c r="S361" s="366">
        <f>IFERROR(IF(-SUM(S$20:S360)+S$15&lt;0.000001,0,IF($C361&gt;='H-32A-WP06 - Debt Service'!R$24,'H-32A-WP06 - Debt Service'!R$27/12,0)),"-")</f>
        <v>0</v>
      </c>
      <c r="T361" s="366">
        <f>IFERROR(IF(-SUM(T$20:T360)+T$15&lt;0.000001,0,IF($C361&gt;='H-32A-WP06 - Debt Service'!S$24,'H-32A-WP06 - Debt Service'!S$27/12,0)),"-")</f>
        <v>0</v>
      </c>
      <c r="U361" s="366">
        <f>IFERROR(IF(-SUM(U$20:U360)+U$15&lt;0.000001,0,IF($C361&gt;='H-32A-WP06 - Debt Service'!T$24,'H-32A-WP06 - Debt Service'!T$27/12,0)),"-")</f>
        <v>0</v>
      </c>
      <c r="V361" s="366">
        <f>IFERROR(IF(-SUM(V$20:V360)+V$15&lt;0.000001,0,IF($C361&gt;='H-32A-WP06 - Debt Service'!U$24,'H-32A-WP06 - Debt Service'!U$27/12,0)),"-")</f>
        <v>0</v>
      </c>
      <c r="W361" s="366">
        <f>IFERROR(IF(-SUM(W$20:W360)+W$15&lt;0.000001,0,IF($C361&gt;='H-32A-WP06 - Debt Service'!V$24,'H-32A-WP06 - Debt Service'!V$27/12,0)),"-")</f>
        <v>0</v>
      </c>
      <c r="X361" s="366">
        <f>IFERROR(IF(-SUM(X$20:X360)+X$15&lt;0.000001,0,IF($C361&gt;='H-32A-WP06 - Debt Service'!W$24,'H-32A-WP06 - Debt Service'!W$27/12,0)),"-")</f>
        <v>0</v>
      </c>
      <c r="Y361" s="366">
        <f>IFERROR(IF(-SUM(Y$20:Y360)+Y$15&lt;0.000001,0,IF($C361&gt;='H-32A-WP06 - Debt Service'!X$24,'H-32A-WP06 - Debt Service'!X$27/12,0)),"-")</f>
        <v>0</v>
      </c>
      <c r="Z361" s="366">
        <f>IFERROR(IF(-SUM(Z$20:Z360)+Z$15&lt;0.000001,0,IF($C361&gt;='H-32A-WP06 - Debt Service'!Y$24,'H-32A-WP06 - Debt Service'!Y$27/12,0)),"-")</f>
        <v>0</v>
      </c>
    </row>
    <row r="362" spans="2:26">
      <c r="B362" s="354">
        <f t="shared" si="20"/>
        <v>2047</v>
      </c>
      <c r="C362" s="378">
        <f t="shared" si="22"/>
        <v>53874</v>
      </c>
      <c r="D362" s="366" t="str">
        <f>IFERROR(IF(-SUM(D$20:D361)+D$15&lt;0.000001,0,IF($C362&gt;='H-32A-WP06 - Debt Service'!C$24,'H-32A-WP06 - Debt Service'!C$27/12,0)),"-")</f>
        <v>-</v>
      </c>
      <c r="E362" s="366" t="str">
        <f>IFERROR(IF(-SUM(E$20:E361)+E$15&lt;0.000001,0,IF($C362&gt;='H-32A-WP06 - Debt Service'!D$24,'H-32A-WP06 - Debt Service'!D$27/12,0)),"-")</f>
        <v>-</v>
      </c>
      <c r="F362" s="366" t="str">
        <f>IFERROR(IF(-SUM(F$20:F361)+F$15&lt;0.000001,0,IF($C362&gt;='H-32A-WP06 - Debt Service'!E$24,'H-32A-WP06 - Debt Service'!E$27/12,0)),"-")</f>
        <v>-</v>
      </c>
      <c r="G362" s="366">
        <f>IFERROR(IF(-SUM(G$20:G361)+G$15&lt;0.000001,0,IF($C362&gt;='H-32A-WP06 - Debt Service'!F$24,'H-32A-WP06 - Debt Service'!F$27/12,0)),"-")</f>
        <v>0</v>
      </c>
      <c r="H362" s="366">
        <f>IFERROR(IF(-SUM(H$20:H361)+H$15&lt;0.000001,0,IF($C362&gt;='H-32A-WP06 - Debt Service'!G$24,'H-32A-WP06 - Debt Service'!G$27/12,0)),"-")</f>
        <v>0</v>
      </c>
      <c r="I362" s="366">
        <f>IFERROR(IF(-SUM(I$20:I361)+I$15&lt;0.000001,0,IF($C362&gt;='H-32A-WP06 - Debt Service'!H$24,'H-32A-WP06 - Debt Service'!H$27/12,0)),"-")</f>
        <v>0</v>
      </c>
      <c r="J362" s="366">
        <f>IFERROR(IF(-SUM(J$20:J361)+J$15&lt;0.000001,0,IF($C362&gt;='H-32A-WP06 - Debt Service'!I$24,'H-32A-WP06 - Debt Service'!I$27/12,0)),"-")</f>
        <v>0</v>
      </c>
      <c r="K362" s="366">
        <f>IFERROR(IF(-SUM(K$20:K361)+K$15&lt;0.000001,0,IF($C362&gt;='H-32A-WP06 - Debt Service'!J$24,'H-32A-WP06 - Debt Service'!J$27/12,0)),"-")</f>
        <v>0</v>
      </c>
      <c r="L362" s="366">
        <f>IFERROR(IF(-SUM(L$20:L361)+L$15&lt;0.000001,0,IF($C362&gt;='H-32A-WP06 - Debt Service'!K$24,'H-32A-WP06 - Debt Service'!K$27/12,0)),"-")</f>
        <v>0</v>
      </c>
      <c r="M362" s="366">
        <f>IFERROR(IF(-SUM(M$20:M361)+M$15&lt;0.000001,0,IF($C362&gt;='H-32A-WP06 - Debt Service'!L$24,'H-32A-WP06 - Debt Service'!L$27/12,0)),"-")</f>
        <v>0</v>
      </c>
      <c r="N362" s="459"/>
      <c r="O362" s="354">
        <f t="shared" si="21"/>
        <v>2047</v>
      </c>
      <c r="P362" s="378">
        <f t="shared" si="23"/>
        <v>53874</v>
      </c>
      <c r="Q362" s="366" t="str">
        <f>IFERROR(IF(-SUM(Q$20:Q361)+Q$15&lt;0.000001,0,IF($C362&gt;='H-32A-WP06 - Debt Service'!P$24,'H-32A-WP06 - Debt Service'!P$27/12,0)),"-")</f>
        <v>-</v>
      </c>
      <c r="R362" s="366">
        <f>IFERROR(IF(-SUM(R$20:R361)+R$15&lt;0.000001,0,IF($C362&gt;='H-32A-WP06 - Debt Service'!Q$24,'H-32A-WP06 - Debt Service'!Q$27/12,0)),"-")</f>
        <v>0</v>
      </c>
      <c r="S362" s="366">
        <f>IFERROR(IF(-SUM(S$20:S361)+S$15&lt;0.000001,0,IF($C362&gt;='H-32A-WP06 - Debt Service'!R$24,'H-32A-WP06 - Debt Service'!R$27/12,0)),"-")</f>
        <v>0</v>
      </c>
      <c r="T362" s="366">
        <f>IFERROR(IF(-SUM(T$20:T361)+T$15&lt;0.000001,0,IF($C362&gt;='H-32A-WP06 - Debt Service'!S$24,'H-32A-WP06 - Debt Service'!S$27/12,0)),"-")</f>
        <v>0</v>
      </c>
      <c r="U362" s="366">
        <f>IFERROR(IF(-SUM(U$20:U361)+U$15&lt;0.000001,0,IF($C362&gt;='H-32A-WP06 - Debt Service'!T$24,'H-32A-WP06 - Debt Service'!T$27/12,0)),"-")</f>
        <v>0</v>
      </c>
      <c r="V362" s="366">
        <f>IFERROR(IF(-SUM(V$20:V361)+V$15&lt;0.000001,0,IF($C362&gt;='H-32A-WP06 - Debt Service'!U$24,'H-32A-WP06 - Debt Service'!U$27/12,0)),"-")</f>
        <v>0</v>
      </c>
      <c r="W362" s="366">
        <f>IFERROR(IF(-SUM(W$20:W361)+W$15&lt;0.000001,0,IF($C362&gt;='H-32A-WP06 - Debt Service'!V$24,'H-32A-WP06 - Debt Service'!V$27/12,0)),"-")</f>
        <v>0</v>
      </c>
      <c r="X362" s="366">
        <f>IFERROR(IF(-SUM(X$20:X361)+X$15&lt;0.000001,0,IF($C362&gt;='H-32A-WP06 - Debt Service'!W$24,'H-32A-WP06 - Debt Service'!W$27/12,0)),"-")</f>
        <v>0</v>
      </c>
      <c r="Y362" s="366">
        <f>IFERROR(IF(-SUM(Y$20:Y361)+Y$15&lt;0.000001,0,IF($C362&gt;='H-32A-WP06 - Debt Service'!X$24,'H-32A-WP06 - Debt Service'!X$27/12,0)),"-")</f>
        <v>0</v>
      </c>
      <c r="Z362" s="366">
        <f>IFERROR(IF(-SUM(Z$20:Z361)+Z$15&lt;0.000001,0,IF($C362&gt;='H-32A-WP06 - Debt Service'!Y$24,'H-32A-WP06 - Debt Service'!Y$27/12,0)),"-")</f>
        <v>0</v>
      </c>
    </row>
    <row r="363" spans="2:26">
      <c r="B363" s="354">
        <f t="shared" si="20"/>
        <v>2047</v>
      </c>
      <c r="C363" s="378">
        <f t="shared" si="22"/>
        <v>53905</v>
      </c>
      <c r="D363" s="366" t="str">
        <f>IFERROR(IF(-SUM(D$20:D362)+D$15&lt;0.000001,0,IF($C363&gt;='H-32A-WP06 - Debt Service'!C$24,'H-32A-WP06 - Debt Service'!C$27/12,0)),"-")</f>
        <v>-</v>
      </c>
      <c r="E363" s="366" t="str">
        <f>IFERROR(IF(-SUM(E$20:E362)+E$15&lt;0.000001,0,IF($C363&gt;='H-32A-WP06 - Debt Service'!D$24,'H-32A-WP06 - Debt Service'!D$27/12,0)),"-")</f>
        <v>-</v>
      </c>
      <c r="F363" s="366" t="str">
        <f>IFERROR(IF(-SUM(F$20:F362)+F$15&lt;0.000001,0,IF($C363&gt;='H-32A-WP06 - Debt Service'!E$24,'H-32A-WP06 - Debt Service'!E$27/12,0)),"-")</f>
        <v>-</v>
      </c>
      <c r="G363" s="366">
        <f>IFERROR(IF(-SUM(G$20:G362)+G$15&lt;0.000001,0,IF($C363&gt;='H-32A-WP06 - Debt Service'!F$24,'H-32A-WP06 - Debt Service'!F$27/12,0)),"-")</f>
        <v>0</v>
      </c>
      <c r="H363" s="366">
        <f>IFERROR(IF(-SUM(H$20:H362)+H$15&lt;0.000001,0,IF($C363&gt;='H-32A-WP06 - Debt Service'!G$24,'H-32A-WP06 - Debt Service'!G$27/12,0)),"-")</f>
        <v>0</v>
      </c>
      <c r="I363" s="366">
        <f>IFERROR(IF(-SUM(I$20:I362)+I$15&lt;0.000001,0,IF($C363&gt;='H-32A-WP06 - Debt Service'!H$24,'H-32A-WP06 - Debt Service'!H$27/12,0)),"-")</f>
        <v>0</v>
      </c>
      <c r="J363" s="366">
        <f>IFERROR(IF(-SUM(J$20:J362)+J$15&lt;0.000001,0,IF($C363&gt;='H-32A-WP06 - Debt Service'!I$24,'H-32A-WP06 - Debt Service'!I$27/12,0)),"-")</f>
        <v>0</v>
      </c>
      <c r="K363" s="366">
        <f>IFERROR(IF(-SUM(K$20:K362)+K$15&lt;0.000001,0,IF($C363&gt;='H-32A-WP06 - Debt Service'!J$24,'H-32A-WP06 - Debt Service'!J$27/12,0)),"-")</f>
        <v>0</v>
      </c>
      <c r="L363" s="366">
        <f>IFERROR(IF(-SUM(L$20:L362)+L$15&lt;0.000001,0,IF($C363&gt;='H-32A-WP06 - Debt Service'!K$24,'H-32A-WP06 - Debt Service'!K$27/12,0)),"-")</f>
        <v>0</v>
      </c>
      <c r="M363" s="366">
        <f>IFERROR(IF(-SUM(M$20:M362)+M$15&lt;0.000001,0,IF($C363&gt;='H-32A-WP06 - Debt Service'!L$24,'H-32A-WP06 - Debt Service'!L$27/12,0)),"-")</f>
        <v>0</v>
      </c>
      <c r="N363" s="459"/>
      <c r="O363" s="354">
        <f t="shared" si="21"/>
        <v>2047</v>
      </c>
      <c r="P363" s="378">
        <f t="shared" si="23"/>
        <v>53905</v>
      </c>
      <c r="Q363" s="366" t="str">
        <f>IFERROR(IF(-SUM(Q$20:Q362)+Q$15&lt;0.000001,0,IF($C363&gt;='H-32A-WP06 - Debt Service'!P$24,'H-32A-WP06 - Debt Service'!P$27/12,0)),"-")</f>
        <v>-</v>
      </c>
      <c r="R363" s="366">
        <f>IFERROR(IF(-SUM(R$20:R362)+R$15&lt;0.000001,0,IF($C363&gt;='H-32A-WP06 - Debt Service'!Q$24,'H-32A-WP06 - Debt Service'!Q$27/12,0)),"-")</f>
        <v>0</v>
      </c>
      <c r="S363" s="366">
        <f>IFERROR(IF(-SUM(S$20:S362)+S$15&lt;0.000001,0,IF($C363&gt;='H-32A-WP06 - Debt Service'!R$24,'H-32A-WP06 - Debt Service'!R$27/12,0)),"-")</f>
        <v>0</v>
      </c>
      <c r="T363" s="366">
        <f>IFERROR(IF(-SUM(T$20:T362)+T$15&lt;0.000001,0,IF($C363&gt;='H-32A-WP06 - Debt Service'!S$24,'H-32A-WP06 - Debt Service'!S$27/12,0)),"-")</f>
        <v>0</v>
      </c>
      <c r="U363" s="366">
        <f>IFERROR(IF(-SUM(U$20:U362)+U$15&lt;0.000001,0,IF($C363&gt;='H-32A-WP06 - Debt Service'!T$24,'H-32A-WP06 - Debt Service'!T$27/12,0)),"-")</f>
        <v>0</v>
      </c>
      <c r="V363" s="366">
        <f>IFERROR(IF(-SUM(V$20:V362)+V$15&lt;0.000001,0,IF($C363&gt;='H-32A-WP06 - Debt Service'!U$24,'H-32A-WP06 - Debt Service'!U$27/12,0)),"-")</f>
        <v>0</v>
      </c>
      <c r="W363" s="366">
        <f>IFERROR(IF(-SUM(W$20:W362)+W$15&lt;0.000001,0,IF($C363&gt;='H-32A-WP06 - Debt Service'!V$24,'H-32A-WP06 - Debt Service'!V$27/12,0)),"-")</f>
        <v>0</v>
      </c>
      <c r="X363" s="366">
        <f>IFERROR(IF(-SUM(X$20:X362)+X$15&lt;0.000001,0,IF($C363&gt;='H-32A-WP06 - Debt Service'!W$24,'H-32A-WP06 - Debt Service'!W$27/12,0)),"-")</f>
        <v>0</v>
      </c>
      <c r="Y363" s="366">
        <f>IFERROR(IF(-SUM(Y$20:Y362)+Y$15&lt;0.000001,0,IF($C363&gt;='H-32A-WP06 - Debt Service'!X$24,'H-32A-WP06 - Debt Service'!X$27/12,0)),"-")</f>
        <v>0</v>
      </c>
      <c r="Z363" s="366">
        <f>IFERROR(IF(-SUM(Z$20:Z362)+Z$15&lt;0.000001,0,IF($C363&gt;='H-32A-WP06 - Debt Service'!Y$24,'H-32A-WP06 - Debt Service'!Y$27/12,0)),"-")</f>
        <v>0</v>
      </c>
    </row>
    <row r="364" spans="2:26">
      <c r="B364" s="354">
        <f t="shared" si="20"/>
        <v>2047</v>
      </c>
      <c r="C364" s="378">
        <f t="shared" si="22"/>
        <v>53936</v>
      </c>
      <c r="D364" s="366" t="str">
        <f>IFERROR(IF(-SUM(D$20:D363)+D$15&lt;0.000001,0,IF($C364&gt;='H-32A-WP06 - Debt Service'!C$24,'H-32A-WP06 - Debt Service'!C$27/12,0)),"-")</f>
        <v>-</v>
      </c>
      <c r="E364" s="366" t="str">
        <f>IFERROR(IF(-SUM(E$20:E363)+E$15&lt;0.000001,0,IF($C364&gt;='H-32A-WP06 - Debt Service'!D$24,'H-32A-WP06 - Debt Service'!D$27/12,0)),"-")</f>
        <v>-</v>
      </c>
      <c r="F364" s="366" t="str">
        <f>IFERROR(IF(-SUM(F$20:F363)+F$15&lt;0.000001,0,IF($C364&gt;='H-32A-WP06 - Debt Service'!E$24,'H-32A-WP06 - Debt Service'!E$27/12,0)),"-")</f>
        <v>-</v>
      </c>
      <c r="G364" s="366">
        <f>IFERROR(IF(-SUM(G$20:G363)+G$15&lt;0.000001,0,IF($C364&gt;='H-32A-WP06 - Debt Service'!F$24,'H-32A-WP06 - Debt Service'!F$27/12,0)),"-")</f>
        <v>0</v>
      </c>
      <c r="H364" s="366">
        <f>IFERROR(IF(-SUM(H$20:H363)+H$15&lt;0.000001,0,IF($C364&gt;='H-32A-WP06 - Debt Service'!G$24,'H-32A-WP06 - Debt Service'!G$27/12,0)),"-")</f>
        <v>0</v>
      </c>
      <c r="I364" s="366">
        <f>IFERROR(IF(-SUM(I$20:I363)+I$15&lt;0.000001,0,IF($C364&gt;='H-32A-WP06 - Debt Service'!H$24,'H-32A-WP06 - Debt Service'!H$27/12,0)),"-")</f>
        <v>0</v>
      </c>
      <c r="J364" s="366">
        <f>IFERROR(IF(-SUM(J$20:J363)+J$15&lt;0.000001,0,IF($C364&gt;='H-32A-WP06 - Debt Service'!I$24,'H-32A-WP06 - Debt Service'!I$27/12,0)),"-")</f>
        <v>0</v>
      </c>
      <c r="K364" s="366">
        <f>IFERROR(IF(-SUM(K$20:K363)+K$15&lt;0.000001,0,IF($C364&gt;='H-32A-WP06 - Debt Service'!J$24,'H-32A-WP06 - Debt Service'!J$27/12,0)),"-")</f>
        <v>0</v>
      </c>
      <c r="L364" s="366">
        <f>IFERROR(IF(-SUM(L$20:L363)+L$15&lt;0.000001,0,IF($C364&gt;='H-32A-WP06 - Debt Service'!K$24,'H-32A-WP06 - Debt Service'!K$27/12,0)),"-")</f>
        <v>0</v>
      </c>
      <c r="M364" s="366">
        <f>IFERROR(IF(-SUM(M$20:M363)+M$15&lt;0.000001,0,IF($C364&gt;='H-32A-WP06 - Debt Service'!L$24,'H-32A-WP06 - Debt Service'!L$27/12,0)),"-")</f>
        <v>0</v>
      </c>
      <c r="N364" s="459"/>
      <c r="O364" s="354">
        <f t="shared" si="21"/>
        <v>2047</v>
      </c>
      <c r="P364" s="378">
        <f t="shared" si="23"/>
        <v>53936</v>
      </c>
      <c r="Q364" s="366" t="str">
        <f>IFERROR(IF(-SUM(Q$20:Q363)+Q$15&lt;0.000001,0,IF($C364&gt;='H-32A-WP06 - Debt Service'!P$24,'H-32A-WP06 - Debt Service'!P$27/12,0)),"-")</f>
        <v>-</v>
      </c>
      <c r="R364" s="366">
        <f>IFERROR(IF(-SUM(R$20:R363)+R$15&lt;0.000001,0,IF($C364&gt;='H-32A-WP06 - Debt Service'!Q$24,'H-32A-WP06 - Debt Service'!Q$27/12,0)),"-")</f>
        <v>0</v>
      </c>
      <c r="S364" s="366">
        <f>IFERROR(IF(-SUM(S$20:S363)+S$15&lt;0.000001,0,IF($C364&gt;='H-32A-WP06 - Debt Service'!R$24,'H-32A-WP06 - Debt Service'!R$27/12,0)),"-")</f>
        <v>0</v>
      </c>
      <c r="T364" s="366">
        <f>IFERROR(IF(-SUM(T$20:T363)+T$15&lt;0.000001,0,IF($C364&gt;='H-32A-WP06 - Debt Service'!S$24,'H-32A-WP06 - Debt Service'!S$27/12,0)),"-")</f>
        <v>0</v>
      </c>
      <c r="U364" s="366">
        <f>IFERROR(IF(-SUM(U$20:U363)+U$15&lt;0.000001,0,IF($C364&gt;='H-32A-WP06 - Debt Service'!T$24,'H-32A-WP06 - Debt Service'!T$27/12,0)),"-")</f>
        <v>0</v>
      </c>
      <c r="V364" s="366">
        <f>IFERROR(IF(-SUM(V$20:V363)+V$15&lt;0.000001,0,IF($C364&gt;='H-32A-WP06 - Debt Service'!U$24,'H-32A-WP06 - Debt Service'!U$27/12,0)),"-")</f>
        <v>0</v>
      </c>
      <c r="W364" s="366">
        <f>IFERROR(IF(-SUM(W$20:W363)+W$15&lt;0.000001,0,IF($C364&gt;='H-32A-WP06 - Debt Service'!V$24,'H-32A-WP06 - Debt Service'!V$27/12,0)),"-")</f>
        <v>0</v>
      </c>
      <c r="X364" s="366">
        <f>IFERROR(IF(-SUM(X$20:X363)+X$15&lt;0.000001,0,IF($C364&gt;='H-32A-WP06 - Debt Service'!W$24,'H-32A-WP06 - Debt Service'!W$27/12,0)),"-")</f>
        <v>0</v>
      </c>
      <c r="Y364" s="366">
        <f>IFERROR(IF(-SUM(Y$20:Y363)+Y$15&lt;0.000001,0,IF($C364&gt;='H-32A-WP06 - Debt Service'!X$24,'H-32A-WP06 - Debt Service'!X$27/12,0)),"-")</f>
        <v>0</v>
      </c>
      <c r="Z364" s="366">
        <f>IFERROR(IF(-SUM(Z$20:Z363)+Z$15&lt;0.000001,0,IF($C364&gt;='H-32A-WP06 - Debt Service'!Y$24,'H-32A-WP06 - Debt Service'!Y$27/12,0)),"-")</f>
        <v>0</v>
      </c>
    </row>
    <row r="365" spans="2:26">
      <c r="B365" s="354">
        <f t="shared" si="20"/>
        <v>2047</v>
      </c>
      <c r="C365" s="378">
        <f t="shared" si="22"/>
        <v>53966</v>
      </c>
      <c r="D365" s="366" t="str">
        <f>IFERROR(IF(-SUM(D$20:D364)+D$15&lt;0.000001,0,IF($C365&gt;='H-32A-WP06 - Debt Service'!C$24,'H-32A-WP06 - Debt Service'!C$27/12,0)),"-")</f>
        <v>-</v>
      </c>
      <c r="E365" s="366" t="str">
        <f>IFERROR(IF(-SUM(E$20:E364)+E$15&lt;0.000001,0,IF($C365&gt;='H-32A-WP06 - Debt Service'!D$24,'H-32A-WP06 - Debt Service'!D$27/12,0)),"-")</f>
        <v>-</v>
      </c>
      <c r="F365" s="366" t="str">
        <f>IFERROR(IF(-SUM(F$20:F364)+F$15&lt;0.000001,0,IF($C365&gt;='H-32A-WP06 - Debt Service'!E$24,'H-32A-WP06 - Debt Service'!E$27/12,0)),"-")</f>
        <v>-</v>
      </c>
      <c r="G365" s="366">
        <f>IFERROR(IF(-SUM(G$20:G364)+G$15&lt;0.000001,0,IF($C365&gt;='H-32A-WP06 - Debt Service'!F$24,'H-32A-WP06 - Debt Service'!F$27/12,0)),"-")</f>
        <v>0</v>
      </c>
      <c r="H365" s="366">
        <f>IFERROR(IF(-SUM(H$20:H364)+H$15&lt;0.000001,0,IF($C365&gt;='H-32A-WP06 - Debt Service'!G$24,'H-32A-WP06 - Debt Service'!G$27/12,0)),"-")</f>
        <v>0</v>
      </c>
      <c r="I365" s="366">
        <f>IFERROR(IF(-SUM(I$20:I364)+I$15&lt;0.000001,0,IF($C365&gt;='H-32A-WP06 - Debt Service'!H$24,'H-32A-WP06 - Debt Service'!H$27/12,0)),"-")</f>
        <v>0</v>
      </c>
      <c r="J365" s="366">
        <f>IFERROR(IF(-SUM(J$20:J364)+J$15&lt;0.000001,0,IF($C365&gt;='H-32A-WP06 - Debt Service'!I$24,'H-32A-WP06 - Debt Service'!I$27/12,0)),"-")</f>
        <v>0</v>
      </c>
      <c r="K365" s="366">
        <f>IFERROR(IF(-SUM(K$20:K364)+K$15&lt;0.000001,0,IF($C365&gt;='H-32A-WP06 - Debt Service'!J$24,'H-32A-WP06 - Debt Service'!J$27/12,0)),"-")</f>
        <v>0</v>
      </c>
      <c r="L365" s="366">
        <f>IFERROR(IF(-SUM(L$20:L364)+L$15&lt;0.000001,0,IF($C365&gt;='H-32A-WP06 - Debt Service'!K$24,'H-32A-WP06 - Debt Service'!K$27/12,0)),"-")</f>
        <v>0</v>
      </c>
      <c r="M365" s="366">
        <f>IFERROR(IF(-SUM(M$20:M364)+M$15&lt;0.000001,0,IF($C365&gt;='H-32A-WP06 - Debt Service'!L$24,'H-32A-WP06 - Debt Service'!L$27/12,0)),"-")</f>
        <v>0</v>
      </c>
      <c r="N365" s="459"/>
      <c r="O365" s="354">
        <f t="shared" si="21"/>
        <v>2047</v>
      </c>
      <c r="P365" s="378">
        <f t="shared" si="23"/>
        <v>53966</v>
      </c>
      <c r="Q365" s="366" t="str">
        <f>IFERROR(IF(-SUM(Q$20:Q364)+Q$15&lt;0.000001,0,IF($C365&gt;='H-32A-WP06 - Debt Service'!P$24,'H-32A-WP06 - Debt Service'!P$27/12,0)),"-")</f>
        <v>-</v>
      </c>
      <c r="R365" s="366">
        <f>IFERROR(IF(-SUM(R$20:R364)+R$15&lt;0.000001,0,IF($C365&gt;='H-32A-WP06 - Debt Service'!Q$24,'H-32A-WP06 - Debt Service'!Q$27/12,0)),"-")</f>
        <v>0</v>
      </c>
      <c r="S365" s="366">
        <f>IFERROR(IF(-SUM(S$20:S364)+S$15&lt;0.000001,0,IF($C365&gt;='H-32A-WP06 - Debt Service'!R$24,'H-32A-WP06 - Debt Service'!R$27/12,0)),"-")</f>
        <v>0</v>
      </c>
      <c r="T365" s="366">
        <f>IFERROR(IF(-SUM(T$20:T364)+T$15&lt;0.000001,0,IF($C365&gt;='H-32A-WP06 - Debt Service'!S$24,'H-32A-WP06 - Debt Service'!S$27/12,0)),"-")</f>
        <v>0</v>
      </c>
      <c r="U365" s="366">
        <f>IFERROR(IF(-SUM(U$20:U364)+U$15&lt;0.000001,0,IF($C365&gt;='H-32A-WP06 - Debt Service'!T$24,'H-32A-WP06 - Debt Service'!T$27/12,0)),"-")</f>
        <v>0</v>
      </c>
      <c r="V365" s="366">
        <f>IFERROR(IF(-SUM(V$20:V364)+V$15&lt;0.000001,0,IF($C365&gt;='H-32A-WP06 - Debt Service'!U$24,'H-32A-WP06 - Debt Service'!U$27/12,0)),"-")</f>
        <v>0</v>
      </c>
      <c r="W365" s="366">
        <f>IFERROR(IF(-SUM(W$20:W364)+W$15&lt;0.000001,0,IF($C365&gt;='H-32A-WP06 - Debt Service'!V$24,'H-32A-WP06 - Debt Service'!V$27/12,0)),"-")</f>
        <v>0</v>
      </c>
      <c r="X365" s="366">
        <f>IFERROR(IF(-SUM(X$20:X364)+X$15&lt;0.000001,0,IF($C365&gt;='H-32A-WP06 - Debt Service'!W$24,'H-32A-WP06 - Debt Service'!W$27/12,0)),"-")</f>
        <v>0</v>
      </c>
      <c r="Y365" s="366">
        <f>IFERROR(IF(-SUM(Y$20:Y364)+Y$15&lt;0.000001,0,IF($C365&gt;='H-32A-WP06 - Debt Service'!X$24,'H-32A-WP06 - Debt Service'!X$27/12,0)),"-")</f>
        <v>0</v>
      </c>
      <c r="Z365" s="366">
        <f>IFERROR(IF(-SUM(Z$20:Z364)+Z$15&lt;0.000001,0,IF($C365&gt;='H-32A-WP06 - Debt Service'!Y$24,'H-32A-WP06 - Debt Service'!Y$27/12,0)),"-")</f>
        <v>0</v>
      </c>
    </row>
    <row r="366" spans="2:26">
      <c r="B366" s="354">
        <f t="shared" si="20"/>
        <v>2047</v>
      </c>
      <c r="C366" s="378">
        <f t="shared" si="22"/>
        <v>53997</v>
      </c>
      <c r="D366" s="366" t="str">
        <f>IFERROR(IF(-SUM(D$20:D365)+D$15&lt;0.000001,0,IF($C366&gt;='H-32A-WP06 - Debt Service'!C$24,'H-32A-WP06 - Debt Service'!C$27/12,0)),"-")</f>
        <v>-</v>
      </c>
      <c r="E366" s="366" t="str">
        <f>IFERROR(IF(-SUM(E$20:E365)+E$15&lt;0.000001,0,IF($C366&gt;='H-32A-WP06 - Debt Service'!D$24,'H-32A-WP06 - Debt Service'!D$27/12,0)),"-")</f>
        <v>-</v>
      </c>
      <c r="F366" s="366" t="str">
        <f>IFERROR(IF(-SUM(F$20:F365)+F$15&lt;0.000001,0,IF($C366&gt;='H-32A-WP06 - Debt Service'!E$24,'H-32A-WP06 - Debt Service'!E$27/12,0)),"-")</f>
        <v>-</v>
      </c>
      <c r="G366" s="366">
        <f>IFERROR(IF(-SUM(G$20:G365)+G$15&lt;0.000001,0,IF($C366&gt;='H-32A-WP06 - Debt Service'!F$24,'H-32A-WP06 - Debt Service'!F$27/12,0)),"-")</f>
        <v>0</v>
      </c>
      <c r="H366" s="366">
        <f>IFERROR(IF(-SUM(H$20:H365)+H$15&lt;0.000001,0,IF($C366&gt;='H-32A-WP06 - Debt Service'!G$24,'H-32A-WP06 - Debt Service'!G$27/12,0)),"-")</f>
        <v>0</v>
      </c>
      <c r="I366" s="366">
        <f>IFERROR(IF(-SUM(I$20:I365)+I$15&lt;0.000001,0,IF($C366&gt;='H-32A-WP06 - Debt Service'!H$24,'H-32A-WP06 - Debt Service'!H$27/12,0)),"-")</f>
        <v>0</v>
      </c>
      <c r="J366" s="366">
        <f>IFERROR(IF(-SUM(J$20:J365)+J$15&lt;0.000001,0,IF($C366&gt;='H-32A-WP06 - Debt Service'!I$24,'H-32A-WP06 - Debt Service'!I$27/12,0)),"-")</f>
        <v>0</v>
      </c>
      <c r="K366" s="366">
        <f>IFERROR(IF(-SUM(K$20:K365)+K$15&lt;0.000001,0,IF($C366&gt;='H-32A-WP06 - Debt Service'!J$24,'H-32A-WP06 - Debt Service'!J$27/12,0)),"-")</f>
        <v>0</v>
      </c>
      <c r="L366" s="366">
        <f>IFERROR(IF(-SUM(L$20:L365)+L$15&lt;0.000001,0,IF($C366&gt;='H-32A-WP06 - Debt Service'!K$24,'H-32A-WP06 - Debt Service'!K$27/12,0)),"-")</f>
        <v>0</v>
      </c>
      <c r="M366" s="366">
        <f>IFERROR(IF(-SUM(M$20:M365)+M$15&lt;0.000001,0,IF($C366&gt;='H-32A-WP06 - Debt Service'!L$24,'H-32A-WP06 - Debt Service'!L$27/12,0)),"-")</f>
        <v>0</v>
      </c>
      <c r="N366" s="459"/>
      <c r="O366" s="354">
        <f t="shared" si="21"/>
        <v>2047</v>
      </c>
      <c r="P366" s="378">
        <f t="shared" si="23"/>
        <v>53997</v>
      </c>
      <c r="Q366" s="366" t="str">
        <f>IFERROR(IF(-SUM(Q$20:Q365)+Q$15&lt;0.000001,0,IF($C366&gt;='H-32A-WP06 - Debt Service'!P$24,'H-32A-WP06 - Debt Service'!P$27/12,0)),"-")</f>
        <v>-</v>
      </c>
      <c r="R366" s="366">
        <f>IFERROR(IF(-SUM(R$20:R365)+R$15&lt;0.000001,0,IF($C366&gt;='H-32A-WP06 - Debt Service'!Q$24,'H-32A-WP06 - Debt Service'!Q$27/12,0)),"-")</f>
        <v>0</v>
      </c>
      <c r="S366" s="366">
        <f>IFERROR(IF(-SUM(S$20:S365)+S$15&lt;0.000001,0,IF($C366&gt;='H-32A-WP06 - Debt Service'!R$24,'H-32A-WP06 - Debt Service'!R$27/12,0)),"-")</f>
        <v>0</v>
      </c>
      <c r="T366" s="366">
        <f>IFERROR(IF(-SUM(T$20:T365)+T$15&lt;0.000001,0,IF($C366&gt;='H-32A-WP06 - Debt Service'!S$24,'H-32A-WP06 - Debt Service'!S$27/12,0)),"-")</f>
        <v>0</v>
      </c>
      <c r="U366" s="366">
        <f>IFERROR(IF(-SUM(U$20:U365)+U$15&lt;0.000001,0,IF($C366&gt;='H-32A-WP06 - Debt Service'!T$24,'H-32A-WP06 - Debt Service'!T$27/12,0)),"-")</f>
        <v>0</v>
      </c>
      <c r="V366" s="366">
        <f>IFERROR(IF(-SUM(V$20:V365)+V$15&lt;0.000001,0,IF($C366&gt;='H-32A-WP06 - Debt Service'!U$24,'H-32A-WP06 - Debt Service'!U$27/12,0)),"-")</f>
        <v>0</v>
      </c>
      <c r="W366" s="366">
        <f>IFERROR(IF(-SUM(W$20:W365)+W$15&lt;0.000001,0,IF($C366&gt;='H-32A-WP06 - Debt Service'!V$24,'H-32A-WP06 - Debt Service'!V$27/12,0)),"-")</f>
        <v>0</v>
      </c>
      <c r="X366" s="366">
        <f>IFERROR(IF(-SUM(X$20:X365)+X$15&lt;0.000001,0,IF($C366&gt;='H-32A-WP06 - Debt Service'!W$24,'H-32A-WP06 - Debt Service'!W$27/12,0)),"-")</f>
        <v>0</v>
      </c>
      <c r="Y366" s="366">
        <f>IFERROR(IF(-SUM(Y$20:Y365)+Y$15&lt;0.000001,0,IF($C366&gt;='H-32A-WP06 - Debt Service'!X$24,'H-32A-WP06 - Debt Service'!X$27/12,0)),"-")</f>
        <v>0</v>
      </c>
      <c r="Z366" s="366">
        <f>IFERROR(IF(-SUM(Z$20:Z365)+Z$15&lt;0.000001,0,IF($C366&gt;='H-32A-WP06 - Debt Service'!Y$24,'H-32A-WP06 - Debt Service'!Y$27/12,0)),"-")</f>
        <v>0</v>
      </c>
    </row>
    <row r="367" spans="2:26">
      <c r="B367" s="354">
        <f t="shared" si="20"/>
        <v>2047</v>
      </c>
      <c r="C367" s="378">
        <f t="shared" si="22"/>
        <v>54027</v>
      </c>
      <c r="D367" s="366" t="str">
        <f>IFERROR(IF(-SUM(D$20:D366)+D$15&lt;0.000001,0,IF($C367&gt;='H-32A-WP06 - Debt Service'!C$24,'H-32A-WP06 - Debt Service'!C$27/12,0)),"-")</f>
        <v>-</v>
      </c>
      <c r="E367" s="366" t="str">
        <f>IFERROR(IF(-SUM(E$20:E366)+E$15&lt;0.000001,0,IF($C367&gt;='H-32A-WP06 - Debt Service'!D$24,'H-32A-WP06 - Debt Service'!D$27/12,0)),"-")</f>
        <v>-</v>
      </c>
      <c r="F367" s="366" t="str">
        <f>IFERROR(IF(-SUM(F$20:F366)+F$15&lt;0.000001,0,IF($C367&gt;='H-32A-WP06 - Debt Service'!E$24,'H-32A-WP06 - Debt Service'!E$27/12,0)),"-")</f>
        <v>-</v>
      </c>
      <c r="G367" s="366">
        <f>IFERROR(IF(-SUM(G$20:G366)+G$15&lt;0.000001,0,IF($C367&gt;='H-32A-WP06 - Debt Service'!F$24,'H-32A-WP06 - Debt Service'!F$27/12,0)),"-")</f>
        <v>0</v>
      </c>
      <c r="H367" s="366">
        <f>IFERROR(IF(-SUM(H$20:H366)+H$15&lt;0.000001,0,IF($C367&gt;='H-32A-WP06 - Debt Service'!G$24,'H-32A-WP06 - Debt Service'!G$27/12,0)),"-")</f>
        <v>0</v>
      </c>
      <c r="I367" s="366">
        <f>IFERROR(IF(-SUM(I$20:I366)+I$15&lt;0.000001,0,IF($C367&gt;='H-32A-WP06 - Debt Service'!H$24,'H-32A-WP06 - Debt Service'!H$27/12,0)),"-")</f>
        <v>0</v>
      </c>
      <c r="J367" s="366">
        <f>IFERROR(IF(-SUM(J$20:J366)+J$15&lt;0.000001,0,IF($C367&gt;='H-32A-WP06 - Debt Service'!I$24,'H-32A-WP06 - Debt Service'!I$27/12,0)),"-")</f>
        <v>0</v>
      </c>
      <c r="K367" s="366">
        <f>IFERROR(IF(-SUM(K$20:K366)+K$15&lt;0.000001,0,IF($C367&gt;='H-32A-WP06 - Debt Service'!J$24,'H-32A-WP06 - Debt Service'!J$27/12,0)),"-")</f>
        <v>0</v>
      </c>
      <c r="L367" s="366">
        <f>IFERROR(IF(-SUM(L$20:L366)+L$15&lt;0.000001,0,IF($C367&gt;='H-32A-WP06 - Debt Service'!K$24,'H-32A-WP06 - Debt Service'!K$27/12,0)),"-")</f>
        <v>0</v>
      </c>
      <c r="M367" s="366">
        <f>IFERROR(IF(-SUM(M$20:M366)+M$15&lt;0.000001,0,IF($C367&gt;='H-32A-WP06 - Debt Service'!L$24,'H-32A-WP06 - Debt Service'!L$27/12,0)),"-")</f>
        <v>0</v>
      </c>
      <c r="N367" s="459"/>
      <c r="O367" s="354">
        <f t="shared" si="21"/>
        <v>2047</v>
      </c>
      <c r="P367" s="378">
        <f t="shared" si="23"/>
        <v>54027</v>
      </c>
      <c r="Q367" s="366" t="str">
        <f>IFERROR(IF(-SUM(Q$20:Q366)+Q$15&lt;0.000001,0,IF($C367&gt;='H-32A-WP06 - Debt Service'!P$24,'H-32A-WP06 - Debt Service'!P$27/12,0)),"-")</f>
        <v>-</v>
      </c>
      <c r="R367" s="366">
        <f>IFERROR(IF(-SUM(R$20:R366)+R$15&lt;0.000001,0,IF($C367&gt;='H-32A-WP06 - Debt Service'!Q$24,'H-32A-WP06 - Debt Service'!Q$27/12,0)),"-")</f>
        <v>0</v>
      </c>
      <c r="S367" s="366">
        <f>IFERROR(IF(-SUM(S$20:S366)+S$15&lt;0.000001,0,IF($C367&gt;='H-32A-WP06 - Debt Service'!R$24,'H-32A-WP06 - Debt Service'!R$27/12,0)),"-")</f>
        <v>0</v>
      </c>
      <c r="T367" s="366">
        <f>IFERROR(IF(-SUM(T$20:T366)+T$15&lt;0.000001,0,IF($C367&gt;='H-32A-WP06 - Debt Service'!S$24,'H-32A-WP06 - Debt Service'!S$27/12,0)),"-")</f>
        <v>0</v>
      </c>
      <c r="U367" s="366">
        <f>IFERROR(IF(-SUM(U$20:U366)+U$15&lt;0.000001,0,IF($C367&gt;='H-32A-WP06 - Debt Service'!T$24,'H-32A-WP06 - Debt Service'!T$27/12,0)),"-")</f>
        <v>0</v>
      </c>
      <c r="V367" s="366">
        <f>IFERROR(IF(-SUM(V$20:V366)+V$15&lt;0.000001,0,IF($C367&gt;='H-32A-WP06 - Debt Service'!U$24,'H-32A-WP06 - Debt Service'!U$27/12,0)),"-")</f>
        <v>0</v>
      </c>
      <c r="W367" s="366">
        <f>IFERROR(IF(-SUM(W$20:W366)+W$15&lt;0.000001,0,IF($C367&gt;='H-32A-WP06 - Debt Service'!V$24,'H-32A-WP06 - Debt Service'!V$27/12,0)),"-")</f>
        <v>0</v>
      </c>
      <c r="X367" s="366">
        <f>IFERROR(IF(-SUM(X$20:X366)+X$15&lt;0.000001,0,IF($C367&gt;='H-32A-WP06 - Debt Service'!W$24,'H-32A-WP06 - Debt Service'!W$27/12,0)),"-")</f>
        <v>0</v>
      </c>
      <c r="Y367" s="366">
        <f>IFERROR(IF(-SUM(Y$20:Y366)+Y$15&lt;0.000001,0,IF($C367&gt;='H-32A-WP06 - Debt Service'!X$24,'H-32A-WP06 - Debt Service'!X$27/12,0)),"-")</f>
        <v>0</v>
      </c>
      <c r="Z367" s="366">
        <f>IFERROR(IF(-SUM(Z$20:Z366)+Z$15&lt;0.000001,0,IF($C367&gt;='H-32A-WP06 - Debt Service'!Y$24,'H-32A-WP06 - Debt Service'!Y$27/12,0)),"-")</f>
        <v>0</v>
      </c>
    </row>
    <row r="368" spans="2:26">
      <c r="B368" s="354">
        <f t="shared" si="20"/>
        <v>2048</v>
      </c>
      <c r="C368" s="378">
        <f t="shared" si="22"/>
        <v>54058</v>
      </c>
      <c r="D368" s="366" t="str">
        <f>IFERROR(IF(-SUM(D$20:D367)+D$15&lt;0.000001,0,IF($C368&gt;='H-32A-WP06 - Debt Service'!C$24,'H-32A-WP06 - Debt Service'!C$27/12,0)),"-")</f>
        <v>-</v>
      </c>
      <c r="E368" s="366" t="str">
        <f>IFERROR(IF(-SUM(E$20:E367)+E$15&lt;0.000001,0,IF($C368&gt;='H-32A-WP06 - Debt Service'!D$24,'H-32A-WP06 - Debt Service'!D$27/12,0)),"-")</f>
        <v>-</v>
      </c>
      <c r="F368" s="366" t="str">
        <f>IFERROR(IF(-SUM(F$20:F367)+F$15&lt;0.000001,0,IF($C368&gt;='H-32A-WP06 - Debt Service'!E$24,'H-32A-WP06 - Debt Service'!E$27/12,0)),"-")</f>
        <v>-</v>
      </c>
      <c r="G368" s="366">
        <f>IFERROR(IF(-SUM(G$20:G367)+G$15&lt;0.000001,0,IF($C368&gt;='H-32A-WP06 - Debt Service'!F$24,'H-32A-WP06 - Debt Service'!F$27/12,0)),"-")</f>
        <v>0</v>
      </c>
      <c r="H368" s="366">
        <f>IFERROR(IF(-SUM(H$20:H367)+H$15&lt;0.000001,0,IF($C368&gt;='H-32A-WP06 - Debt Service'!G$24,'H-32A-WP06 - Debt Service'!G$27/12,0)),"-")</f>
        <v>0</v>
      </c>
      <c r="I368" s="366">
        <f>IFERROR(IF(-SUM(I$20:I367)+I$15&lt;0.000001,0,IF($C368&gt;='H-32A-WP06 - Debt Service'!H$24,'H-32A-WP06 - Debt Service'!H$27/12,0)),"-")</f>
        <v>0</v>
      </c>
      <c r="J368" s="366">
        <f>IFERROR(IF(-SUM(J$20:J367)+J$15&lt;0.000001,0,IF($C368&gt;='H-32A-WP06 - Debt Service'!I$24,'H-32A-WP06 - Debt Service'!I$27/12,0)),"-")</f>
        <v>0</v>
      </c>
      <c r="K368" s="366">
        <f>IFERROR(IF(-SUM(K$20:K367)+K$15&lt;0.000001,0,IF($C368&gt;='H-32A-WP06 - Debt Service'!J$24,'H-32A-WP06 - Debt Service'!J$27/12,0)),"-")</f>
        <v>0</v>
      </c>
      <c r="L368" s="366">
        <f>IFERROR(IF(-SUM(L$20:L367)+L$15&lt;0.000001,0,IF($C368&gt;='H-32A-WP06 - Debt Service'!K$24,'H-32A-WP06 - Debt Service'!K$27/12,0)),"-")</f>
        <v>0</v>
      </c>
      <c r="M368" s="366">
        <f>IFERROR(IF(-SUM(M$20:M367)+M$15&lt;0.000001,0,IF($C368&gt;='H-32A-WP06 - Debt Service'!L$24,'H-32A-WP06 - Debt Service'!L$27/12,0)),"-")</f>
        <v>0</v>
      </c>
      <c r="N368" s="459"/>
      <c r="O368" s="354">
        <f t="shared" si="21"/>
        <v>2048</v>
      </c>
      <c r="P368" s="378">
        <f t="shared" si="23"/>
        <v>54058</v>
      </c>
      <c r="Q368" s="366" t="str">
        <f>IFERROR(IF(-SUM(Q$20:Q367)+Q$15&lt;0.000001,0,IF($C368&gt;='H-32A-WP06 - Debt Service'!P$24,'H-32A-WP06 - Debt Service'!P$27/12,0)),"-")</f>
        <v>-</v>
      </c>
      <c r="R368" s="366">
        <f>IFERROR(IF(-SUM(R$20:R367)+R$15&lt;0.000001,0,IF($C368&gt;='H-32A-WP06 - Debt Service'!Q$24,'H-32A-WP06 - Debt Service'!Q$27/12,0)),"-")</f>
        <v>0</v>
      </c>
      <c r="S368" s="366">
        <f>IFERROR(IF(-SUM(S$20:S367)+S$15&lt;0.000001,0,IF($C368&gt;='H-32A-WP06 - Debt Service'!R$24,'H-32A-WP06 - Debt Service'!R$27/12,0)),"-")</f>
        <v>0</v>
      </c>
      <c r="T368" s="366">
        <f>IFERROR(IF(-SUM(T$20:T367)+T$15&lt;0.000001,0,IF($C368&gt;='H-32A-WP06 - Debt Service'!S$24,'H-32A-WP06 - Debt Service'!S$27/12,0)),"-")</f>
        <v>0</v>
      </c>
      <c r="U368" s="366">
        <f>IFERROR(IF(-SUM(U$20:U367)+U$15&lt;0.000001,0,IF($C368&gt;='H-32A-WP06 - Debt Service'!T$24,'H-32A-WP06 - Debt Service'!T$27/12,0)),"-")</f>
        <v>0</v>
      </c>
      <c r="V368" s="366">
        <f>IFERROR(IF(-SUM(V$20:V367)+V$15&lt;0.000001,0,IF($C368&gt;='H-32A-WP06 - Debt Service'!U$24,'H-32A-WP06 - Debt Service'!U$27/12,0)),"-")</f>
        <v>0</v>
      </c>
      <c r="W368" s="366">
        <f>IFERROR(IF(-SUM(W$20:W367)+W$15&lt;0.000001,0,IF($C368&gt;='H-32A-WP06 - Debt Service'!V$24,'H-32A-WP06 - Debt Service'!V$27/12,0)),"-")</f>
        <v>0</v>
      </c>
      <c r="X368" s="366">
        <f>IFERROR(IF(-SUM(X$20:X367)+X$15&lt;0.000001,0,IF($C368&gt;='H-32A-WP06 - Debt Service'!W$24,'H-32A-WP06 - Debt Service'!W$27/12,0)),"-")</f>
        <v>0</v>
      </c>
      <c r="Y368" s="366">
        <f>IFERROR(IF(-SUM(Y$20:Y367)+Y$15&lt;0.000001,0,IF($C368&gt;='H-32A-WP06 - Debt Service'!X$24,'H-32A-WP06 - Debt Service'!X$27/12,0)),"-")</f>
        <v>0</v>
      </c>
      <c r="Z368" s="366">
        <f>IFERROR(IF(-SUM(Z$20:Z367)+Z$15&lt;0.000001,0,IF($C368&gt;='H-32A-WP06 - Debt Service'!Y$24,'H-32A-WP06 - Debt Service'!Y$27/12,0)),"-")</f>
        <v>0</v>
      </c>
    </row>
    <row r="369" spans="2:26">
      <c r="B369" s="354">
        <f t="shared" si="20"/>
        <v>2048</v>
      </c>
      <c r="C369" s="378">
        <f t="shared" si="22"/>
        <v>54089</v>
      </c>
      <c r="D369" s="366" t="str">
        <f>IFERROR(IF(-SUM(D$20:D368)+D$15&lt;0.000001,0,IF($C369&gt;='H-32A-WP06 - Debt Service'!C$24,'H-32A-WP06 - Debt Service'!C$27/12,0)),"-")</f>
        <v>-</v>
      </c>
      <c r="E369" s="366" t="str">
        <f>IFERROR(IF(-SUM(E$20:E368)+E$15&lt;0.000001,0,IF($C369&gt;='H-32A-WP06 - Debt Service'!D$24,'H-32A-WP06 - Debt Service'!D$27/12,0)),"-")</f>
        <v>-</v>
      </c>
      <c r="F369" s="366" t="str">
        <f>IFERROR(IF(-SUM(F$20:F368)+F$15&lt;0.000001,0,IF($C369&gt;='H-32A-WP06 - Debt Service'!E$24,'H-32A-WP06 - Debt Service'!E$27/12,0)),"-")</f>
        <v>-</v>
      </c>
      <c r="G369" s="366">
        <f>IFERROR(IF(-SUM(G$20:G368)+G$15&lt;0.000001,0,IF($C369&gt;='H-32A-WP06 - Debt Service'!F$24,'H-32A-WP06 - Debt Service'!F$27/12,0)),"-")</f>
        <v>0</v>
      </c>
      <c r="H369" s="366">
        <f>IFERROR(IF(-SUM(H$20:H368)+H$15&lt;0.000001,0,IF($C369&gt;='H-32A-WP06 - Debt Service'!G$24,'H-32A-WP06 - Debt Service'!G$27/12,0)),"-")</f>
        <v>0</v>
      </c>
      <c r="I369" s="366">
        <f>IFERROR(IF(-SUM(I$20:I368)+I$15&lt;0.000001,0,IF($C369&gt;='H-32A-WP06 - Debt Service'!H$24,'H-32A-WP06 - Debt Service'!H$27/12,0)),"-")</f>
        <v>0</v>
      </c>
      <c r="J369" s="366">
        <f>IFERROR(IF(-SUM(J$20:J368)+J$15&lt;0.000001,0,IF($C369&gt;='H-32A-WP06 - Debt Service'!I$24,'H-32A-WP06 - Debt Service'!I$27/12,0)),"-")</f>
        <v>0</v>
      </c>
      <c r="K369" s="366">
        <f>IFERROR(IF(-SUM(K$20:K368)+K$15&lt;0.000001,0,IF($C369&gt;='H-32A-WP06 - Debt Service'!J$24,'H-32A-WP06 - Debt Service'!J$27/12,0)),"-")</f>
        <v>0</v>
      </c>
      <c r="L369" s="366">
        <f>IFERROR(IF(-SUM(L$20:L368)+L$15&lt;0.000001,0,IF($C369&gt;='H-32A-WP06 - Debt Service'!K$24,'H-32A-WP06 - Debt Service'!K$27/12,0)),"-")</f>
        <v>0</v>
      </c>
      <c r="M369" s="366">
        <f>IFERROR(IF(-SUM(M$20:M368)+M$15&lt;0.000001,0,IF($C369&gt;='H-32A-WP06 - Debt Service'!L$24,'H-32A-WP06 - Debt Service'!L$27/12,0)),"-")</f>
        <v>0</v>
      </c>
      <c r="N369" s="459"/>
      <c r="O369" s="354">
        <f t="shared" si="21"/>
        <v>2048</v>
      </c>
      <c r="P369" s="378">
        <f t="shared" si="23"/>
        <v>54089</v>
      </c>
      <c r="Q369" s="366" t="str">
        <f>IFERROR(IF(-SUM(Q$20:Q368)+Q$15&lt;0.000001,0,IF($C369&gt;='H-32A-WP06 - Debt Service'!P$24,'H-32A-WP06 - Debt Service'!P$27/12,0)),"-")</f>
        <v>-</v>
      </c>
      <c r="R369" s="366">
        <f>IFERROR(IF(-SUM(R$20:R368)+R$15&lt;0.000001,0,IF($C369&gt;='H-32A-WP06 - Debt Service'!Q$24,'H-32A-WP06 - Debt Service'!Q$27/12,0)),"-")</f>
        <v>0</v>
      </c>
      <c r="S369" s="366">
        <f>IFERROR(IF(-SUM(S$20:S368)+S$15&lt;0.000001,0,IF($C369&gt;='H-32A-WP06 - Debt Service'!R$24,'H-32A-WP06 - Debt Service'!R$27/12,0)),"-")</f>
        <v>0</v>
      </c>
      <c r="T369" s="366">
        <f>IFERROR(IF(-SUM(T$20:T368)+T$15&lt;0.000001,0,IF($C369&gt;='H-32A-WP06 - Debt Service'!S$24,'H-32A-WP06 - Debt Service'!S$27/12,0)),"-")</f>
        <v>0</v>
      </c>
      <c r="U369" s="366">
        <f>IFERROR(IF(-SUM(U$20:U368)+U$15&lt;0.000001,0,IF($C369&gt;='H-32A-WP06 - Debt Service'!T$24,'H-32A-WP06 - Debt Service'!T$27/12,0)),"-")</f>
        <v>0</v>
      </c>
      <c r="V369" s="366">
        <f>IFERROR(IF(-SUM(V$20:V368)+V$15&lt;0.000001,0,IF($C369&gt;='H-32A-WP06 - Debt Service'!U$24,'H-32A-WP06 - Debt Service'!U$27/12,0)),"-")</f>
        <v>0</v>
      </c>
      <c r="W369" s="366">
        <f>IFERROR(IF(-SUM(W$20:W368)+W$15&lt;0.000001,0,IF($C369&gt;='H-32A-WP06 - Debt Service'!V$24,'H-32A-WP06 - Debt Service'!V$27/12,0)),"-")</f>
        <v>0</v>
      </c>
      <c r="X369" s="366">
        <f>IFERROR(IF(-SUM(X$20:X368)+X$15&lt;0.000001,0,IF($C369&gt;='H-32A-WP06 - Debt Service'!W$24,'H-32A-WP06 - Debt Service'!W$27/12,0)),"-")</f>
        <v>0</v>
      </c>
      <c r="Y369" s="366">
        <f>IFERROR(IF(-SUM(Y$20:Y368)+Y$15&lt;0.000001,0,IF($C369&gt;='H-32A-WP06 - Debt Service'!X$24,'H-32A-WP06 - Debt Service'!X$27/12,0)),"-")</f>
        <v>0</v>
      </c>
      <c r="Z369" s="366">
        <f>IFERROR(IF(-SUM(Z$20:Z368)+Z$15&lt;0.000001,0,IF($C369&gt;='H-32A-WP06 - Debt Service'!Y$24,'H-32A-WP06 - Debt Service'!Y$27/12,0)),"-")</f>
        <v>0</v>
      </c>
    </row>
    <row r="370" spans="2:26">
      <c r="B370" s="354">
        <f t="shared" si="20"/>
        <v>2048</v>
      </c>
      <c r="C370" s="378">
        <f t="shared" si="22"/>
        <v>54118</v>
      </c>
      <c r="D370" s="366" t="str">
        <f>IFERROR(IF(-SUM(D$20:D369)+D$15&lt;0.000001,0,IF($C370&gt;='H-32A-WP06 - Debt Service'!C$24,'H-32A-WP06 - Debt Service'!C$27/12,0)),"-")</f>
        <v>-</v>
      </c>
      <c r="E370" s="366" t="str">
        <f>IFERROR(IF(-SUM(E$20:E369)+E$15&lt;0.000001,0,IF($C370&gt;='H-32A-WP06 - Debt Service'!D$24,'H-32A-WP06 - Debt Service'!D$27/12,0)),"-")</f>
        <v>-</v>
      </c>
      <c r="F370" s="366" t="str">
        <f>IFERROR(IF(-SUM(F$20:F369)+F$15&lt;0.000001,0,IF($C370&gt;='H-32A-WP06 - Debt Service'!E$24,'H-32A-WP06 - Debt Service'!E$27/12,0)),"-")</f>
        <v>-</v>
      </c>
      <c r="G370" s="366">
        <f>IFERROR(IF(-SUM(G$20:G369)+G$15&lt;0.000001,0,IF($C370&gt;='H-32A-WP06 - Debt Service'!F$24,'H-32A-WP06 - Debt Service'!F$27/12,0)),"-")</f>
        <v>0</v>
      </c>
      <c r="H370" s="366">
        <f>IFERROR(IF(-SUM(H$20:H369)+H$15&lt;0.000001,0,IF($C370&gt;='H-32A-WP06 - Debt Service'!G$24,'H-32A-WP06 - Debt Service'!G$27/12,0)),"-")</f>
        <v>0</v>
      </c>
      <c r="I370" s="366">
        <f>IFERROR(IF(-SUM(I$20:I369)+I$15&lt;0.000001,0,IF($C370&gt;='H-32A-WP06 - Debt Service'!H$24,'H-32A-WP06 - Debt Service'!H$27/12,0)),"-")</f>
        <v>0</v>
      </c>
      <c r="J370" s="366">
        <f>IFERROR(IF(-SUM(J$20:J369)+J$15&lt;0.000001,0,IF($C370&gt;='H-32A-WP06 - Debt Service'!I$24,'H-32A-WP06 - Debt Service'!I$27/12,0)),"-")</f>
        <v>0</v>
      </c>
      <c r="K370" s="366">
        <f>IFERROR(IF(-SUM(K$20:K369)+K$15&lt;0.000001,0,IF($C370&gt;='H-32A-WP06 - Debt Service'!J$24,'H-32A-WP06 - Debt Service'!J$27/12,0)),"-")</f>
        <v>0</v>
      </c>
      <c r="L370" s="366">
        <f>IFERROR(IF(-SUM(L$20:L369)+L$15&lt;0.000001,0,IF($C370&gt;='H-32A-WP06 - Debt Service'!K$24,'H-32A-WP06 - Debt Service'!K$27/12,0)),"-")</f>
        <v>0</v>
      </c>
      <c r="M370" s="366">
        <f>IFERROR(IF(-SUM(M$20:M369)+M$15&lt;0.000001,0,IF($C370&gt;='H-32A-WP06 - Debt Service'!L$24,'H-32A-WP06 - Debt Service'!L$27/12,0)),"-")</f>
        <v>0</v>
      </c>
      <c r="N370" s="459"/>
      <c r="O370" s="354">
        <f t="shared" si="21"/>
        <v>2048</v>
      </c>
      <c r="P370" s="378">
        <f t="shared" si="23"/>
        <v>54118</v>
      </c>
      <c r="Q370" s="366" t="str">
        <f>IFERROR(IF(-SUM(Q$20:Q369)+Q$15&lt;0.000001,0,IF($C370&gt;='H-32A-WP06 - Debt Service'!P$24,'H-32A-WP06 - Debt Service'!P$27/12,0)),"-")</f>
        <v>-</v>
      </c>
      <c r="R370" s="366">
        <f>IFERROR(IF(-SUM(R$20:R369)+R$15&lt;0.000001,0,IF($C370&gt;='H-32A-WP06 - Debt Service'!Q$24,'H-32A-WP06 - Debt Service'!Q$27/12,0)),"-")</f>
        <v>0</v>
      </c>
      <c r="S370" s="366">
        <f>IFERROR(IF(-SUM(S$20:S369)+S$15&lt;0.000001,0,IF($C370&gt;='H-32A-WP06 - Debt Service'!R$24,'H-32A-WP06 - Debt Service'!R$27/12,0)),"-")</f>
        <v>0</v>
      </c>
      <c r="T370" s="366">
        <f>IFERROR(IF(-SUM(T$20:T369)+T$15&lt;0.000001,0,IF($C370&gt;='H-32A-WP06 - Debt Service'!S$24,'H-32A-WP06 - Debt Service'!S$27/12,0)),"-")</f>
        <v>0</v>
      </c>
      <c r="U370" s="366">
        <f>IFERROR(IF(-SUM(U$20:U369)+U$15&lt;0.000001,0,IF($C370&gt;='H-32A-WP06 - Debt Service'!T$24,'H-32A-WP06 - Debt Service'!T$27/12,0)),"-")</f>
        <v>0</v>
      </c>
      <c r="V370" s="366">
        <f>IFERROR(IF(-SUM(V$20:V369)+V$15&lt;0.000001,0,IF($C370&gt;='H-32A-WP06 - Debt Service'!U$24,'H-32A-WP06 - Debt Service'!U$27/12,0)),"-")</f>
        <v>0</v>
      </c>
      <c r="W370" s="366">
        <f>IFERROR(IF(-SUM(W$20:W369)+W$15&lt;0.000001,0,IF($C370&gt;='H-32A-WP06 - Debt Service'!V$24,'H-32A-WP06 - Debt Service'!V$27/12,0)),"-")</f>
        <v>0</v>
      </c>
      <c r="X370" s="366">
        <f>IFERROR(IF(-SUM(X$20:X369)+X$15&lt;0.000001,0,IF($C370&gt;='H-32A-WP06 - Debt Service'!W$24,'H-32A-WP06 - Debt Service'!W$27/12,0)),"-")</f>
        <v>0</v>
      </c>
      <c r="Y370" s="366">
        <f>IFERROR(IF(-SUM(Y$20:Y369)+Y$15&lt;0.000001,0,IF($C370&gt;='H-32A-WP06 - Debt Service'!X$24,'H-32A-WP06 - Debt Service'!X$27/12,0)),"-")</f>
        <v>0</v>
      </c>
      <c r="Z370" s="366">
        <f>IFERROR(IF(-SUM(Z$20:Z369)+Z$15&lt;0.000001,0,IF($C370&gt;='H-32A-WP06 - Debt Service'!Y$24,'H-32A-WP06 - Debt Service'!Y$27/12,0)),"-")</f>
        <v>0</v>
      </c>
    </row>
    <row r="371" spans="2:26">
      <c r="B371" s="354">
        <f t="shared" si="20"/>
        <v>2048</v>
      </c>
      <c r="C371" s="378">
        <f t="shared" si="22"/>
        <v>54149</v>
      </c>
      <c r="D371" s="366" t="str">
        <f>IFERROR(IF(-SUM(D$20:D370)+D$15&lt;0.000001,0,IF($C371&gt;='H-32A-WP06 - Debt Service'!C$24,'H-32A-WP06 - Debt Service'!C$27/12,0)),"-")</f>
        <v>-</v>
      </c>
      <c r="E371" s="366" t="str">
        <f>IFERROR(IF(-SUM(E$20:E370)+E$15&lt;0.000001,0,IF($C371&gt;='H-32A-WP06 - Debt Service'!D$24,'H-32A-WP06 - Debt Service'!D$27/12,0)),"-")</f>
        <v>-</v>
      </c>
      <c r="F371" s="366" t="str">
        <f>IFERROR(IF(-SUM(F$20:F370)+F$15&lt;0.000001,0,IF($C371&gt;='H-32A-WP06 - Debt Service'!E$24,'H-32A-WP06 - Debt Service'!E$27/12,0)),"-")</f>
        <v>-</v>
      </c>
      <c r="G371" s="366">
        <f>IFERROR(IF(-SUM(G$20:G370)+G$15&lt;0.000001,0,IF($C371&gt;='H-32A-WP06 - Debt Service'!F$24,'H-32A-WP06 - Debt Service'!F$27/12,0)),"-")</f>
        <v>0</v>
      </c>
      <c r="H371" s="366">
        <f>IFERROR(IF(-SUM(H$20:H370)+H$15&lt;0.000001,0,IF($C371&gt;='H-32A-WP06 - Debt Service'!G$24,'H-32A-WP06 - Debt Service'!G$27/12,0)),"-")</f>
        <v>0</v>
      </c>
      <c r="I371" s="366">
        <f>IFERROR(IF(-SUM(I$20:I370)+I$15&lt;0.000001,0,IF($C371&gt;='H-32A-WP06 - Debt Service'!H$24,'H-32A-WP06 - Debt Service'!H$27/12,0)),"-")</f>
        <v>0</v>
      </c>
      <c r="J371" s="366">
        <f>IFERROR(IF(-SUM(J$20:J370)+J$15&lt;0.000001,0,IF($C371&gt;='H-32A-WP06 - Debt Service'!I$24,'H-32A-WP06 - Debt Service'!I$27/12,0)),"-")</f>
        <v>0</v>
      </c>
      <c r="K371" s="366">
        <f>IFERROR(IF(-SUM(K$20:K370)+K$15&lt;0.000001,0,IF($C371&gt;='H-32A-WP06 - Debt Service'!J$24,'H-32A-WP06 - Debt Service'!J$27/12,0)),"-")</f>
        <v>0</v>
      </c>
      <c r="L371" s="366">
        <f>IFERROR(IF(-SUM(L$20:L370)+L$15&lt;0.000001,0,IF($C371&gt;='H-32A-WP06 - Debt Service'!K$24,'H-32A-WP06 - Debt Service'!K$27/12,0)),"-")</f>
        <v>0</v>
      </c>
      <c r="M371" s="366">
        <f>IFERROR(IF(-SUM(M$20:M370)+M$15&lt;0.000001,0,IF($C371&gt;='H-32A-WP06 - Debt Service'!L$24,'H-32A-WP06 - Debt Service'!L$27/12,0)),"-")</f>
        <v>0</v>
      </c>
      <c r="N371" s="459"/>
      <c r="O371" s="354">
        <f t="shared" si="21"/>
        <v>2048</v>
      </c>
      <c r="P371" s="378">
        <f t="shared" si="23"/>
        <v>54149</v>
      </c>
      <c r="Q371" s="366" t="str">
        <f>IFERROR(IF(-SUM(Q$20:Q370)+Q$15&lt;0.000001,0,IF($C371&gt;='H-32A-WP06 - Debt Service'!P$24,'H-32A-WP06 - Debt Service'!P$27/12,0)),"-")</f>
        <v>-</v>
      </c>
      <c r="R371" s="366">
        <f>IFERROR(IF(-SUM(R$20:R370)+R$15&lt;0.000001,0,IF($C371&gt;='H-32A-WP06 - Debt Service'!Q$24,'H-32A-WP06 - Debt Service'!Q$27/12,0)),"-")</f>
        <v>0</v>
      </c>
      <c r="S371" s="366">
        <f>IFERROR(IF(-SUM(S$20:S370)+S$15&lt;0.000001,0,IF($C371&gt;='H-32A-WP06 - Debt Service'!R$24,'H-32A-WP06 - Debt Service'!R$27/12,0)),"-")</f>
        <v>0</v>
      </c>
      <c r="T371" s="366">
        <f>IFERROR(IF(-SUM(T$20:T370)+T$15&lt;0.000001,0,IF($C371&gt;='H-32A-WP06 - Debt Service'!S$24,'H-32A-WP06 - Debt Service'!S$27/12,0)),"-")</f>
        <v>0</v>
      </c>
      <c r="U371" s="366">
        <f>IFERROR(IF(-SUM(U$20:U370)+U$15&lt;0.000001,0,IF($C371&gt;='H-32A-WP06 - Debt Service'!T$24,'H-32A-WP06 - Debt Service'!T$27/12,0)),"-")</f>
        <v>0</v>
      </c>
      <c r="V371" s="366">
        <f>IFERROR(IF(-SUM(V$20:V370)+V$15&lt;0.000001,0,IF($C371&gt;='H-32A-WP06 - Debt Service'!U$24,'H-32A-WP06 - Debt Service'!U$27/12,0)),"-")</f>
        <v>0</v>
      </c>
      <c r="W371" s="366">
        <f>IFERROR(IF(-SUM(W$20:W370)+W$15&lt;0.000001,0,IF($C371&gt;='H-32A-WP06 - Debt Service'!V$24,'H-32A-WP06 - Debt Service'!V$27/12,0)),"-")</f>
        <v>0</v>
      </c>
      <c r="X371" s="366">
        <f>IFERROR(IF(-SUM(X$20:X370)+X$15&lt;0.000001,0,IF($C371&gt;='H-32A-WP06 - Debt Service'!W$24,'H-32A-WP06 - Debt Service'!W$27/12,0)),"-")</f>
        <v>0</v>
      </c>
      <c r="Y371" s="366">
        <f>IFERROR(IF(-SUM(Y$20:Y370)+Y$15&lt;0.000001,0,IF($C371&gt;='H-32A-WP06 - Debt Service'!X$24,'H-32A-WP06 - Debt Service'!X$27/12,0)),"-")</f>
        <v>0</v>
      </c>
      <c r="Z371" s="366">
        <f>IFERROR(IF(-SUM(Z$20:Z370)+Z$15&lt;0.000001,0,IF($C371&gt;='H-32A-WP06 - Debt Service'!Y$24,'H-32A-WP06 - Debt Service'!Y$27/12,0)),"-")</f>
        <v>0</v>
      </c>
    </row>
    <row r="372" spans="2:26">
      <c r="B372" s="354">
        <f t="shared" si="20"/>
        <v>2048</v>
      </c>
      <c r="C372" s="378">
        <f t="shared" si="22"/>
        <v>54179</v>
      </c>
      <c r="D372" s="366" t="str">
        <f>IFERROR(IF(-SUM(D$20:D371)+D$15&lt;0.000001,0,IF($C372&gt;='H-32A-WP06 - Debt Service'!C$24,'H-32A-WP06 - Debt Service'!C$27/12,0)),"-")</f>
        <v>-</v>
      </c>
      <c r="E372" s="366" t="str">
        <f>IFERROR(IF(-SUM(E$20:E371)+E$15&lt;0.000001,0,IF($C372&gt;='H-32A-WP06 - Debt Service'!D$24,'H-32A-WP06 - Debt Service'!D$27/12,0)),"-")</f>
        <v>-</v>
      </c>
      <c r="F372" s="366" t="str">
        <f>IFERROR(IF(-SUM(F$20:F371)+F$15&lt;0.000001,0,IF($C372&gt;='H-32A-WP06 - Debt Service'!E$24,'H-32A-WP06 - Debt Service'!E$27/12,0)),"-")</f>
        <v>-</v>
      </c>
      <c r="G372" s="366">
        <f>IFERROR(IF(-SUM(G$20:G371)+G$15&lt;0.000001,0,IF($C372&gt;='H-32A-WP06 - Debt Service'!F$24,'H-32A-WP06 - Debt Service'!F$27/12,0)),"-")</f>
        <v>0</v>
      </c>
      <c r="H372" s="366">
        <f>IFERROR(IF(-SUM(H$20:H371)+H$15&lt;0.000001,0,IF($C372&gt;='H-32A-WP06 - Debt Service'!G$24,'H-32A-WP06 - Debt Service'!G$27/12,0)),"-")</f>
        <v>0</v>
      </c>
      <c r="I372" s="366">
        <f>IFERROR(IF(-SUM(I$20:I371)+I$15&lt;0.000001,0,IF($C372&gt;='H-32A-WP06 - Debt Service'!H$24,'H-32A-WP06 - Debt Service'!H$27/12,0)),"-")</f>
        <v>0</v>
      </c>
      <c r="J372" s="366">
        <f>IFERROR(IF(-SUM(J$20:J371)+J$15&lt;0.000001,0,IF($C372&gt;='H-32A-WP06 - Debt Service'!I$24,'H-32A-WP06 - Debt Service'!I$27/12,0)),"-")</f>
        <v>0</v>
      </c>
      <c r="K372" s="366">
        <f>IFERROR(IF(-SUM(K$20:K371)+K$15&lt;0.000001,0,IF($C372&gt;='H-32A-WP06 - Debt Service'!J$24,'H-32A-WP06 - Debt Service'!J$27/12,0)),"-")</f>
        <v>0</v>
      </c>
      <c r="L372" s="366">
        <f>IFERROR(IF(-SUM(L$20:L371)+L$15&lt;0.000001,0,IF($C372&gt;='H-32A-WP06 - Debt Service'!K$24,'H-32A-WP06 - Debt Service'!K$27/12,0)),"-")</f>
        <v>0</v>
      </c>
      <c r="M372" s="366">
        <f>IFERROR(IF(-SUM(M$20:M371)+M$15&lt;0.000001,0,IF($C372&gt;='H-32A-WP06 - Debt Service'!L$24,'H-32A-WP06 - Debt Service'!L$27/12,0)),"-")</f>
        <v>0</v>
      </c>
      <c r="N372" s="459"/>
      <c r="O372" s="354">
        <f t="shared" si="21"/>
        <v>2048</v>
      </c>
      <c r="P372" s="378">
        <f t="shared" si="23"/>
        <v>54179</v>
      </c>
      <c r="Q372" s="366" t="str">
        <f>IFERROR(IF(-SUM(Q$20:Q371)+Q$15&lt;0.000001,0,IF($C372&gt;='H-32A-WP06 - Debt Service'!P$24,'H-32A-WP06 - Debt Service'!P$27/12,0)),"-")</f>
        <v>-</v>
      </c>
      <c r="R372" s="366">
        <f>IFERROR(IF(-SUM(R$20:R371)+R$15&lt;0.000001,0,IF($C372&gt;='H-32A-WP06 - Debt Service'!Q$24,'H-32A-WP06 - Debt Service'!Q$27/12,0)),"-")</f>
        <v>0</v>
      </c>
      <c r="S372" s="366">
        <f>IFERROR(IF(-SUM(S$20:S371)+S$15&lt;0.000001,0,IF($C372&gt;='H-32A-WP06 - Debt Service'!R$24,'H-32A-WP06 - Debt Service'!R$27/12,0)),"-")</f>
        <v>0</v>
      </c>
      <c r="T372" s="366">
        <f>IFERROR(IF(-SUM(T$20:T371)+T$15&lt;0.000001,0,IF($C372&gt;='H-32A-WP06 - Debt Service'!S$24,'H-32A-WP06 - Debt Service'!S$27/12,0)),"-")</f>
        <v>0</v>
      </c>
      <c r="U372" s="366">
        <f>IFERROR(IF(-SUM(U$20:U371)+U$15&lt;0.000001,0,IF($C372&gt;='H-32A-WP06 - Debt Service'!T$24,'H-32A-WP06 - Debt Service'!T$27/12,0)),"-")</f>
        <v>0</v>
      </c>
      <c r="V372" s="366">
        <f>IFERROR(IF(-SUM(V$20:V371)+V$15&lt;0.000001,0,IF($C372&gt;='H-32A-WP06 - Debt Service'!U$24,'H-32A-WP06 - Debt Service'!U$27/12,0)),"-")</f>
        <v>0</v>
      </c>
      <c r="W372" s="366">
        <f>IFERROR(IF(-SUM(W$20:W371)+W$15&lt;0.000001,0,IF($C372&gt;='H-32A-WP06 - Debt Service'!V$24,'H-32A-WP06 - Debt Service'!V$27/12,0)),"-")</f>
        <v>0</v>
      </c>
      <c r="X372" s="366">
        <f>IFERROR(IF(-SUM(X$20:X371)+X$15&lt;0.000001,0,IF($C372&gt;='H-32A-WP06 - Debt Service'!W$24,'H-32A-WP06 - Debt Service'!W$27/12,0)),"-")</f>
        <v>0</v>
      </c>
      <c r="Y372" s="366">
        <f>IFERROR(IF(-SUM(Y$20:Y371)+Y$15&lt;0.000001,0,IF($C372&gt;='H-32A-WP06 - Debt Service'!X$24,'H-32A-WP06 - Debt Service'!X$27/12,0)),"-")</f>
        <v>0</v>
      </c>
      <c r="Z372" s="366">
        <f>IFERROR(IF(-SUM(Z$20:Z371)+Z$15&lt;0.000001,0,IF($C372&gt;='H-32A-WP06 - Debt Service'!Y$24,'H-32A-WP06 - Debt Service'!Y$27/12,0)),"-")</f>
        <v>0</v>
      </c>
    </row>
    <row r="373" spans="2:26">
      <c r="B373" s="354">
        <f t="shared" si="20"/>
        <v>2048</v>
      </c>
      <c r="C373" s="378">
        <f t="shared" si="22"/>
        <v>54210</v>
      </c>
      <c r="D373" s="366" t="str">
        <f>IFERROR(IF(-SUM(D$20:D372)+D$15&lt;0.000001,0,IF($C373&gt;='H-32A-WP06 - Debt Service'!C$24,'H-32A-WP06 - Debt Service'!C$27/12,0)),"-")</f>
        <v>-</v>
      </c>
      <c r="E373" s="366" t="str">
        <f>IFERROR(IF(-SUM(E$20:E372)+E$15&lt;0.000001,0,IF($C373&gt;='H-32A-WP06 - Debt Service'!D$24,'H-32A-WP06 - Debt Service'!D$27/12,0)),"-")</f>
        <v>-</v>
      </c>
      <c r="F373" s="366" t="str">
        <f>IFERROR(IF(-SUM(F$20:F372)+F$15&lt;0.000001,0,IF($C373&gt;='H-32A-WP06 - Debt Service'!E$24,'H-32A-WP06 - Debt Service'!E$27/12,0)),"-")</f>
        <v>-</v>
      </c>
      <c r="G373" s="366">
        <f>IFERROR(IF(-SUM(G$20:G372)+G$15&lt;0.000001,0,IF($C373&gt;='H-32A-WP06 - Debt Service'!F$24,'H-32A-WP06 - Debt Service'!F$27/12,0)),"-")</f>
        <v>0</v>
      </c>
      <c r="H373" s="366">
        <f>IFERROR(IF(-SUM(H$20:H372)+H$15&lt;0.000001,0,IF($C373&gt;='H-32A-WP06 - Debt Service'!G$24,'H-32A-WP06 - Debt Service'!G$27/12,0)),"-")</f>
        <v>0</v>
      </c>
      <c r="I373" s="366">
        <f>IFERROR(IF(-SUM(I$20:I372)+I$15&lt;0.000001,0,IF($C373&gt;='H-32A-WP06 - Debt Service'!H$24,'H-32A-WP06 - Debt Service'!H$27/12,0)),"-")</f>
        <v>0</v>
      </c>
      <c r="J373" s="366">
        <f>IFERROR(IF(-SUM(J$20:J372)+J$15&lt;0.000001,0,IF($C373&gt;='H-32A-WP06 - Debt Service'!I$24,'H-32A-WP06 - Debt Service'!I$27/12,0)),"-")</f>
        <v>0</v>
      </c>
      <c r="K373" s="366">
        <f>IFERROR(IF(-SUM(K$20:K372)+K$15&lt;0.000001,0,IF($C373&gt;='H-32A-WP06 - Debt Service'!J$24,'H-32A-WP06 - Debt Service'!J$27/12,0)),"-")</f>
        <v>0</v>
      </c>
      <c r="L373" s="366">
        <f>IFERROR(IF(-SUM(L$20:L372)+L$15&lt;0.000001,0,IF($C373&gt;='H-32A-WP06 - Debt Service'!K$24,'H-32A-WP06 - Debt Service'!K$27/12,0)),"-")</f>
        <v>0</v>
      </c>
      <c r="M373" s="366">
        <f>IFERROR(IF(-SUM(M$20:M372)+M$15&lt;0.000001,0,IF($C373&gt;='H-32A-WP06 - Debt Service'!L$24,'H-32A-WP06 - Debt Service'!L$27/12,0)),"-")</f>
        <v>0</v>
      </c>
      <c r="N373" s="459"/>
      <c r="O373" s="354">
        <f t="shared" si="21"/>
        <v>2048</v>
      </c>
      <c r="P373" s="378">
        <f t="shared" si="23"/>
        <v>54210</v>
      </c>
      <c r="Q373" s="366" t="str">
        <f>IFERROR(IF(-SUM(Q$20:Q372)+Q$15&lt;0.000001,0,IF($C373&gt;='H-32A-WP06 - Debt Service'!P$24,'H-32A-WP06 - Debt Service'!P$27/12,0)),"-")</f>
        <v>-</v>
      </c>
      <c r="R373" s="366">
        <f>IFERROR(IF(-SUM(R$20:R372)+R$15&lt;0.000001,0,IF($C373&gt;='H-32A-WP06 - Debt Service'!Q$24,'H-32A-WP06 - Debt Service'!Q$27/12,0)),"-")</f>
        <v>0</v>
      </c>
      <c r="S373" s="366">
        <f>IFERROR(IF(-SUM(S$20:S372)+S$15&lt;0.000001,0,IF($C373&gt;='H-32A-WP06 - Debt Service'!R$24,'H-32A-WP06 - Debt Service'!R$27/12,0)),"-")</f>
        <v>0</v>
      </c>
      <c r="T373" s="366">
        <f>IFERROR(IF(-SUM(T$20:T372)+T$15&lt;0.000001,0,IF($C373&gt;='H-32A-WP06 - Debt Service'!S$24,'H-32A-WP06 - Debt Service'!S$27/12,0)),"-")</f>
        <v>0</v>
      </c>
      <c r="U373" s="366">
        <f>IFERROR(IF(-SUM(U$20:U372)+U$15&lt;0.000001,0,IF($C373&gt;='H-32A-WP06 - Debt Service'!T$24,'H-32A-WP06 - Debt Service'!T$27/12,0)),"-")</f>
        <v>0</v>
      </c>
      <c r="V373" s="366">
        <f>IFERROR(IF(-SUM(V$20:V372)+V$15&lt;0.000001,0,IF($C373&gt;='H-32A-WP06 - Debt Service'!U$24,'H-32A-WP06 - Debt Service'!U$27/12,0)),"-")</f>
        <v>0</v>
      </c>
      <c r="W373" s="366">
        <f>IFERROR(IF(-SUM(W$20:W372)+W$15&lt;0.000001,0,IF($C373&gt;='H-32A-WP06 - Debt Service'!V$24,'H-32A-WP06 - Debt Service'!V$27/12,0)),"-")</f>
        <v>0</v>
      </c>
      <c r="X373" s="366">
        <f>IFERROR(IF(-SUM(X$20:X372)+X$15&lt;0.000001,0,IF($C373&gt;='H-32A-WP06 - Debt Service'!W$24,'H-32A-WP06 - Debt Service'!W$27/12,0)),"-")</f>
        <v>0</v>
      </c>
      <c r="Y373" s="366">
        <f>IFERROR(IF(-SUM(Y$20:Y372)+Y$15&lt;0.000001,0,IF($C373&gt;='H-32A-WP06 - Debt Service'!X$24,'H-32A-WP06 - Debt Service'!X$27/12,0)),"-")</f>
        <v>0</v>
      </c>
      <c r="Z373" s="366">
        <f>IFERROR(IF(-SUM(Z$20:Z372)+Z$15&lt;0.000001,0,IF($C373&gt;='H-32A-WP06 - Debt Service'!Y$24,'H-32A-WP06 - Debt Service'!Y$27/12,0)),"-")</f>
        <v>0</v>
      </c>
    </row>
    <row r="374" spans="2:26">
      <c r="B374" s="354">
        <f t="shared" si="20"/>
        <v>2048</v>
      </c>
      <c r="C374" s="378">
        <f t="shared" si="22"/>
        <v>54240</v>
      </c>
      <c r="D374" s="366" t="str">
        <f>IFERROR(IF(-SUM(D$20:D373)+D$15&lt;0.000001,0,IF($C374&gt;='H-32A-WP06 - Debt Service'!C$24,'H-32A-WP06 - Debt Service'!C$27/12,0)),"-")</f>
        <v>-</v>
      </c>
      <c r="E374" s="366" t="str">
        <f>IFERROR(IF(-SUM(E$20:E373)+E$15&lt;0.000001,0,IF($C374&gt;='H-32A-WP06 - Debt Service'!D$24,'H-32A-WP06 - Debt Service'!D$27/12,0)),"-")</f>
        <v>-</v>
      </c>
      <c r="F374" s="366" t="str">
        <f>IFERROR(IF(-SUM(F$20:F373)+F$15&lt;0.000001,0,IF($C374&gt;='H-32A-WP06 - Debt Service'!E$24,'H-32A-WP06 - Debt Service'!E$27/12,0)),"-")</f>
        <v>-</v>
      </c>
      <c r="G374" s="366">
        <f>IFERROR(IF(-SUM(G$20:G373)+G$15&lt;0.000001,0,IF($C374&gt;='H-32A-WP06 - Debt Service'!F$24,'H-32A-WP06 - Debt Service'!F$27/12,0)),"-")</f>
        <v>0</v>
      </c>
      <c r="H374" s="366">
        <f>IFERROR(IF(-SUM(H$20:H373)+H$15&lt;0.000001,0,IF($C374&gt;='H-32A-WP06 - Debt Service'!G$24,'H-32A-WP06 - Debt Service'!G$27/12,0)),"-")</f>
        <v>0</v>
      </c>
      <c r="I374" s="366">
        <f>IFERROR(IF(-SUM(I$20:I373)+I$15&lt;0.000001,0,IF($C374&gt;='H-32A-WP06 - Debt Service'!H$24,'H-32A-WP06 - Debt Service'!H$27/12,0)),"-")</f>
        <v>0</v>
      </c>
      <c r="J374" s="366">
        <f>IFERROR(IF(-SUM(J$20:J373)+J$15&lt;0.000001,0,IF($C374&gt;='H-32A-WP06 - Debt Service'!I$24,'H-32A-WP06 - Debt Service'!I$27/12,0)),"-")</f>
        <v>0</v>
      </c>
      <c r="K374" s="366">
        <f>IFERROR(IF(-SUM(K$20:K373)+K$15&lt;0.000001,0,IF($C374&gt;='H-32A-WP06 - Debt Service'!J$24,'H-32A-WP06 - Debt Service'!J$27/12,0)),"-")</f>
        <v>0</v>
      </c>
      <c r="L374" s="366">
        <f>IFERROR(IF(-SUM(L$20:L373)+L$15&lt;0.000001,0,IF($C374&gt;='H-32A-WP06 - Debt Service'!K$24,'H-32A-WP06 - Debt Service'!K$27/12,0)),"-")</f>
        <v>0</v>
      </c>
      <c r="M374" s="366">
        <f>IFERROR(IF(-SUM(M$20:M373)+M$15&lt;0.000001,0,IF($C374&gt;='H-32A-WP06 - Debt Service'!L$24,'H-32A-WP06 - Debt Service'!L$27/12,0)),"-")</f>
        <v>0</v>
      </c>
      <c r="N374" s="459"/>
      <c r="O374" s="354">
        <f t="shared" si="21"/>
        <v>2048</v>
      </c>
      <c r="P374" s="378">
        <f t="shared" si="23"/>
        <v>54240</v>
      </c>
      <c r="Q374" s="366" t="str">
        <f>IFERROR(IF(-SUM(Q$20:Q373)+Q$15&lt;0.000001,0,IF($C374&gt;='H-32A-WP06 - Debt Service'!P$24,'H-32A-WP06 - Debt Service'!P$27/12,0)),"-")</f>
        <v>-</v>
      </c>
      <c r="R374" s="366">
        <f>IFERROR(IF(-SUM(R$20:R373)+R$15&lt;0.000001,0,IF($C374&gt;='H-32A-WP06 - Debt Service'!Q$24,'H-32A-WP06 - Debt Service'!Q$27/12,0)),"-")</f>
        <v>0</v>
      </c>
      <c r="S374" s="366">
        <f>IFERROR(IF(-SUM(S$20:S373)+S$15&lt;0.000001,0,IF($C374&gt;='H-32A-WP06 - Debt Service'!R$24,'H-32A-WP06 - Debt Service'!R$27/12,0)),"-")</f>
        <v>0</v>
      </c>
      <c r="T374" s="366">
        <f>IFERROR(IF(-SUM(T$20:T373)+T$15&lt;0.000001,0,IF($C374&gt;='H-32A-WP06 - Debt Service'!S$24,'H-32A-WP06 - Debt Service'!S$27/12,0)),"-")</f>
        <v>0</v>
      </c>
      <c r="U374" s="366">
        <f>IFERROR(IF(-SUM(U$20:U373)+U$15&lt;0.000001,0,IF($C374&gt;='H-32A-WP06 - Debt Service'!T$24,'H-32A-WP06 - Debt Service'!T$27/12,0)),"-")</f>
        <v>0</v>
      </c>
      <c r="V374" s="366">
        <f>IFERROR(IF(-SUM(V$20:V373)+V$15&lt;0.000001,0,IF($C374&gt;='H-32A-WP06 - Debt Service'!U$24,'H-32A-WP06 - Debt Service'!U$27/12,0)),"-")</f>
        <v>0</v>
      </c>
      <c r="W374" s="366">
        <f>IFERROR(IF(-SUM(W$20:W373)+W$15&lt;0.000001,0,IF($C374&gt;='H-32A-WP06 - Debt Service'!V$24,'H-32A-WP06 - Debt Service'!V$27/12,0)),"-")</f>
        <v>0</v>
      </c>
      <c r="X374" s="366">
        <f>IFERROR(IF(-SUM(X$20:X373)+X$15&lt;0.000001,0,IF($C374&gt;='H-32A-WP06 - Debt Service'!W$24,'H-32A-WP06 - Debt Service'!W$27/12,0)),"-")</f>
        <v>0</v>
      </c>
      <c r="Y374" s="366">
        <f>IFERROR(IF(-SUM(Y$20:Y373)+Y$15&lt;0.000001,0,IF($C374&gt;='H-32A-WP06 - Debt Service'!X$24,'H-32A-WP06 - Debt Service'!X$27/12,0)),"-")</f>
        <v>0</v>
      </c>
      <c r="Z374" s="366">
        <f>IFERROR(IF(-SUM(Z$20:Z373)+Z$15&lt;0.000001,0,IF($C374&gt;='H-32A-WP06 - Debt Service'!Y$24,'H-32A-WP06 - Debt Service'!Y$27/12,0)),"-")</f>
        <v>0</v>
      </c>
    </row>
    <row r="375" spans="2:26">
      <c r="B375" s="354">
        <f t="shared" si="20"/>
        <v>2048</v>
      </c>
      <c r="C375" s="378">
        <f t="shared" si="22"/>
        <v>54271</v>
      </c>
      <c r="D375" s="366" t="str">
        <f>IFERROR(IF(-SUM(D$20:D374)+D$15&lt;0.000001,0,IF($C375&gt;='H-32A-WP06 - Debt Service'!C$24,'H-32A-WP06 - Debt Service'!C$27/12,0)),"-")</f>
        <v>-</v>
      </c>
      <c r="E375" s="366" t="str">
        <f>IFERROR(IF(-SUM(E$20:E374)+E$15&lt;0.000001,0,IF($C375&gt;='H-32A-WP06 - Debt Service'!D$24,'H-32A-WP06 - Debt Service'!D$27/12,0)),"-")</f>
        <v>-</v>
      </c>
      <c r="F375" s="366" t="str">
        <f>IFERROR(IF(-SUM(F$20:F374)+F$15&lt;0.000001,0,IF($C375&gt;='H-32A-WP06 - Debt Service'!E$24,'H-32A-WP06 - Debt Service'!E$27/12,0)),"-")</f>
        <v>-</v>
      </c>
      <c r="G375" s="366">
        <f>IFERROR(IF(-SUM(G$20:G374)+G$15&lt;0.000001,0,IF($C375&gt;='H-32A-WP06 - Debt Service'!F$24,'H-32A-WP06 - Debt Service'!F$27/12,0)),"-")</f>
        <v>0</v>
      </c>
      <c r="H375" s="366">
        <f>IFERROR(IF(-SUM(H$20:H374)+H$15&lt;0.000001,0,IF($C375&gt;='H-32A-WP06 - Debt Service'!G$24,'H-32A-WP06 - Debt Service'!G$27/12,0)),"-")</f>
        <v>0</v>
      </c>
      <c r="I375" s="366">
        <f>IFERROR(IF(-SUM(I$20:I374)+I$15&lt;0.000001,0,IF($C375&gt;='H-32A-WP06 - Debt Service'!H$24,'H-32A-WP06 - Debt Service'!H$27/12,0)),"-")</f>
        <v>0</v>
      </c>
      <c r="J375" s="366">
        <f>IFERROR(IF(-SUM(J$20:J374)+J$15&lt;0.000001,0,IF($C375&gt;='H-32A-WP06 - Debt Service'!I$24,'H-32A-WP06 - Debt Service'!I$27/12,0)),"-")</f>
        <v>0</v>
      </c>
      <c r="K375" s="366">
        <f>IFERROR(IF(-SUM(K$20:K374)+K$15&lt;0.000001,0,IF($C375&gt;='H-32A-WP06 - Debt Service'!J$24,'H-32A-WP06 - Debt Service'!J$27/12,0)),"-")</f>
        <v>0</v>
      </c>
      <c r="L375" s="366">
        <f>IFERROR(IF(-SUM(L$20:L374)+L$15&lt;0.000001,0,IF($C375&gt;='H-32A-WP06 - Debt Service'!K$24,'H-32A-WP06 - Debt Service'!K$27/12,0)),"-")</f>
        <v>0</v>
      </c>
      <c r="M375" s="366">
        <f>IFERROR(IF(-SUM(M$20:M374)+M$15&lt;0.000001,0,IF($C375&gt;='H-32A-WP06 - Debt Service'!L$24,'H-32A-WP06 - Debt Service'!L$27/12,0)),"-")</f>
        <v>0</v>
      </c>
      <c r="N375" s="459"/>
      <c r="O375" s="354">
        <f t="shared" si="21"/>
        <v>2048</v>
      </c>
      <c r="P375" s="378">
        <f t="shared" si="23"/>
        <v>54271</v>
      </c>
      <c r="Q375" s="366" t="str">
        <f>IFERROR(IF(-SUM(Q$20:Q374)+Q$15&lt;0.000001,0,IF($C375&gt;='H-32A-WP06 - Debt Service'!P$24,'H-32A-WP06 - Debt Service'!P$27/12,0)),"-")</f>
        <v>-</v>
      </c>
      <c r="R375" s="366">
        <f>IFERROR(IF(-SUM(R$20:R374)+R$15&lt;0.000001,0,IF($C375&gt;='H-32A-WP06 - Debt Service'!Q$24,'H-32A-WP06 - Debt Service'!Q$27/12,0)),"-")</f>
        <v>0</v>
      </c>
      <c r="S375" s="366">
        <f>IFERROR(IF(-SUM(S$20:S374)+S$15&lt;0.000001,0,IF($C375&gt;='H-32A-WP06 - Debt Service'!R$24,'H-32A-WP06 - Debt Service'!R$27/12,0)),"-")</f>
        <v>0</v>
      </c>
      <c r="T375" s="366">
        <f>IFERROR(IF(-SUM(T$20:T374)+T$15&lt;0.000001,0,IF($C375&gt;='H-32A-WP06 - Debt Service'!S$24,'H-32A-WP06 - Debt Service'!S$27/12,0)),"-")</f>
        <v>0</v>
      </c>
      <c r="U375" s="366">
        <f>IFERROR(IF(-SUM(U$20:U374)+U$15&lt;0.000001,0,IF($C375&gt;='H-32A-WP06 - Debt Service'!T$24,'H-32A-WP06 - Debt Service'!T$27/12,0)),"-")</f>
        <v>0</v>
      </c>
      <c r="V375" s="366">
        <f>IFERROR(IF(-SUM(V$20:V374)+V$15&lt;0.000001,0,IF($C375&gt;='H-32A-WP06 - Debt Service'!U$24,'H-32A-WP06 - Debt Service'!U$27/12,0)),"-")</f>
        <v>0</v>
      </c>
      <c r="W375" s="366">
        <f>IFERROR(IF(-SUM(W$20:W374)+W$15&lt;0.000001,0,IF($C375&gt;='H-32A-WP06 - Debt Service'!V$24,'H-32A-WP06 - Debt Service'!V$27/12,0)),"-")</f>
        <v>0</v>
      </c>
      <c r="X375" s="366">
        <f>IFERROR(IF(-SUM(X$20:X374)+X$15&lt;0.000001,0,IF($C375&gt;='H-32A-WP06 - Debt Service'!W$24,'H-32A-WP06 - Debt Service'!W$27/12,0)),"-")</f>
        <v>0</v>
      </c>
      <c r="Y375" s="366">
        <f>IFERROR(IF(-SUM(Y$20:Y374)+Y$15&lt;0.000001,0,IF($C375&gt;='H-32A-WP06 - Debt Service'!X$24,'H-32A-WP06 - Debt Service'!X$27/12,0)),"-")</f>
        <v>0</v>
      </c>
      <c r="Z375" s="366">
        <f>IFERROR(IF(-SUM(Z$20:Z374)+Z$15&lt;0.000001,0,IF($C375&gt;='H-32A-WP06 - Debt Service'!Y$24,'H-32A-WP06 - Debt Service'!Y$27/12,0)),"-")</f>
        <v>0</v>
      </c>
    </row>
    <row r="376" spans="2:26">
      <c r="B376" s="354">
        <f t="shared" si="20"/>
        <v>2048</v>
      </c>
      <c r="C376" s="378">
        <f t="shared" si="22"/>
        <v>54302</v>
      </c>
      <c r="D376" s="366" t="str">
        <f>IFERROR(IF(-SUM(D$20:D375)+D$15&lt;0.000001,0,IF($C376&gt;='H-32A-WP06 - Debt Service'!C$24,'H-32A-WP06 - Debt Service'!C$27/12,0)),"-")</f>
        <v>-</v>
      </c>
      <c r="E376" s="366" t="str">
        <f>IFERROR(IF(-SUM(E$20:E375)+E$15&lt;0.000001,0,IF($C376&gt;='H-32A-WP06 - Debt Service'!D$24,'H-32A-WP06 - Debt Service'!D$27/12,0)),"-")</f>
        <v>-</v>
      </c>
      <c r="F376" s="366" t="str">
        <f>IFERROR(IF(-SUM(F$20:F375)+F$15&lt;0.000001,0,IF($C376&gt;='H-32A-WP06 - Debt Service'!E$24,'H-32A-WP06 - Debt Service'!E$27/12,0)),"-")</f>
        <v>-</v>
      </c>
      <c r="G376" s="366">
        <f>IFERROR(IF(-SUM(G$20:G375)+G$15&lt;0.000001,0,IF($C376&gt;='H-32A-WP06 - Debt Service'!F$24,'H-32A-WP06 - Debt Service'!F$27/12,0)),"-")</f>
        <v>0</v>
      </c>
      <c r="H376" s="366">
        <f>IFERROR(IF(-SUM(H$20:H375)+H$15&lt;0.000001,0,IF($C376&gt;='H-32A-WP06 - Debt Service'!G$24,'H-32A-WP06 - Debt Service'!G$27/12,0)),"-")</f>
        <v>0</v>
      </c>
      <c r="I376" s="366">
        <f>IFERROR(IF(-SUM(I$20:I375)+I$15&lt;0.000001,0,IF($C376&gt;='H-32A-WP06 - Debt Service'!H$24,'H-32A-WP06 - Debt Service'!H$27/12,0)),"-")</f>
        <v>0</v>
      </c>
      <c r="J376" s="366">
        <f>IFERROR(IF(-SUM(J$20:J375)+J$15&lt;0.000001,0,IF($C376&gt;='H-32A-WP06 - Debt Service'!I$24,'H-32A-WP06 - Debt Service'!I$27/12,0)),"-")</f>
        <v>0</v>
      </c>
      <c r="K376" s="366">
        <f>IFERROR(IF(-SUM(K$20:K375)+K$15&lt;0.000001,0,IF($C376&gt;='H-32A-WP06 - Debt Service'!J$24,'H-32A-WP06 - Debt Service'!J$27/12,0)),"-")</f>
        <v>0</v>
      </c>
      <c r="L376" s="366">
        <f>IFERROR(IF(-SUM(L$20:L375)+L$15&lt;0.000001,0,IF($C376&gt;='H-32A-WP06 - Debt Service'!K$24,'H-32A-WP06 - Debt Service'!K$27/12,0)),"-")</f>
        <v>0</v>
      </c>
      <c r="M376" s="366">
        <f>IFERROR(IF(-SUM(M$20:M375)+M$15&lt;0.000001,0,IF($C376&gt;='H-32A-WP06 - Debt Service'!L$24,'H-32A-WP06 - Debt Service'!L$27/12,0)),"-")</f>
        <v>0</v>
      </c>
      <c r="N376" s="459"/>
      <c r="O376" s="354">
        <f t="shared" si="21"/>
        <v>2048</v>
      </c>
      <c r="P376" s="378">
        <f t="shared" si="23"/>
        <v>54302</v>
      </c>
      <c r="Q376" s="366" t="str">
        <f>IFERROR(IF(-SUM(Q$20:Q375)+Q$15&lt;0.000001,0,IF($C376&gt;='H-32A-WP06 - Debt Service'!P$24,'H-32A-WP06 - Debt Service'!P$27/12,0)),"-")</f>
        <v>-</v>
      </c>
      <c r="R376" s="366">
        <f>IFERROR(IF(-SUM(R$20:R375)+R$15&lt;0.000001,0,IF($C376&gt;='H-32A-WP06 - Debt Service'!Q$24,'H-32A-WP06 - Debt Service'!Q$27/12,0)),"-")</f>
        <v>0</v>
      </c>
      <c r="S376" s="366">
        <f>IFERROR(IF(-SUM(S$20:S375)+S$15&lt;0.000001,0,IF($C376&gt;='H-32A-WP06 - Debt Service'!R$24,'H-32A-WP06 - Debt Service'!R$27/12,0)),"-")</f>
        <v>0</v>
      </c>
      <c r="T376" s="366">
        <f>IFERROR(IF(-SUM(T$20:T375)+T$15&lt;0.000001,0,IF($C376&gt;='H-32A-WP06 - Debt Service'!S$24,'H-32A-WP06 - Debt Service'!S$27/12,0)),"-")</f>
        <v>0</v>
      </c>
      <c r="U376" s="366">
        <f>IFERROR(IF(-SUM(U$20:U375)+U$15&lt;0.000001,0,IF($C376&gt;='H-32A-WP06 - Debt Service'!T$24,'H-32A-WP06 - Debt Service'!T$27/12,0)),"-")</f>
        <v>0</v>
      </c>
      <c r="V376" s="366">
        <f>IFERROR(IF(-SUM(V$20:V375)+V$15&lt;0.000001,0,IF($C376&gt;='H-32A-WP06 - Debt Service'!U$24,'H-32A-WP06 - Debt Service'!U$27/12,0)),"-")</f>
        <v>0</v>
      </c>
      <c r="W376" s="366">
        <f>IFERROR(IF(-SUM(W$20:W375)+W$15&lt;0.000001,0,IF($C376&gt;='H-32A-WP06 - Debt Service'!V$24,'H-32A-WP06 - Debt Service'!V$27/12,0)),"-")</f>
        <v>0</v>
      </c>
      <c r="X376" s="366">
        <f>IFERROR(IF(-SUM(X$20:X375)+X$15&lt;0.000001,0,IF($C376&gt;='H-32A-WP06 - Debt Service'!W$24,'H-32A-WP06 - Debt Service'!W$27/12,0)),"-")</f>
        <v>0</v>
      </c>
      <c r="Y376" s="366">
        <f>IFERROR(IF(-SUM(Y$20:Y375)+Y$15&lt;0.000001,0,IF($C376&gt;='H-32A-WP06 - Debt Service'!X$24,'H-32A-WP06 - Debt Service'!X$27/12,0)),"-")</f>
        <v>0</v>
      </c>
      <c r="Z376" s="366">
        <f>IFERROR(IF(-SUM(Z$20:Z375)+Z$15&lt;0.000001,0,IF($C376&gt;='H-32A-WP06 - Debt Service'!Y$24,'H-32A-WP06 - Debt Service'!Y$27/12,0)),"-")</f>
        <v>0</v>
      </c>
    </row>
    <row r="377" spans="2:26">
      <c r="B377" s="354">
        <f t="shared" si="20"/>
        <v>2048</v>
      </c>
      <c r="C377" s="378">
        <f t="shared" si="22"/>
        <v>54332</v>
      </c>
      <c r="D377" s="366" t="str">
        <f>IFERROR(IF(-SUM(D$20:D376)+D$15&lt;0.000001,0,IF($C377&gt;='H-32A-WP06 - Debt Service'!C$24,'H-32A-WP06 - Debt Service'!C$27/12,0)),"-")</f>
        <v>-</v>
      </c>
      <c r="E377" s="366" t="str">
        <f>IFERROR(IF(-SUM(E$20:E376)+E$15&lt;0.000001,0,IF($C377&gt;='H-32A-WP06 - Debt Service'!D$24,'H-32A-WP06 - Debt Service'!D$27/12,0)),"-")</f>
        <v>-</v>
      </c>
      <c r="F377" s="366" t="str">
        <f>IFERROR(IF(-SUM(F$20:F376)+F$15&lt;0.000001,0,IF($C377&gt;='H-32A-WP06 - Debt Service'!E$24,'H-32A-WP06 - Debt Service'!E$27/12,0)),"-")</f>
        <v>-</v>
      </c>
      <c r="G377" s="366">
        <f>IFERROR(IF(-SUM(G$20:G376)+G$15&lt;0.000001,0,IF($C377&gt;='H-32A-WP06 - Debt Service'!F$24,'H-32A-WP06 - Debt Service'!F$27/12,0)),"-")</f>
        <v>0</v>
      </c>
      <c r="H377" s="366">
        <f>IFERROR(IF(-SUM(H$20:H376)+H$15&lt;0.000001,0,IF($C377&gt;='H-32A-WP06 - Debt Service'!G$24,'H-32A-WP06 - Debt Service'!G$27/12,0)),"-")</f>
        <v>0</v>
      </c>
      <c r="I377" s="366">
        <f>IFERROR(IF(-SUM(I$20:I376)+I$15&lt;0.000001,0,IF($C377&gt;='H-32A-WP06 - Debt Service'!H$24,'H-32A-WP06 - Debt Service'!H$27/12,0)),"-")</f>
        <v>0</v>
      </c>
      <c r="J377" s="366">
        <f>IFERROR(IF(-SUM(J$20:J376)+J$15&lt;0.000001,0,IF($C377&gt;='H-32A-WP06 - Debt Service'!I$24,'H-32A-WP06 - Debt Service'!I$27/12,0)),"-")</f>
        <v>0</v>
      </c>
      <c r="K377" s="366">
        <f>IFERROR(IF(-SUM(K$20:K376)+K$15&lt;0.000001,0,IF($C377&gt;='H-32A-WP06 - Debt Service'!J$24,'H-32A-WP06 - Debt Service'!J$27/12,0)),"-")</f>
        <v>0</v>
      </c>
      <c r="L377" s="366">
        <f>IFERROR(IF(-SUM(L$20:L376)+L$15&lt;0.000001,0,IF($C377&gt;='H-32A-WP06 - Debt Service'!K$24,'H-32A-WP06 - Debt Service'!K$27/12,0)),"-")</f>
        <v>0</v>
      </c>
      <c r="M377" s="366">
        <f>IFERROR(IF(-SUM(M$20:M376)+M$15&lt;0.000001,0,IF($C377&gt;='H-32A-WP06 - Debt Service'!L$24,'H-32A-WP06 - Debt Service'!L$27/12,0)),"-")</f>
        <v>0</v>
      </c>
      <c r="N377" s="459"/>
      <c r="O377" s="354">
        <f t="shared" si="21"/>
        <v>2048</v>
      </c>
      <c r="P377" s="378">
        <f t="shared" si="23"/>
        <v>54332</v>
      </c>
      <c r="Q377" s="366" t="str">
        <f>IFERROR(IF(-SUM(Q$20:Q376)+Q$15&lt;0.000001,0,IF($C377&gt;='H-32A-WP06 - Debt Service'!P$24,'H-32A-WP06 - Debt Service'!P$27/12,0)),"-")</f>
        <v>-</v>
      </c>
      <c r="R377" s="366">
        <f>IFERROR(IF(-SUM(R$20:R376)+R$15&lt;0.000001,0,IF($C377&gt;='H-32A-WP06 - Debt Service'!Q$24,'H-32A-WP06 - Debt Service'!Q$27/12,0)),"-")</f>
        <v>0</v>
      </c>
      <c r="S377" s="366">
        <f>IFERROR(IF(-SUM(S$20:S376)+S$15&lt;0.000001,0,IF($C377&gt;='H-32A-WP06 - Debt Service'!R$24,'H-32A-WP06 - Debt Service'!R$27/12,0)),"-")</f>
        <v>0</v>
      </c>
      <c r="T377" s="366">
        <f>IFERROR(IF(-SUM(T$20:T376)+T$15&lt;0.000001,0,IF($C377&gt;='H-32A-WP06 - Debt Service'!S$24,'H-32A-WP06 - Debt Service'!S$27/12,0)),"-")</f>
        <v>0</v>
      </c>
      <c r="U377" s="366">
        <f>IFERROR(IF(-SUM(U$20:U376)+U$15&lt;0.000001,0,IF($C377&gt;='H-32A-WP06 - Debt Service'!T$24,'H-32A-WP06 - Debt Service'!T$27/12,0)),"-")</f>
        <v>0</v>
      </c>
      <c r="V377" s="366">
        <f>IFERROR(IF(-SUM(V$20:V376)+V$15&lt;0.000001,0,IF($C377&gt;='H-32A-WP06 - Debt Service'!U$24,'H-32A-WP06 - Debt Service'!U$27/12,0)),"-")</f>
        <v>0</v>
      </c>
      <c r="W377" s="366">
        <f>IFERROR(IF(-SUM(W$20:W376)+W$15&lt;0.000001,0,IF($C377&gt;='H-32A-WP06 - Debt Service'!V$24,'H-32A-WP06 - Debt Service'!V$27/12,0)),"-")</f>
        <v>0</v>
      </c>
      <c r="X377" s="366">
        <f>IFERROR(IF(-SUM(X$20:X376)+X$15&lt;0.000001,0,IF($C377&gt;='H-32A-WP06 - Debt Service'!W$24,'H-32A-WP06 - Debt Service'!W$27/12,0)),"-")</f>
        <v>0</v>
      </c>
      <c r="Y377" s="366">
        <f>IFERROR(IF(-SUM(Y$20:Y376)+Y$15&lt;0.000001,0,IF($C377&gt;='H-32A-WP06 - Debt Service'!X$24,'H-32A-WP06 - Debt Service'!X$27/12,0)),"-")</f>
        <v>0</v>
      </c>
      <c r="Z377" s="366">
        <f>IFERROR(IF(-SUM(Z$20:Z376)+Z$15&lt;0.000001,0,IF($C377&gt;='H-32A-WP06 - Debt Service'!Y$24,'H-32A-WP06 - Debt Service'!Y$27/12,0)),"-")</f>
        <v>0</v>
      </c>
    </row>
    <row r="378" spans="2:26">
      <c r="B378" s="354">
        <f t="shared" si="20"/>
        <v>2048</v>
      </c>
      <c r="C378" s="378">
        <f t="shared" si="22"/>
        <v>54363</v>
      </c>
      <c r="D378" s="366" t="str">
        <f>IFERROR(IF(-SUM(D$20:D377)+D$15&lt;0.000001,0,IF($C378&gt;='H-32A-WP06 - Debt Service'!C$24,'H-32A-WP06 - Debt Service'!C$27/12,0)),"-")</f>
        <v>-</v>
      </c>
      <c r="E378" s="366" t="str">
        <f>IFERROR(IF(-SUM(E$20:E377)+E$15&lt;0.000001,0,IF($C378&gt;='H-32A-WP06 - Debt Service'!D$24,'H-32A-WP06 - Debt Service'!D$27/12,0)),"-")</f>
        <v>-</v>
      </c>
      <c r="F378" s="366" t="str">
        <f>IFERROR(IF(-SUM(F$20:F377)+F$15&lt;0.000001,0,IF($C378&gt;='H-32A-WP06 - Debt Service'!E$24,'H-32A-WP06 - Debt Service'!E$27/12,0)),"-")</f>
        <v>-</v>
      </c>
      <c r="G378" s="366">
        <f>IFERROR(IF(-SUM(G$20:G377)+G$15&lt;0.000001,0,IF($C378&gt;='H-32A-WP06 - Debt Service'!F$24,'H-32A-WP06 - Debt Service'!F$27/12,0)),"-")</f>
        <v>0</v>
      </c>
      <c r="H378" s="366">
        <f>IFERROR(IF(-SUM(H$20:H377)+H$15&lt;0.000001,0,IF($C378&gt;='H-32A-WP06 - Debt Service'!G$24,'H-32A-WP06 - Debt Service'!G$27/12,0)),"-")</f>
        <v>0</v>
      </c>
      <c r="I378" s="366">
        <f>IFERROR(IF(-SUM(I$20:I377)+I$15&lt;0.000001,0,IF($C378&gt;='H-32A-WP06 - Debt Service'!H$24,'H-32A-WP06 - Debt Service'!H$27/12,0)),"-")</f>
        <v>0</v>
      </c>
      <c r="J378" s="366">
        <f>IFERROR(IF(-SUM(J$20:J377)+J$15&lt;0.000001,0,IF($C378&gt;='H-32A-WP06 - Debt Service'!I$24,'H-32A-WP06 - Debt Service'!I$27/12,0)),"-")</f>
        <v>0</v>
      </c>
      <c r="K378" s="366">
        <f>IFERROR(IF(-SUM(K$20:K377)+K$15&lt;0.000001,0,IF($C378&gt;='H-32A-WP06 - Debt Service'!J$24,'H-32A-WP06 - Debt Service'!J$27/12,0)),"-")</f>
        <v>0</v>
      </c>
      <c r="L378" s="366">
        <f>IFERROR(IF(-SUM(L$20:L377)+L$15&lt;0.000001,0,IF($C378&gt;='H-32A-WP06 - Debt Service'!K$24,'H-32A-WP06 - Debt Service'!K$27/12,0)),"-")</f>
        <v>0</v>
      </c>
      <c r="M378" s="366">
        <f>IFERROR(IF(-SUM(M$20:M377)+M$15&lt;0.000001,0,IF($C378&gt;='H-32A-WP06 - Debt Service'!L$24,'H-32A-WP06 - Debt Service'!L$27/12,0)),"-")</f>
        <v>0</v>
      </c>
      <c r="N378" s="459"/>
      <c r="O378" s="354">
        <f t="shared" si="21"/>
        <v>2048</v>
      </c>
      <c r="P378" s="378">
        <f t="shared" si="23"/>
        <v>54363</v>
      </c>
      <c r="Q378" s="366" t="str">
        <f>IFERROR(IF(-SUM(Q$20:Q377)+Q$15&lt;0.000001,0,IF($C378&gt;='H-32A-WP06 - Debt Service'!P$24,'H-32A-WP06 - Debt Service'!P$27/12,0)),"-")</f>
        <v>-</v>
      </c>
      <c r="R378" s="366">
        <f>IFERROR(IF(-SUM(R$20:R377)+R$15&lt;0.000001,0,IF($C378&gt;='H-32A-WP06 - Debt Service'!Q$24,'H-32A-WP06 - Debt Service'!Q$27/12,0)),"-")</f>
        <v>0</v>
      </c>
      <c r="S378" s="366">
        <f>IFERROR(IF(-SUM(S$20:S377)+S$15&lt;0.000001,0,IF($C378&gt;='H-32A-WP06 - Debt Service'!R$24,'H-32A-WP06 - Debt Service'!R$27/12,0)),"-")</f>
        <v>0</v>
      </c>
      <c r="T378" s="366">
        <f>IFERROR(IF(-SUM(T$20:T377)+T$15&lt;0.000001,0,IF($C378&gt;='H-32A-WP06 - Debt Service'!S$24,'H-32A-WP06 - Debt Service'!S$27/12,0)),"-")</f>
        <v>0</v>
      </c>
      <c r="U378" s="366">
        <f>IFERROR(IF(-SUM(U$20:U377)+U$15&lt;0.000001,0,IF($C378&gt;='H-32A-WP06 - Debt Service'!T$24,'H-32A-WP06 - Debt Service'!T$27/12,0)),"-")</f>
        <v>0</v>
      </c>
      <c r="V378" s="366">
        <f>IFERROR(IF(-SUM(V$20:V377)+V$15&lt;0.000001,0,IF($C378&gt;='H-32A-WP06 - Debt Service'!U$24,'H-32A-WP06 - Debt Service'!U$27/12,0)),"-")</f>
        <v>0</v>
      </c>
      <c r="W378" s="366">
        <f>IFERROR(IF(-SUM(W$20:W377)+W$15&lt;0.000001,0,IF($C378&gt;='H-32A-WP06 - Debt Service'!V$24,'H-32A-WP06 - Debt Service'!V$27/12,0)),"-")</f>
        <v>0</v>
      </c>
      <c r="X378" s="366">
        <f>IFERROR(IF(-SUM(X$20:X377)+X$15&lt;0.000001,0,IF($C378&gt;='H-32A-WP06 - Debt Service'!W$24,'H-32A-WP06 - Debt Service'!W$27/12,0)),"-")</f>
        <v>0</v>
      </c>
      <c r="Y378" s="366">
        <f>IFERROR(IF(-SUM(Y$20:Y377)+Y$15&lt;0.000001,0,IF($C378&gt;='H-32A-WP06 - Debt Service'!X$24,'H-32A-WP06 - Debt Service'!X$27/12,0)),"-")</f>
        <v>0</v>
      </c>
      <c r="Z378" s="366">
        <f>IFERROR(IF(-SUM(Z$20:Z377)+Z$15&lt;0.000001,0,IF($C378&gt;='H-32A-WP06 - Debt Service'!Y$24,'H-32A-WP06 - Debt Service'!Y$27/12,0)),"-")</f>
        <v>0</v>
      </c>
    </row>
    <row r="379" spans="2:26">
      <c r="B379" s="354">
        <f t="shared" si="20"/>
        <v>2048</v>
      </c>
      <c r="C379" s="378">
        <f t="shared" si="22"/>
        <v>54393</v>
      </c>
      <c r="D379" s="366" t="str">
        <f>IFERROR(IF(-SUM(D$20:D378)+D$15&lt;0.000001,0,IF($C379&gt;='H-32A-WP06 - Debt Service'!C$24,'H-32A-WP06 - Debt Service'!C$27/12,0)),"-")</f>
        <v>-</v>
      </c>
      <c r="E379" s="366" t="str">
        <f>IFERROR(IF(-SUM(E$20:E378)+E$15&lt;0.000001,0,IF($C379&gt;='H-32A-WP06 - Debt Service'!D$24,'H-32A-WP06 - Debt Service'!D$27/12,0)),"-")</f>
        <v>-</v>
      </c>
      <c r="F379" s="366" t="str">
        <f>IFERROR(IF(-SUM(F$20:F378)+F$15&lt;0.000001,0,IF($C379&gt;='H-32A-WP06 - Debt Service'!E$24,'H-32A-WP06 - Debt Service'!E$27/12,0)),"-")</f>
        <v>-</v>
      </c>
      <c r="G379" s="366">
        <f>IFERROR(IF(-SUM(G$20:G378)+G$15&lt;0.000001,0,IF($C379&gt;='H-32A-WP06 - Debt Service'!F$24,'H-32A-WP06 - Debt Service'!F$27/12,0)),"-")</f>
        <v>0</v>
      </c>
      <c r="H379" s="366">
        <f>IFERROR(IF(-SUM(H$20:H378)+H$15&lt;0.000001,0,IF($C379&gt;='H-32A-WP06 - Debt Service'!G$24,'H-32A-WP06 - Debt Service'!G$27/12,0)),"-")</f>
        <v>0</v>
      </c>
      <c r="I379" s="366">
        <f>IFERROR(IF(-SUM(I$20:I378)+I$15&lt;0.000001,0,IF($C379&gt;='H-32A-WP06 - Debt Service'!H$24,'H-32A-WP06 - Debt Service'!H$27/12,0)),"-")</f>
        <v>0</v>
      </c>
      <c r="J379" s="366">
        <f>IFERROR(IF(-SUM(J$20:J378)+J$15&lt;0.000001,0,IF($C379&gt;='H-32A-WP06 - Debt Service'!I$24,'H-32A-WP06 - Debt Service'!I$27/12,0)),"-")</f>
        <v>0</v>
      </c>
      <c r="K379" s="366">
        <f>IFERROR(IF(-SUM(K$20:K378)+K$15&lt;0.000001,0,IF($C379&gt;='H-32A-WP06 - Debt Service'!J$24,'H-32A-WP06 - Debt Service'!J$27/12,0)),"-")</f>
        <v>0</v>
      </c>
      <c r="L379" s="366">
        <f>IFERROR(IF(-SUM(L$20:L378)+L$15&lt;0.000001,0,IF($C379&gt;='H-32A-WP06 - Debt Service'!K$24,'H-32A-WP06 - Debt Service'!K$27/12,0)),"-")</f>
        <v>0</v>
      </c>
      <c r="M379" s="366">
        <f>IFERROR(IF(-SUM(M$20:M378)+M$15&lt;0.000001,0,IF($C379&gt;='H-32A-WP06 - Debt Service'!L$24,'H-32A-WP06 - Debt Service'!L$27/12,0)),"-")</f>
        <v>0</v>
      </c>
      <c r="N379" s="459"/>
      <c r="O379" s="354">
        <f t="shared" si="21"/>
        <v>2048</v>
      </c>
      <c r="P379" s="378">
        <f t="shared" si="23"/>
        <v>54393</v>
      </c>
      <c r="Q379" s="366" t="str">
        <f>IFERROR(IF(-SUM(Q$20:Q378)+Q$15&lt;0.000001,0,IF($C379&gt;='H-32A-WP06 - Debt Service'!P$24,'H-32A-WP06 - Debt Service'!P$27/12,0)),"-")</f>
        <v>-</v>
      </c>
      <c r="R379" s="366">
        <f>IFERROR(IF(-SUM(R$20:R378)+R$15&lt;0.000001,0,IF($C379&gt;='H-32A-WP06 - Debt Service'!Q$24,'H-32A-WP06 - Debt Service'!Q$27/12,0)),"-")</f>
        <v>0</v>
      </c>
      <c r="S379" s="366">
        <f>IFERROR(IF(-SUM(S$20:S378)+S$15&lt;0.000001,0,IF($C379&gt;='H-32A-WP06 - Debt Service'!R$24,'H-32A-WP06 - Debt Service'!R$27/12,0)),"-")</f>
        <v>0</v>
      </c>
      <c r="T379" s="366">
        <f>IFERROR(IF(-SUM(T$20:T378)+T$15&lt;0.000001,0,IF($C379&gt;='H-32A-WP06 - Debt Service'!S$24,'H-32A-WP06 - Debt Service'!S$27/12,0)),"-")</f>
        <v>0</v>
      </c>
      <c r="U379" s="366">
        <f>IFERROR(IF(-SUM(U$20:U378)+U$15&lt;0.000001,0,IF($C379&gt;='H-32A-WP06 - Debt Service'!T$24,'H-32A-WP06 - Debt Service'!T$27/12,0)),"-")</f>
        <v>0</v>
      </c>
      <c r="V379" s="366">
        <f>IFERROR(IF(-SUM(V$20:V378)+V$15&lt;0.000001,0,IF($C379&gt;='H-32A-WP06 - Debt Service'!U$24,'H-32A-WP06 - Debt Service'!U$27/12,0)),"-")</f>
        <v>0</v>
      </c>
      <c r="W379" s="366">
        <f>IFERROR(IF(-SUM(W$20:W378)+W$15&lt;0.000001,0,IF($C379&gt;='H-32A-WP06 - Debt Service'!V$24,'H-32A-WP06 - Debt Service'!V$27/12,0)),"-")</f>
        <v>0</v>
      </c>
      <c r="X379" s="366">
        <f>IFERROR(IF(-SUM(X$20:X378)+X$15&lt;0.000001,0,IF($C379&gt;='H-32A-WP06 - Debt Service'!W$24,'H-32A-WP06 - Debt Service'!W$27/12,0)),"-")</f>
        <v>0</v>
      </c>
      <c r="Y379" s="366">
        <f>IFERROR(IF(-SUM(Y$20:Y378)+Y$15&lt;0.000001,0,IF($C379&gt;='H-32A-WP06 - Debt Service'!X$24,'H-32A-WP06 - Debt Service'!X$27/12,0)),"-")</f>
        <v>0</v>
      </c>
      <c r="Z379" s="366">
        <f>IFERROR(IF(-SUM(Z$20:Z378)+Z$15&lt;0.000001,0,IF($C379&gt;='H-32A-WP06 - Debt Service'!Y$24,'H-32A-WP06 - Debt Service'!Y$27/12,0)),"-")</f>
        <v>0</v>
      </c>
    </row>
    <row r="380" spans="2:26">
      <c r="B380" s="354">
        <f t="shared" si="20"/>
        <v>2049</v>
      </c>
      <c r="C380" s="378">
        <f t="shared" si="22"/>
        <v>54424</v>
      </c>
      <c r="D380" s="366" t="str">
        <f>IFERROR(IF(-SUM(D$20:D379)+D$15&lt;0.000001,0,IF($C380&gt;='H-32A-WP06 - Debt Service'!C$24,'H-32A-WP06 - Debt Service'!C$27/12,0)),"-")</f>
        <v>-</v>
      </c>
      <c r="E380" s="366" t="str">
        <f>IFERROR(IF(-SUM(E$20:E379)+E$15&lt;0.000001,0,IF($C380&gt;='H-32A-WP06 - Debt Service'!D$24,'H-32A-WP06 - Debt Service'!D$27/12,0)),"-")</f>
        <v>-</v>
      </c>
      <c r="F380" s="366" t="str">
        <f>IFERROR(IF(-SUM(F$20:F379)+F$15&lt;0.000001,0,IF($C380&gt;='H-32A-WP06 - Debt Service'!E$24,'H-32A-WP06 - Debt Service'!E$27/12,0)),"-")</f>
        <v>-</v>
      </c>
      <c r="G380" s="366">
        <f>IFERROR(IF(-SUM(G$20:G379)+G$15&lt;0.000001,0,IF($C380&gt;='H-32A-WP06 - Debt Service'!F$24,'H-32A-WP06 - Debt Service'!F$27/12,0)),"-")</f>
        <v>0</v>
      </c>
      <c r="H380" s="366">
        <f>IFERROR(IF(-SUM(H$20:H379)+H$15&lt;0.000001,0,IF($C380&gt;='H-32A-WP06 - Debt Service'!G$24,'H-32A-WP06 - Debt Service'!G$27/12,0)),"-")</f>
        <v>0</v>
      </c>
      <c r="I380" s="366">
        <f>IFERROR(IF(-SUM(I$20:I379)+I$15&lt;0.000001,0,IF($C380&gt;='H-32A-WP06 - Debt Service'!H$24,'H-32A-WP06 - Debt Service'!H$27/12,0)),"-")</f>
        <v>0</v>
      </c>
      <c r="J380" s="366">
        <f>IFERROR(IF(-SUM(J$20:J379)+J$15&lt;0.000001,0,IF($C380&gt;='H-32A-WP06 - Debt Service'!I$24,'H-32A-WP06 - Debt Service'!I$27/12,0)),"-")</f>
        <v>0</v>
      </c>
      <c r="K380" s="366">
        <f>IFERROR(IF(-SUM(K$20:K379)+K$15&lt;0.000001,0,IF($C380&gt;='H-32A-WP06 - Debt Service'!J$24,'H-32A-WP06 - Debt Service'!J$27/12,0)),"-")</f>
        <v>0</v>
      </c>
      <c r="L380" s="366">
        <f>IFERROR(IF(-SUM(L$20:L379)+L$15&lt;0.000001,0,IF($C380&gt;='H-32A-WP06 - Debt Service'!K$24,'H-32A-WP06 - Debt Service'!K$27/12,0)),"-")</f>
        <v>0</v>
      </c>
      <c r="M380" s="366">
        <f>IFERROR(IF(-SUM(M$20:M379)+M$15&lt;0.000001,0,IF($C380&gt;='H-32A-WP06 - Debt Service'!L$24,'H-32A-WP06 - Debt Service'!L$27/12,0)),"-")</f>
        <v>0</v>
      </c>
      <c r="N380" s="459"/>
      <c r="O380" s="354">
        <f t="shared" si="21"/>
        <v>2049</v>
      </c>
      <c r="P380" s="378">
        <f t="shared" si="23"/>
        <v>54424</v>
      </c>
      <c r="Q380" s="366" t="str">
        <f>IFERROR(IF(-SUM(Q$20:Q379)+Q$15&lt;0.000001,0,IF($C380&gt;='H-32A-WP06 - Debt Service'!P$24,'H-32A-WP06 - Debt Service'!P$27/12,0)),"-")</f>
        <v>-</v>
      </c>
      <c r="R380" s="366">
        <f>IFERROR(IF(-SUM(R$20:R379)+R$15&lt;0.000001,0,IF($C380&gt;='H-32A-WP06 - Debt Service'!Q$24,'H-32A-WP06 - Debt Service'!Q$27/12,0)),"-")</f>
        <v>0</v>
      </c>
      <c r="S380" s="366">
        <f>IFERROR(IF(-SUM(S$20:S379)+S$15&lt;0.000001,0,IF($C380&gt;='H-32A-WP06 - Debt Service'!R$24,'H-32A-WP06 - Debt Service'!R$27/12,0)),"-")</f>
        <v>0</v>
      </c>
      <c r="T380" s="366">
        <f>IFERROR(IF(-SUM(T$20:T379)+T$15&lt;0.000001,0,IF($C380&gt;='H-32A-WP06 - Debt Service'!S$24,'H-32A-WP06 - Debt Service'!S$27/12,0)),"-")</f>
        <v>0</v>
      </c>
      <c r="U380" s="366">
        <f>IFERROR(IF(-SUM(U$20:U379)+U$15&lt;0.000001,0,IF($C380&gt;='H-32A-WP06 - Debt Service'!T$24,'H-32A-WP06 - Debt Service'!T$27/12,0)),"-")</f>
        <v>0</v>
      </c>
      <c r="V380" s="366">
        <f>IFERROR(IF(-SUM(V$20:V379)+V$15&lt;0.000001,0,IF($C380&gt;='H-32A-WP06 - Debt Service'!U$24,'H-32A-WP06 - Debt Service'!U$27/12,0)),"-")</f>
        <v>0</v>
      </c>
      <c r="W380" s="366">
        <f>IFERROR(IF(-SUM(W$20:W379)+W$15&lt;0.000001,0,IF($C380&gt;='H-32A-WP06 - Debt Service'!V$24,'H-32A-WP06 - Debt Service'!V$27/12,0)),"-")</f>
        <v>0</v>
      </c>
      <c r="X380" s="366">
        <f>IFERROR(IF(-SUM(X$20:X379)+X$15&lt;0.000001,0,IF($C380&gt;='H-32A-WP06 - Debt Service'!W$24,'H-32A-WP06 - Debt Service'!W$27/12,0)),"-")</f>
        <v>0</v>
      </c>
      <c r="Y380" s="366">
        <f>IFERROR(IF(-SUM(Y$20:Y379)+Y$15&lt;0.000001,0,IF($C380&gt;='H-32A-WP06 - Debt Service'!X$24,'H-32A-WP06 - Debt Service'!X$27/12,0)),"-")</f>
        <v>0</v>
      </c>
      <c r="Z380" s="366">
        <f>IFERROR(IF(-SUM(Z$20:Z379)+Z$15&lt;0.000001,0,IF($C380&gt;='H-32A-WP06 - Debt Service'!Y$24,'H-32A-WP06 - Debt Service'!Y$27/12,0)),"-")</f>
        <v>0</v>
      </c>
    </row>
    <row r="381" spans="2:26">
      <c r="B381" s="354">
        <f t="shared" si="20"/>
        <v>2049</v>
      </c>
      <c r="C381" s="378">
        <f t="shared" si="22"/>
        <v>54455</v>
      </c>
      <c r="D381" s="366" t="str">
        <f>IFERROR(IF(-SUM(D$20:D380)+D$15&lt;0.000001,0,IF($C381&gt;='H-32A-WP06 - Debt Service'!C$24,'H-32A-WP06 - Debt Service'!C$27/12,0)),"-")</f>
        <v>-</v>
      </c>
      <c r="E381" s="366" t="str">
        <f>IFERROR(IF(-SUM(E$20:E380)+E$15&lt;0.000001,0,IF($C381&gt;='H-32A-WP06 - Debt Service'!D$24,'H-32A-WP06 - Debt Service'!D$27/12,0)),"-")</f>
        <v>-</v>
      </c>
      <c r="F381" s="366" t="str">
        <f>IFERROR(IF(-SUM(F$20:F380)+F$15&lt;0.000001,0,IF($C381&gt;='H-32A-WP06 - Debt Service'!E$24,'H-32A-WP06 - Debt Service'!E$27/12,0)),"-")</f>
        <v>-</v>
      </c>
      <c r="G381" s="366">
        <f>IFERROR(IF(-SUM(G$20:G380)+G$15&lt;0.000001,0,IF($C381&gt;='H-32A-WP06 - Debt Service'!F$24,'H-32A-WP06 - Debt Service'!F$27/12,0)),"-")</f>
        <v>0</v>
      </c>
      <c r="H381" s="366">
        <f>IFERROR(IF(-SUM(H$20:H380)+H$15&lt;0.000001,0,IF($C381&gt;='H-32A-WP06 - Debt Service'!G$24,'H-32A-WP06 - Debt Service'!G$27/12,0)),"-")</f>
        <v>0</v>
      </c>
      <c r="I381" s="366">
        <f>IFERROR(IF(-SUM(I$20:I380)+I$15&lt;0.000001,0,IF($C381&gt;='H-32A-WP06 - Debt Service'!H$24,'H-32A-WP06 - Debt Service'!H$27/12,0)),"-")</f>
        <v>0</v>
      </c>
      <c r="J381" s="366">
        <f>IFERROR(IF(-SUM(J$20:J380)+J$15&lt;0.000001,0,IF($C381&gt;='H-32A-WP06 - Debt Service'!I$24,'H-32A-WP06 - Debt Service'!I$27/12,0)),"-")</f>
        <v>0</v>
      </c>
      <c r="K381" s="366">
        <f>IFERROR(IF(-SUM(K$20:K380)+K$15&lt;0.000001,0,IF($C381&gt;='H-32A-WP06 - Debt Service'!J$24,'H-32A-WP06 - Debt Service'!J$27/12,0)),"-")</f>
        <v>0</v>
      </c>
      <c r="L381" s="366">
        <f>IFERROR(IF(-SUM(L$20:L380)+L$15&lt;0.000001,0,IF($C381&gt;='H-32A-WP06 - Debt Service'!K$24,'H-32A-WP06 - Debt Service'!K$27/12,0)),"-")</f>
        <v>0</v>
      </c>
      <c r="M381" s="366">
        <f>IFERROR(IF(-SUM(M$20:M380)+M$15&lt;0.000001,0,IF($C381&gt;='H-32A-WP06 - Debt Service'!L$24,'H-32A-WP06 - Debt Service'!L$27/12,0)),"-")</f>
        <v>0</v>
      </c>
      <c r="N381" s="459"/>
      <c r="O381" s="354">
        <f t="shared" si="21"/>
        <v>2049</v>
      </c>
      <c r="P381" s="378">
        <f t="shared" si="23"/>
        <v>54455</v>
      </c>
      <c r="Q381" s="366" t="str">
        <f>IFERROR(IF(-SUM(Q$20:Q380)+Q$15&lt;0.000001,0,IF($C381&gt;='H-32A-WP06 - Debt Service'!P$24,'H-32A-WP06 - Debt Service'!P$27/12,0)),"-")</f>
        <v>-</v>
      </c>
      <c r="R381" s="366">
        <f>IFERROR(IF(-SUM(R$20:R380)+R$15&lt;0.000001,0,IF($C381&gt;='H-32A-WP06 - Debt Service'!Q$24,'H-32A-WP06 - Debt Service'!Q$27/12,0)),"-")</f>
        <v>0</v>
      </c>
      <c r="S381" s="366">
        <f>IFERROR(IF(-SUM(S$20:S380)+S$15&lt;0.000001,0,IF($C381&gt;='H-32A-WP06 - Debt Service'!R$24,'H-32A-WP06 - Debt Service'!R$27/12,0)),"-")</f>
        <v>0</v>
      </c>
      <c r="T381" s="366">
        <f>IFERROR(IF(-SUM(T$20:T380)+T$15&lt;0.000001,0,IF($C381&gt;='H-32A-WP06 - Debt Service'!S$24,'H-32A-WP06 - Debt Service'!S$27/12,0)),"-")</f>
        <v>0</v>
      </c>
      <c r="U381" s="366">
        <f>IFERROR(IF(-SUM(U$20:U380)+U$15&lt;0.000001,0,IF($C381&gt;='H-32A-WP06 - Debt Service'!T$24,'H-32A-WP06 - Debt Service'!T$27/12,0)),"-")</f>
        <v>0</v>
      </c>
      <c r="V381" s="366">
        <f>IFERROR(IF(-SUM(V$20:V380)+V$15&lt;0.000001,0,IF($C381&gt;='H-32A-WP06 - Debt Service'!U$24,'H-32A-WP06 - Debt Service'!U$27/12,0)),"-")</f>
        <v>0</v>
      </c>
      <c r="W381" s="366">
        <f>IFERROR(IF(-SUM(W$20:W380)+W$15&lt;0.000001,0,IF($C381&gt;='H-32A-WP06 - Debt Service'!V$24,'H-32A-WP06 - Debt Service'!V$27/12,0)),"-")</f>
        <v>0</v>
      </c>
      <c r="X381" s="366">
        <f>IFERROR(IF(-SUM(X$20:X380)+X$15&lt;0.000001,0,IF($C381&gt;='H-32A-WP06 - Debt Service'!W$24,'H-32A-WP06 - Debt Service'!W$27/12,0)),"-")</f>
        <v>0</v>
      </c>
      <c r="Y381" s="366">
        <f>IFERROR(IF(-SUM(Y$20:Y380)+Y$15&lt;0.000001,0,IF($C381&gt;='H-32A-WP06 - Debt Service'!X$24,'H-32A-WP06 - Debt Service'!X$27/12,0)),"-")</f>
        <v>0</v>
      </c>
      <c r="Z381" s="366">
        <f>IFERROR(IF(-SUM(Z$20:Z380)+Z$15&lt;0.000001,0,IF($C381&gt;='H-32A-WP06 - Debt Service'!Y$24,'H-32A-WP06 - Debt Service'!Y$27/12,0)),"-")</f>
        <v>0</v>
      </c>
    </row>
    <row r="382" spans="2:26">
      <c r="B382" s="354">
        <f t="shared" si="20"/>
        <v>2049</v>
      </c>
      <c r="C382" s="378">
        <f t="shared" si="22"/>
        <v>54483</v>
      </c>
      <c r="D382" s="366" t="str">
        <f>IFERROR(IF(-SUM(D$20:D381)+D$15&lt;0.000001,0,IF($C382&gt;='H-32A-WP06 - Debt Service'!C$24,'H-32A-WP06 - Debt Service'!C$27/12,0)),"-")</f>
        <v>-</v>
      </c>
      <c r="E382" s="366" t="str">
        <f>IFERROR(IF(-SUM(E$20:E381)+E$15&lt;0.000001,0,IF($C382&gt;='H-32A-WP06 - Debt Service'!D$24,'H-32A-WP06 - Debt Service'!D$27/12,0)),"-")</f>
        <v>-</v>
      </c>
      <c r="F382" s="366" t="str">
        <f>IFERROR(IF(-SUM(F$20:F381)+F$15&lt;0.000001,0,IF($C382&gt;='H-32A-WP06 - Debt Service'!E$24,'H-32A-WP06 - Debt Service'!E$27/12,0)),"-")</f>
        <v>-</v>
      </c>
      <c r="G382" s="366">
        <f>IFERROR(IF(-SUM(G$20:G381)+G$15&lt;0.000001,0,IF($C382&gt;='H-32A-WP06 - Debt Service'!F$24,'H-32A-WP06 - Debt Service'!F$27/12,0)),"-")</f>
        <v>0</v>
      </c>
      <c r="H382" s="366">
        <f>IFERROR(IF(-SUM(H$20:H381)+H$15&lt;0.000001,0,IF($C382&gt;='H-32A-WP06 - Debt Service'!G$24,'H-32A-WP06 - Debt Service'!G$27/12,0)),"-")</f>
        <v>0</v>
      </c>
      <c r="I382" s="366">
        <f>IFERROR(IF(-SUM(I$20:I381)+I$15&lt;0.000001,0,IF($C382&gt;='H-32A-WP06 - Debt Service'!H$24,'H-32A-WP06 - Debt Service'!H$27/12,0)),"-")</f>
        <v>0</v>
      </c>
      <c r="J382" s="366">
        <f>IFERROR(IF(-SUM(J$20:J381)+J$15&lt;0.000001,0,IF($C382&gt;='H-32A-WP06 - Debt Service'!I$24,'H-32A-WP06 - Debt Service'!I$27/12,0)),"-")</f>
        <v>0</v>
      </c>
      <c r="K382" s="366">
        <f>IFERROR(IF(-SUM(K$20:K381)+K$15&lt;0.000001,0,IF($C382&gt;='H-32A-WP06 - Debt Service'!J$24,'H-32A-WP06 - Debt Service'!J$27/12,0)),"-")</f>
        <v>0</v>
      </c>
      <c r="L382" s="366">
        <f>IFERROR(IF(-SUM(L$20:L381)+L$15&lt;0.000001,0,IF($C382&gt;='H-32A-WP06 - Debt Service'!K$24,'H-32A-WP06 - Debt Service'!K$27/12,0)),"-")</f>
        <v>0</v>
      </c>
      <c r="M382" s="366">
        <f>IFERROR(IF(-SUM(M$20:M381)+M$15&lt;0.000001,0,IF($C382&gt;='H-32A-WP06 - Debt Service'!L$24,'H-32A-WP06 - Debt Service'!L$27/12,0)),"-")</f>
        <v>0</v>
      </c>
      <c r="N382" s="459"/>
      <c r="O382" s="354">
        <f t="shared" si="21"/>
        <v>2049</v>
      </c>
      <c r="P382" s="378">
        <f t="shared" si="23"/>
        <v>54483</v>
      </c>
      <c r="Q382" s="366" t="str">
        <f>IFERROR(IF(-SUM(Q$20:Q381)+Q$15&lt;0.000001,0,IF($C382&gt;='H-32A-WP06 - Debt Service'!P$24,'H-32A-WP06 - Debt Service'!P$27/12,0)),"-")</f>
        <v>-</v>
      </c>
      <c r="R382" s="366">
        <f>IFERROR(IF(-SUM(R$20:R381)+R$15&lt;0.000001,0,IF($C382&gt;='H-32A-WP06 - Debt Service'!Q$24,'H-32A-WP06 - Debt Service'!Q$27/12,0)),"-")</f>
        <v>0</v>
      </c>
      <c r="S382" s="366">
        <f>IFERROR(IF(-SUM(S$20:S381)+S$15&lt;0.000001,0,IF($C382&gt;='H-32A-WP06 - Debt Service'!R$24,'H-32A-WP06 - Debt Service'!R$27/12,0)),"-")</f>
        <v>0</v>
      </c>
      <c r="T382" s="366">
        <f>IFERROR(IF(-SUM(T$20:T381)+T$15&lt;0.000001,0,IF($C382&gt;='H-32A-WP06 - Debt Service'!S$24,'H-32A-WP06 - Debt Service'!S$27/12,0)),"-")</f>
        <v>0</v>
      </c>
      <c r="U382" s="366">
        <f>IFERROR(IF(-SUM(U$20:U381)+U$15&lt;0.000001,0,IF($C382&gt;='H-32A-WP06 - Debt Service'!T$24,'H-32A-WP06 - Debt Service'!T$27/12,0)),"-")</f>
        <v>0</v>
      </c>
      <c r="V382" s="366">
        <f>IFERROR(IF(-SUM(V$20:V381)+V$15&lt;0.000001,0,IF($C382&gt;='H-32A-WP06 - Debt Service'!U$24,'H-32A-WP06 - Debt Service'!U$27/12,0)),"-")</f>
        <v>0</v>
      </c>
      <c r="W382" s="366">
        <f>IFERROR(IF(-SUM(W$20:W381)+W$15&lt;0.000001,0,IF($C382&gt;='H-32A-WP06 - Debt Service'!V$24,'H-32A-WP06 - Debt Service'!V$27/12,0)),"-")</f>
        <v>0</v>
      </c>
      <c r="X382" s="366">
        <f>IFERROR(IF(-SUM(X$20:X381)+X$15&lt;0.000001,0,IF($C382&gt;='H-32A-WP06 - Debt Service'!W$24,'H-32A-WP06 - Debt Service'!W$27/12,0)),"-")</f>
        <v>0</v>
      </c>
      <c r="Y382" s="366">
        <f>IFERROR(IF(-SUM(Y$20:Y381)+Y$15&lt;0.000001,0,IF($C382&gt;='H-32A-WP06 - Debt Service'!X$24,'H-32A-WP06 - Debt Service'!X$27/12,0)),"-")</f>
        <v>0</v>
      </c>
      <c r="Z382" s="366">
        <f>IFERROR(IF(-SUM(Z$20:Z381)+Z$15&lt;0.000001,0,IF($C382&gt;='H-32A-WP06 - Debt Service'!Y$24,'H-32A-WP06 - Debt Service'!Y$27/12,0)),"-")</f>
        <v>0</v>
      </c>
    </row>
    <row r="383" spans="2:26">
      <c r="B383" s="354">
        <f t="shared" si="20"/>
        <v>2049</v>
      </c>
      <c r="C383" s="378">
        <f t="shared" si="22"/>
        <v>54514</v>
      </c>
      <c r="D383" s="366" t="str">
        <f>IFERROR(IF(-SUM(D$20:D382)+D$15&lt;0.000001,0,IF($C383&gt;='H-32A-WP06 - Debt Service'!C$24,'H-32A-WP06 - Debt Service'!C$27/12,0)),"-")</f>
        <v>-</v>
      </c>
      <c r="E383" s="366" t="str">
        <f>IFERROR(IF(-SUM(E$20:E382)+E$15&lt;0.000001,0,IF($C383&gt;='H-32A-WP06 - Debt Service'!D$24,'H-32A-WP06 - Debt Service'!D$27/12,0)),"-")</f>
        <v>-</v>
      </c>
      <c r="F383" s="366" t="str">
        <f>IFERROR(IF(-SUM(F$20:F382)+F$15&lt;0.000001,0,IF($C383&gt;='H-32A-WP06 - Debt Service'!E$24,'H-32A-WP06 - Debt Service'!E$27/12,0)),"-")</f>
        <v>-</v>
      </c>
      <c r="G383" s="366">
        <f>IFERROR(IF(-SUM(G$20:G382)+G$15&lt;0.000001,0,IF($C383&gt;='H-32A-WP06 - Debt Service'!F$24,'H-32A-WP06 - Debt Service'!F$27/12,0)),"-")</f>
        <v>0</v>
      </c>
      <c r="H383" s="366">
        <f>IFERROR(IF(-SUM(H$20:H382)+H$15&lt;0.000001,0,IF($C383&gt;='H-32A-WP06 - Debt Service'!G$24,'H-32A-WP06 - Debt Service'!G$27/12,0)),"-")</f>
        <v>0</v>
      </c>
      <c r="I383" s="366">
        <f>IFERROR(IF(-SUM(I$20:I382)+I$15&lt;0.000001,0,IF($C383&gt;='H-32A-WP06 - Debt Service'!H$24,'H-32A-WP06 - Debt Service'!H$27/12,0)),"-")</f>
        <v>0</v>
      </c>
      <c r="J383" s="366">
        <f>IFERROR(IF(-SUM(J$20:J382)+J$15&lt;0.000001,0,IF($C383&gt;='H-32A-WP06 - Debt Service'!I$24,'H-32A-WP06 - Debt Service'!I$27/12,0)),"-")</f>
        <v>0</v>
      </c>
      <c r="K383" s="366">
        <f>IFERROR(IF(-SUM(K$20:K382)+K$15&lt;0.000001,0,IF($C383&gt;='H-32A-WP06 - Debt Service'!J$24,'H-32A-WP06 - Debt Service'!J$27/12,0)),"-")</f>
        <v>0</v>
      </c>
      <c r="L383" s="366">
        <f>IFERROR(IF(-SUM(L$20:L382)+L$15&lt;0.000001,0,IF($C383&gt;='H-32A-WP06 - Debt Service'!K$24,'H-32A-WP06 - Debt Service'!K$27/12,0)),"-")</f>
        <v>0</v>
      </c>
      <c r="M383" s="366">
        <f>IFERROR(IF(-SUM(M$20:M382)+M$15&lt;0.000001,0,IF($C383&gt;='H-32A-WP06 - Debt Service'!L$24,'H-32A-WP06 - Debt Service'!L$27/12,0)),"-")</f>
        <v>0</v>
      </c>
      <c r="N383" s="459"/>
      <c r="O383" s="354">
        <f t="shared" si="21"/>
        <v>2049</v>
      </c>
      <c r="P383" s="378">
        <f t="shared" si="23"/>
        <v>54514</v>
      </c>
      <c r="Q383" s="366" t="str">
        <f>IFERROR(IF(-SUM(Q$20:Q382)+Q$15&lt;0.000001,0,IF($C383&gt;='H-32A-WP06 - Debt Service'!P$24,'H-32A-WP06 - Debt Service'!P$27/12,0)),"-")</f>
        <v>-</v>
      </c>
      <c r="R383" s="366">
        <f>IFERROR(IF(-SUM(R$20:R382)+R$15&lt;0.000001,0,IF($C383&gt;='H-32A-WP06 - Debt Service'!Q$24,'H-32A-WP06 - Debt Service'!Q$27/12,0)),"-")</f>
        <v>0</v>
      </c>
      <c r="S383" s="366">
        <f>IFERROR(IF(-SUM(S$20:S382)+S$15&lt;0.000001,0,IF($C383&gt;='H-32A-WP06 - Debt Service'!R$24,'H-32A-WP06 - Debt Service'!R$27/12,0)),"-")</f>
        <v>0</v>
      </c>
      <c r="T383" s="366">
        <f>IFERROR(IF(-SUM(T$20:T382)+T$15&lt;0.000001,0,IF($C383&gt;='H-32A-WP06 - Debt Service'!S$24,'H-32A-WP06 - Debt Service'!S$27/12,0)),"-")</f>
        <v>0</v>
      </c>
      <c r="U383" s="366">
        <f>IFERROR(IF(-SUM(U$20:U382)+U$15&lt;0.000001,0,IF($C383&gt;='H-32A-WP06 - Debt Service'!T$24,'H-32A-WP06 - Debt Service'!T$27/12,0)),"-")</f>
        <v>0</v>
      </c>
      <c r="V383" s="366">
        <f>IFERROR(IF(-SUM(V$20:V382)+V$15&lt;0.000001,0,IF($C383&gt;='H-32A-WP06 - Debt Service'!U$24,'H-32A-WP06 - Debt Service'!U$27/12,0)),"-")</f>
        <v>0</v>
      </c>
      <c r="W383" s="366">
        <f>IFERROR(IF(-SUM(W$20:W382)+W$15&lt;0.000001,0,IF($C383&gt;='H-32A-WP06 - Debt Service'!V$24,'H-32A-WP06 - Debt Service'!V$27/12,0)),"-")</f>
        <v>0</v>
      </c>
      <c r="X383" s="366">
        <f>IFERROR(IF(-SUM(X$20:X382)+X$15&lt;0.000001,0,IF($C383&gt;='H-32A-WP06 - Debt Service'!W$24,'H-32A-WP06 - Debt Service'!W$27/12,0)),"-")</f>
        <v>0</v>
      </c>
      <c r="Y383" s="366">
        <f>IFERROR(IF(-SUM(Y$20:Y382)+Y$15&lt;0.000001,0,IF($C383&gt;='H-32A-WP06 - Debt Service'!X$24,'H-32A-WP06 - Debt Service'!X$27/12,0)),"-")</f>
        <v>0</v>
      </c>
      <c r="Z383" s="366">
        <f>IFERROR(IF(-SUM(Z$20:Z382)+Z$15&lt;0.000001,0,IF($C383&gt;='H-32A-WP06 - Debt Service'!Y$24,'H-32A-WP06 - Debt Service'!Y$27/12,0)),"-")</f>
        <v>0</v>
      </c>
    </row>
    <row r="384" spans="2:26">
      <c r="B384" s="354">
        <f t="shared" si="20"/>
        <v>2049</v>
      </c>
      <c r="C384" s="378">
        <f t="shared" si="22"/>
        <v>54544</v>
      </c>
      <c r="D384" s="366" t="str">
        <f>IFERROR(IF(-SUM(D$20:D383)+D$15&lt;0.000001,0,IF($C384&gt;='H-32A-WP06 - Debt Service'!C$24,'H-32A-WP06 - Debt Service'!C$27/12,0)),"-")</f>
        <v>-</v>
      </c>
      <c r="E384" s="366" t="str">
        <f>IFERROR(IF(-SUM(E$20:E383)+E$15&lt;0.000001,0,IF($C384&gt;='H-32A-WP06 - Debt Service'!D$24,'H-32A-WP06 - Debt Service'!D$27/12,0)),"-")</f>
        <v>-</v>
      </c>
      <c r="F384" s="366" t="str">
        <f>IFERROR(IF(-SUM(F$20:F383)+F$15&lt;0.000001,0,IF($C384&gt;='H-32A-WP06 - Debt Service'!E$24,'H-32A-WP06 - Debt Service'!E$27/12,0)),"-")</f>
        <v>-</v>
      </c>
      <c r="G384" s="366">
        <f>IFERROR(IF(-SUM(G$20:G383)+G$15&lt;0.000001,0,IF($C384&gt;='H-32A-WP06 - Debt Service'!F$24,'H-32A-WP06 - Debt Service'!F$27/12,0)),"-")</f>
        <v>0</v>
      </c>
      <c r="H384" s="366">
        <f>IFERROR(IF(-SUM(H$20:H383)+H$15&lt;0.000001,0,IF($C384&gt;='H-32A-WP06 - Debt Service'!G$24,'H-32A-WP06 - Debt Service'!G$27/12,0)),"-")</f>
        <v>0</v>
      </c>
      <c r="I384" s="366">
        <f>IFERROR(IF(-SUM(I$20:I383)+I$15&lt;0.000001,0,IF($C384&gt;='H-32A-WP06 - Debt Service'!H$24,'H-32A-WP06 - Debt Service'!H$27/12,0)),"-")</f>
        <v>0</v>
      </c>
      <c r="J384" s="366">
        <f>IFERROR(IF(-SUM(J$20:J383)+J$15&lt;0.000001,0,IF($C384&gt;='H-32A-WP06 - Debt Service'!I$24,'H-32A-WP06 - Debt Service'!I$27/12,0)),"-")</f>
        <v>0</v>
      </c>
      <c r="K384" s="366">
        <f>IFERROR(IF(-SUM(K$20:K383)+K$15&lt;0.000001,0,IF($C384&gt;='H-32A-WP06 - Debt Service'!J$24,'H-32A-WP06 - Debt Service'!J$27/12,0)),"-")</f>
        <v>0</v>
      </c>
      <c r="L384" s="366">
        <f>IFERROR(IF(-SUM(L$20:L383)+L$15&lt;0.000001,0,IF($C384&gt;='H-32A-WP06 - Debt Service'!K$24,'H-32A-WP06 - Debt Service'!K$27/12,0)),"-")</f>
        <v>0</v>
      </c>
      <c r="M384" s="366">
        <f>IFERROR(IF(-SUM(M$20:M383)+M$15&lt;0.000001,0,IF($C384&gt;='H-32A-WP06 - Debt Service'!L$24,'H-32A-WP06 - Debt Service'!L$27/12,0)),"-")</f>
        <v>0</v>
      </c>
      <c r="N384" s="459"/>
      <c r="O384" s="354">
        <f t="shared" si="21"/>
        <v>2049</v>
      </c>
      <c r="P384" s="378">
        <f t="shared" si="23"/>
        <v>54544</v>
      </c>
      <c r="Q384" s="366" t="str">
        <f>IFERROR(IF(-SUM(Q$20:Q383)+Q$15&lt;0.000001,0,IF($C384&gt;='H-32A-WP06 - Debt Service'!P$24,'H-32A-WP06 - Debt Service'!P$27/12,0)),"-")</f>
        <v>-</v>
      </c>
      <c r="R384" s="366">
        <f>IFERROR(IF(-SUM(R$20:R383)+R$15&lt;0.000001,0,IF($C384&gt;='H-32A-WP06 - Debt Service'!Q$24,'H-32A-WP06 - Debt Service'!Q$27/12,0)),"-")</f>
        <v>0</v>
      </c>
      <c r="S384" s="366">
        <f>IFERROR(IF(-SUM(S$20:S383)+S$15&lt;0.000001,0,IF($C384&gt;='H-32A-WP06 - Debt Service'!R$24,'H-32A-WP06 - Debt Service'!R$27/12,0)),"-")</f>
        <v>0</v>
      </c>
      <c r="T384" s="366">
        <f>IFERROR(IF(-SUM(T$20:T383)+T$15&lt;0.000001,0,IF($C384&gt;='H-32A-WP06 - Debt Service'!S$24,'H-32A-WP06 - Debt Service'!S$27/12,0)),"-")</f>
        <v>0</v>
      </c>
      <c r="U384" s="366">
        <f>IFERROR(IF(-SUM(U$20:U383)+U$15&lt;0.000001,0,IF($C384&gt;='H-32A-WP06 - Debt Service'!T$24,'H-32A-WP06 - Debt Service'!T$27/12,0)),"-")</f>
        <v>0</v>
      </c>
      <c r="V384" s="366">
        <f>IFERROR(IF(-SUM(V$20:V383)+V$15&lt;0.000001,0,IF($C384&gt;='H-32A-WP06 - Debt Service'!U$24,'H-32A-WP06 - Debt Service'!U$27/12,0)),"-")</f>
        <v>0</v>
      </c>
      <c r="W384" s="366">
        <f>IFERROR(IF(-SUM(W$20:W383)+W$15&lt;0.000001,0,IF($C384&gt;='H-32A-WP06 - Debt Service'!V$24,'H-32A-WP06 - Debt Service'!V$27/12,0)),"-")</f>
        <v>0</v>
      </c>
      <c r="X384" s="366">
        <f>IFERROR(IF(-SUM(X$20:X383)+X$15&lt;0.000001,0,IF($C384&gt;='H-32A-WP06 - Debt Service'!W$24,'H-32A-WP06 - Debt Service'!W$27/12,0)),"-")</f>
        <v>0</v>
      </c>
      <c r="Y384" s="366">
        <f>IFERROR(IF(-SUM(Y$20:Y383)+Y$15&lt;0.000001,0,IF($C384&gt;='H-32A-WP06 - Debt Service'!X$24,'H-32A-WP06 - Debt Service'!X$27/12,0)),"-")</f>
        <v>0</v>
      </c>
      <c r="Z384" s="366">
        <f>IFERROR(IF(-SUM(Z$20:Z383)+Z$15&lt;0.000001,0,IF($C384&gt;='H-32A-WP06 - Debt Service'!Y$24,'H-32A-WP06 - Debt Service'!Y$27/12,0)),"-")</f>
        <v>0</v>
      </c>
    </row>
    <row r="385" spans="2:26">
      <c r="B385" s="354">
        <f t="shared" si="20"/>
        <v>2049</v>
      </c>
      <c r="C385" s="378">
        <f t="shared" si="22"/>
        <v>54575</v>
      </c>
      <c r="D385" s="366" t="str">
        <f>IFERROR(IF(-SUM(D$20:D384)+D$15&lt;0.000001,0,IF($C385&gt;='H-32A-WP06 - Debt Service'!C$24,'H-32A-WP06 - Debt Service'!C$27/12,0)),"-")</f>
        <v>-</v>
      </c>
      <c r="E385" s="366" t="str">
        <f>IFERROR(IF(-SUM(E$20:E384)+E$15&lt;0.000001,0,IF($C385&gt;='H-32A-WP06 - Debt Service'!D$24,'H-32A-WP06 - Debt Service'!D$27/12,0)),"-")</f>
        <v>-</v>
      </c>
      <c r="F385" s="366" t="str">
        <f>IFERROR(IF(-SUM(F$20:F384)+F$15&lt;0.000001,0,IF($C385&gt;='H-32A-WP06 - Debt Service'!E$24,'H-32A-WP06 - Debt Service'!E$27/12,0)),"-")</f>
        <v>-</v>
      </c>
      <c r="G385" s="366">
        <f>IFERROR(IF(-SUM(G$20:G384)+G$15&lt;0.000001,0,IF($C385&gt;='H-32A-WP06 - Debt Service'!F$24,'H-32A-WP06 - Debt Service'!F$27/12,0)),"-")</f>
        <v>0</v>
      </c>
      <c r="H385" s="366">
        <f>IFERROR(IF(-SUM(H$20:H384)+H$15&lt;0.000001,0,IF($C385&gt;='H-32A-WP06 - Debt Service'!G$24,'H-32A-WP06 - Debt Service'!G$27/12,0)),"-")</f>
        <v>0</v>
      </c>
      <c r="I385" s="366">
        <f>IFERROR(IF(-SUM(I$20:I384)+I$15&lt;0.000001,0,IF($C385&gt;='H-32A-WP06 - Debt Service'!H$24,'H-32A-WP06 - Debt Service'!H$27/12,0)),"-")</f>
        <v>0</v>
      </c>
      <c r="J385" s="366">
        <f>IFERROR(IF(-SUM(J$20:J384)+J$15&lt;0.000001,0,IF($C385&gt;='H-32A-WP06 - Debt Service'!I$24,'H-32A-WP06 - Debt Service'!I$27/12,0)),"-")</f>
        <v>0</v>
      </c>
      <c r="K385" s="366">
        <f>IFERROR(IF(-SUM(K$20:K384)+K$15&lt;0.000001,0,IF($C385&gt;='H-32A-WP06 - Debt Service'!J$24,'H-32A-WP06 - Debt Service'!J$27/12,0)),"-")</f>
        <v>0</v>
      </c>
      <c r="L385" s="366">
        <f>IFERROR(IF(-SUM(L$20:L384)+L$15&lt;0.000001,0,IF($C385&gt;='H-32A-WP06 - Debt Service'!K$24,'H-32A-WP06 - Debt Service'!K$27/12,0)),"-")</f>
        <v>0</v>
      </c>
      <c r="M385" s="366">
        <f>IFERROR(IF(-SUM(M$20:M384)+M$15&lt;0.000001,0,IF($C385&gt;='H-32A-WP06 - Debt Service'!L$24,'H-32A-WP06 - Debt Service'!L$27/12,0)),"-")</f>
        <v>0</v>
      </c>
      <c r="N385" s="459"/>
      <c r="O385" s="354">
        <f t="shared" si="21"/>
        <v>2049</v>
      </c>
      <c r="P385" s="378">
        <f t="shared" si="23"/>
        <v>54575</v>
      </c>
      <c r="Q385" s="366" t="str">
        <f>IFERROR(IF(-SUM(Q$20:Q384)+Q$15&lt;0.000001,0,IF($C385&gt;='H-32A-WP06 - Debt Service'!P$24,'H-32A-WP06 - Debt Service'!P$27/12,0)),"-")</f>
        <v>-</v>
      </c>
      <c r="R385" s="366">
        <f>IFERROR(IF(-SUM(R$20:R384)+R$15&lt;0.000001,0,IF($C385&gt;='H-32A-WP06 - Debt Service'!Q$24,'H-32A-WP06 - Debt Service'!Q$27/12,0)),"-")</f>
        <v>0</v>
      </c>
      <c r="S385" s="366">
        <f>IFERROR(IF(-SUM(S$20:S384)+S$15&lt;0.000001,0,IF($C385&gt;='H-32A-WP06 - Debt Service'!R$24,'H-32A-WP06 - Debt Service'!R$27/12,0)),"-")</f>
        <v>0</v>
      </c>
      <c r="T385" s="366">
        <f>IFERROR(IF(-SUM(T$20:T384)+T$15&lt;0.000001,0,IF($C385&gt;='H-32A-WP06 - Debt Service'!S$24,'H-32A-WP06 - Debt Service'!S$27/12,0)),"-")</f>
        <v>0</v>
      </c>
      <c r="U385" s="366">
        <f>IFERROR(IF(-SUM(U$20:U384)+U$15&lt;0.000001,0,IF($C385&gt;='H-32A-WP06 - Debt Service'!T$24,'H-32A-WP06 - Debt Service'!T$27/12,0)),"-")</f>
        <v>0</v>
      </c>
      <c r="V385" s="366">
        <f>IFERROR(IF(-SUM(V$20:V384)+V$15&lt;0.000001,0,IF($C385&gt;='H-32A-WP06 - Debt Service'!U$24,'H-32A-WP06 - Debt Service'!U$27/12,0)),"-")</f>
        <v>0</v>
      </c>
      <c r="W385" s="366">
        <f>IFERROR(IF(-SUM(W$20:W384)+W$15&lt;0.000001,0,IF($C385&gt;='H-32A-WP06 - Debt Service'!V$24,'H-32A-WP06 - Debt Service'!V$27/12,0)),"-")</f>
        <v>0</v>
      </c>
      <c r="X385" s="366">
        <f>IFERROR(IF(-SUM(X$20:X384)+X$15&lt;0.000001,0,IF($C385&gt;='H-32A-WP06 - Debt Service'!W$24,'H-32A-WP06 - Debt Service'!W$27/12,0)),"-")</f>
        <v>0</v>
      </c>
      <c r="Y385" s="366">
        <f>IFERROR(IF(-SUM(Y$20:Y384)+Y$15&lt;0.000001,0,IF($C385&gt;='H-32A-WP06 - Debt Service'!X$24,'H-32A-WP06 - Debt Service'!X$27/12,0)),"-")</f>
        <v>0</v>
      </c>
      <c r="Z385" s="366">
        <f>IFERROR(IF(-SUM(Z$20:Z384)+Z$15&lt;0.000001,0,IF($C385&gt;='H-32A-WP06 - Debt Service'!Y$24,'H-32A-WP06 - Debt Service'!Y$27/12,0)),"-")</f>
        <v>0</v>
      </c>
    </row>
    <row r="386" spans="2:26">
      <c r="B386" s="354">
        <f t="shared" si="20"/>
        <v>2049</v>
      </c>
      <c r="C386" s="378">
        <f t="shared" si="22"/>
        <v>54605</v>
      </c>
      <c r="D386" s="366" t="str">
        <f>IFERROR(IF(-SUM(D$20:D385)+D$15&lt;0.000001,0,IF($C386&gt;='H-32A-WP06 - Debt Service'!C$24,'H-32A-WP06 - Debt Service'!C$27/12,0)),"-")</f>
        <v>-</v>
      </c>
      <c r="E386" s="366" t="str">
        <f>IFERROR(IF(-SUM(E$20:E385)+E$15&lt;0.000001,0,IF($C386&gt;='H-32A-WP06 - Debt Service'!D$24,'H-32A-WP06 - Debt Service'!D$27/12,0)),"-")</f>
        <v>-</v>
      </c>
      <c r="F386" s="366" t="str">
        <f>IFERROR(IF(-SUM(F$20:F385)+F$15&lt;0.000001,0,IF($C386&gt;='H-32A-WP06 - Debt Service'!E$24,'H-32A-WP06 - Debt Service'!E$27/12,0)),"-")</f>
        <v>-</v>
      </c>
      <c r="G386" s="366">
        <f>IFERROR(IF(-SUM(G$20:G385)+G$15&lt;0.000001,0,IF($C386&gt;='H-32A-WP06 - Debt Service'!F$24,'H-32A-WP06 - Debt Service'!F$27/12,0)),"-")</f>
        <v>0</v>
      </c>
      <c r="H386" s="366">
        <f>IFERROR(IF(-SUM(H$20:H385)+H$15&lt;0.000001,0,IF($C386&gt;='H-32A-WP06 - Debt Service'!G$24,'H-32A-WP06 - Debt Service'!G$27/12,0)),"-")</f>
        <v>0</v>
      </c>
      <c r="I386" s="366">
        <f>IFERROR(IF(-SUM(I$20:I385)+I$15&lt;0.000001,0,IF($C386&gt;='H-32A-WP06 - Debt Service'!H$24,'H-32A-WP06 - Debt Service'!H$27/12,0)),"-")</f>
        <v>0</v>
      </c>
      <c r="J386" s="366">
        <f>IFERROR(IF(-SUM(J$20:J385)+J$15&lt;0.000001,0,IF($C386&gt;='H-32A-WP06 - Debt Service'!I$24,'H-32A-WP06 - Debt Service'!I$27/12,0)),"-")</f>
        <v>0</v>
      </c>
      <c r="K386" s="366">
        <f>IFERROR(IF(-SUM(K$20:K385)+K$15&lt;0.000001,0,IF($C386&gt;='H-32A-WP06 - Debt Service'!J$24,'H-32A-WP06 - Debt Service'!J$27/12,0)),"-")</f>
        <v>0</v>
      </c>
      <c r="L386" s="366">
        <f>IFERROR(IF(-SUM(L$20:L385)+L$15&lt;0.000001,0,IF($C386&gt;='H-32A-WP06 - Debt Service'!K$24,'H-32A-WP06 - Debt Service'!K$27/12,0)),"-")</f>
        <v>0</v>
      </c>
      <c r="M386" s="366">
        <f>IFERROR(IF(-SUM(M$20:M385)+M$15&lt;0.000001,0,IF($C386&gt;='H-32A-WP06 - Debt Service'!L$24,'H-32A-WP06 - Debt Service'!L$27/12,0)),"-")</f>
        <v>0</v>
      </c>
      <c r="N386" s="459"/>
      <c r="O386" s="354">
        <f t="shared" si="21"/>
        <v>2049</v>
      </c>
      <c r="P386" s="378">
        <f t="shared" si="23"/>
        <v>54605</v>
      </c>
      <c r="Q386" s="366" t="str">
        <f>IFERROR(IF(-SUM(Q$20:Q385)+Q$15&lt;0.000001,0,IF($C386&gt;='H-32A-WP06 - Debt Service'!P$24,'H-32A-WP06 - Debt Service'!P$27/12,0)),"-")</f>
        <v>-</v>
      </c>
      <c r="R386" s="366">
        <f>IFERROR(IF(-SUM(R$20:R385)+R$15&lt;0.000001,0,IF($C386&gt;='H-32A-WP06 - Debt Service'!Q$24,'H-32A-WP06 - Debt Service'!Q$27/12,0)),"-")</f>
        <v>0</v>
      </c>
      <c r="S386" s="366">
        <f>IFERROR(IF(-SUM(S$20:S385)+S$15&lt;0.000001,0,IF($C386&gt;='H-32A-WP06 - Debt Service'!R$24,'H-32A-WP06 - Debt Service'!R$27/12,0)),"-")</f>
        <v>0</v>
      </c>
      <c r="T386" s="366">
        <f>IFERROR(IF(-SUM(T$20:T385)+T$15&lt;0.000001,0,IF($C386&gt;='H-32A-WP06 - Debt Service'!S$24,'H-32A-WP06 - Debt Service'!S$27/12,0)),"-")</f>
        <v>0</v>
      </c>
      <c r="U386" s="366">
        <f>IFERROR(IF(-SUM(U$20:U385)+U$15&lt;0.000001,0,IF($C386&gt;='H-32A-WP06 - Debt Service'!T$24,'H-32A-WP06 - Debt Service'!T$27/12,0)),"-")</f>
        <v>0</v>
      </c>
      <c r="V386" s="366">
        <f>IFERROR(IF(-SUM(V$20:V385)+V$15&lt;0.000001,0,IF($C386&gt;='H-32A-WP06 - Debt Service'!U$24,'H-32A-WP06 - Debt Service'!U$27/12,0)),"-")</f>
        <v>0</v>
      </c>
      <c r="W386" s="366">
        <f>IFERROR(IF(-SUM(W$20:W385)+W$15&lt;0.000001,0,IF($C386&gt;='H-32A-WP06 - Debt Service'!V$24,'H-32A-WP06 - Debt Service'!V$27/12,0)),"-")</f>
        <v>0</v>
      </c>
      <c r="X386" s="366">
        <f>IFERROR(IF(-SUM(X$20:X385)+X$15&lt;0.000001,0,IF($C386&gt;='H-32A-WP06 - Debt Service'!W$24,'H-32A-WP06 - Debt Service'!W$27/12,0)),"-")</f>
        <v>0</v>
      </c>
      <c r="Y386" s="366">
        <f>IFERROR(IF(-SUM(Y$20:Y385)+Y$15&lt;0.000001,0,IF($C386&gt;='H-32A-WP06 - Debt Service'!X$24,'H-32A-WP06 - Debt Service'!X$27/12,0)),"-")</f>
        <v>0</v>
      </c>
      <c r="Z386" s="366">
        <f>IFERROR(IF(-SUM(Z$20:Z385)+Z$15&lt;0.000001,0,IF($C386&gt;='H-32A-WP06 - Debt Service'!Y$24,'H-32A-WP06 - Debt Service'!Y$27/12,0)),"-")</f>
        <v>0</v>
      </c>
    </row>
    <row r="387" spans="2:26">
      <c r="B387" s="354">
        <f t="shared" si="20"/>
        <v>2049</v>
      </c>
      <c r="C387" s="378">
        <f t="shared" si="22"/>
        <v>54636</v>
      </c>
      <c r="D387" s="366" t="str">
        <f>IFERROR(IF(-SUM(D$20:D386)+D$15&lt;0.000001,0,IF($C387&gt;='H-32A-WP06 - Debt Service'!C$24,'H-32A-WP06 - Debt Service'!C$27/12,0)),"-")</f>
        <v>-</v>
      </c>
      <c r="E387" s="366" t="str">
        <f>IFERROR(IF(-SUM(E$20:E386)+E$15&lt;0.000001,0,IF($C387&gt;='H-32A-WP06 - Debt Service'!D$24,'H-32A-WP06 - Debt Service'!D$27/12,0)),"-")</f>
        <v>-</v>
      </c>
      <c r="F387" s="366" t="str">
        <f>IFERROR(IF(-SUM(F$20:F386)+F$15&lt;0.000001,0,IF($C387&gt;='H-32A-WP06 - Debt Service'!E$24,'H-32A-WP06 - Debt Service'!E$27/12,0)),"-")</f>
        <v>-</v>
      </c>
      <c r="G387" s="366">
        <f>IFERROR(IF(-SUM(G$20:G386)+G$15&lt;0.000001,0,IF($C387&gt;='H-32A-WP06 - Debt Service'!F$24,'H-32A-WP06 - Debt Service'!F$27/12,0)),"-")</f>
        <v>0</v>
      </c>
      <c r="H387" s="366">
        <f>IFERROR(IF(-SUM(H$20:H386)+H$15&lt;0.000001,0,IF($C387&gt;='H-32A-WP06 - Debt Service'!G$24,'H-32A-WP06 - Debt Service'!G$27/12,0)),"-")</f>
        <v>0</v>
      </c>
      <c r="I387" s="366">
        <f>IFERROR(IF(-SUM(I$20:I386)+I$15&lt;0.000001,0,IF($C387&gt;='H-32A-WP06 - Debt Service'!H$24,'H-32A-WP06 - Debt Service'!H$27/12,0)),"-")</f>
        <v>0</v>
      </c>
      <c r="J387" s="366">
        <f>IFERROR(IF(-SUM(J$20:J386)+J$15&lt;0.000001,0,IF($C387&gt;='H-32A-WP06 - Debt Service'!I$24,'H-32A-WP06 - Debt Service'!I$27/12,0)),"-")</f>
        <v>0</v>
      </c>
      <c r="K387" s="366">
        <f>IFERROR(IF(-SUM(K$20:K386)+K$15&lt;0.000001,0,IF($C387&gt;='H-32A-WP06 - Debt Service'!J$24,'H-32A-WP06 - Debt Service'!J$27/12,0)),"-")</f>
        <v>0</v>
      </c>
      <c r="L387" s="366">
        <f>IFERROR(IF(-SUM(L$20:L386)+L$15&lt;0.000001,0,IF($C387&gt;='H-32A-WP06 - Debt Service'!K$24,'H-32A-WP06 - Debt Service'!K$27/12,0)),"-")</f>
        <v>0</v>
      </c>
      <c r="M387" s="366">
        <f>IFERROR(IF(-SUM(M$20:M386)+M$15&lt;0.000001,0,IF($C387&gt;='H-32A-WP06 - Debt Service'!L$24,'H-32A-WP06 - Debt Service'!L$27/12,0)),"-")</f>
        <v>0</v>
      </c>
      <c r="N387" s="459"/>
      <c r="O387" s="354">
        <f t="shared" si="21"/>
        <v>2049</v>
      </c>
      <c r="P387" s="378">
        <f t="shared" si="23"/>
        <v>54636</v>
      </c>
      <c r="Q387" s="366" t="str">
        <f>IFERROR(IF(-SUM(Q$20:Q386)+Q$15&lt;0.000001,0,IF($C387&gt;='H-32A-WP06 - Debt Service'!P$24,'H-32A-WP06 - Debt Service'!P$27/12,0)),"-")</f>
        <v>-</v>
      </c>
      <c r="R387" s="366">
        <f>IFERROR(IF(-SUM(R$20:R386)+R$15&lt;0.000001,0,IF($C387&gt;='H-32A-WP06 - Debt Service'!Q$24,'H-32A-WP06 - Debt Service'!Q$27/12,0)),"-")</f>
        <v>0</v>
      </c>
      <c r="S387" s="366">
        <f>IFERROR(IF(-SUM(S$20:S386)+S$15&lt;0.000001,0,IF($C387&gt;='H-32A-WP06 - Debt Service'!R$24,'H-32A-WP06 - Debt Service'!R$27/12,0)),"-")</f>
        <v>0</v>
      </c>
      <c r="T387" s="366">
        <f>IFERROR(IF(-SUM(T$20:T386)+T$15&lt;0.000001,0,IF($C387&gt;='H-32A-WP06 - Debt Service'!S$24,'H-32A-WP06 - Debt Service'!S$27/12,0)),"-")</f>
        <v>0</v>
      </c>
      <c r="U387" s="366">
        <f>IFERROR(IF(-SUM(U$20:U386)+U$15&lt;0.000001,0,IF($C387&gt;='H-32A-WP06 - Debt Service'!T$24,'H-32A-WP06 - Debt Service'!T$27/12,0)),"-")</f>
        <v>0</v>
      </c>
      <c r="V387" s="366">
        <f>IFERROR(IF(-SUM(V$20:V386)+V$15&lt;0.000001,0,IF($C387&gt;='H-32A-WP06 - Debt Service'!U$24,'H-32A-WP06 - Debt Service'!U$27/12,0)),"-")</f>
        <v>0</v>
      </c>
      <c r="W387" s="366">
        <f>IFERROR(IF(-SUM(W$20:W386)+W$15&lt;0.000001,0,IF($C387&gt;='H-32A-WP06 - Debt Service'!V$24,'H-32A-WP06 - Debt Service'!V$27/12,0)),"-")</f>
        <v>0</v>
      </c>
      <c r="X387" s="366">
        <f>IFERROR(IF(-SUM(X$20:X386)+X$15&lt;0.000001,0,IF($C387&gt;='H-32A-WP06 - Debt Service'!W$24,'H-32A-WP06 - Debt Service'!W$27/12,0)),"-")</f>
        <v>0</v>
      </c>
      <c r="Y387" s="366">
        <f>IFERROR(IF(-SUM(Y$20:Y386)+Y$15&lt;0.000001,0,IF($C387&gt;='H-32A-WP06 - Debt Service'!X$24,'H-32A-WP06 - Debt Service'!X$27/12,0)),"-")</f>
        <v>0</v>
      </c>
      <c r="Z387" s="366">
        <f>IFERROR(IF(-SUM(Z$20:Z386)+Z$15&lt;0.000001,0,IF($C387&gt;='H-32A-WP06 - Debt Service'!Y$24,'H-32A-WP06 - Debt Service'!Y$27/12,0)),"-")</f>
        <v>0</v>
      </c>
    </row>
    <row r="388" spans="2:26">
      <c r="B388" s="354">
        <f t="shared" si="20"/>
        <v>2049</v>
      </c>
      <c r="C388" s="378">
        <f t="shared" si="22"/>
        <v>54667</v>
      </c>
      <c r="D388" s="366" t="str">
        <f>IFERROR(IF(-SUM(D$20:D387)+D$15&lt;0.000001,0,IF($C388&gt;='H-32A-WP06 - Debt Service'!C$24,'H-32A-WP06 - Debt Service'!C$27/12,0)),"-")</f>
        <v>-</v>
      </c>
      <c r="E388" s="366" t="str">
        <f>IFERROR(IF(-SUM(E$20:E387)+E$15&lt;0.000001,0,IF($C388&gt;='H-32A-WP06 - Debt Service'!D$24,'H-32A-WP06 - Debt Service'!D$27/12,0)),"-")</f>
        <v>-</v>
      </c>
      <c r="F388" s="366" t="str">
        <f>IFERROR(IF(-SUM(F$20:F387)+F$15&lt;0.000001,0,IF($C388&gt;='H-32A-WP06 - Debt Service'!E$24,'H-32A-WP06 - Debt Service'!E$27/12,0)),"-")</f>
        <v>-</v>
      </c>
      <c r="G388" s="366">
        <f>IFERROR(IF(-SUM(G$20:G387)+G$15&lt;0.000001,0,IF($C388&gt;='H-32A-WP06 - Debt Service'!F$24,'H-32A-WP06 - Debt Service'!F$27/12,0)),"-")</f>
        <v>0</v>
      </c>
      <c r="H388" s="366">
        <f>IFERROR(IF(-SUM(H$20:H387)+H$15&lt;0.000001,0,IF($C388&gt;='H-32A-WP06 - Debt Service'!G$24,'H-32A-WP06 - Debt Service'!G$27/12,0)),"-")</f>
        <v>0</v>
      </c>
      <c r="I388" s="366">
        <f>IFERROR(IF(-SUM(I$20:I387)+I$15&lt;0.000001,0,IF($C388&gt;='H-32A-WP06 - Debt Service'!H$24,'H-32A-WP06 - Debt Service'!H$27/12,0)),"-")</f>
        <v>0</v>
      </c>
      <c r="J388" s="366">
        <f>IFERROR(IF(-SUM(J$20:J387)+J$15&lt;0.000001,0,IF($C388&gt;='H-32A-WP06 - Debt Service'!I$24,'H-32A-WP06 - Debt Service'!I$27/12,0)),"-")</f>
        <v>0</v>
      </c>
      <c r="K388" s="366">
        <f>IFERROR(IF(-SUM(K$20:K387)+K$15&lt;0.000001,0,IF($C388&gt;='H-32A-WP06 - Debt Service'!J$24,'H-32A-WP06 - Debt Service'!J$27/12,0)),"-")</f>
        <v>0</v>
      </c>
      <c r="L388" s="366">
        <f>IFERROR(IF(-SUM(L$20:L387)+L$15&lt;0.000001,0,IF($C388&gt;='H-32A-WP06 - Debt Service'!K$24,'H-32A-WP06 - Debt Service'!K$27/12,0)),"-")</f>
        <v>0</v>
      </c>
      <c r="M388" s="366">
        <f>IFERROR(IF(-SUM(M$20:M387)+M$15&lt;0.000001,0,IF($C388&gt;='H-32A-WP06 - Debt Service'!L$24,'H-32A-WP06 - Debt Service'!L$27/12,0)),"-")</f>
        <v>0</v>
      </c>
      <c r="N388" s="459"/>
      <c r="O388" s="354">
        <f t="shared" si="21"/>
        <v>2049</v>
      </c>
      <c r="P388" s="378">
        <f t="shared" si="23"/>
        <v>54667</v>
      </c>
      <c r="Q388" s="366" t="str">
        <f>IFERROR(IF(-SUM(Q$20:Q387)+Q$15&lt;0.000001,0,IF($C388&gt;='H-32A-WP06 - Debt Service'!P$24,'H-32A-WP06 - Debt Service'!P$27/12,0)),"-")</f>
        <v>-</v>
      </c>
      <c r="R388" s="366">
        <f>IFERROR(IF(-SUM(R$20:R387)+R$15&lt;0.000001,0,IF($C388&gt;='H-32A-WP06 - Debt Service'!Q$24,'H-32A-WP06 - Debt Service'!Q$27/12,0)),"-")</f>
        <v>0</v>
      </c>
      <c r="S388" s="366">
        <f>IFERROR(IF(-SUM(S$20:S387)+S$15&lt;0.000001,0,IF($C388&gt;='H-32A-WP06 - Debt Service'!R$24,'H-32A-WP06 - Debt Service'!R$27/12,0)),"-")</f>
        <v>0</v>
      </c>
      <c r="T388" s="366">
        <f>IFERROR(IF(-SUM(T$20:T387)+T$15&lt;0.000001,0,IF($C388&gt;='H-32A-WP06 - Debt Service'!S$24,'H-32A-WP06 - Debt Service'!S$27/12,0)),"-")</f>
        <v>0</v>
      </c>
      <c r="U388" s="366">
        <f>IFERROR(IF(-SUM(U$20:U387)+U$15&lt;0.000001,0,IF($C388&gt;='H-32A-WP06 - Debt Service'!T$24,'H-32A-WP06 - Debt Service'!T$27/12,0)),"-")</f>
        <v>0</v>
      </c>
      <c r="V388" s="366">
        <f>IFERROR(IF(-SUM(V$20:V387)+V$15&lt;0.000001,0,IF($C388&gt;='H-32A-WP06 - Debt Service'!U$24,'H-32A-WP06 - Debt Service'!U$27/12,0)),"-")</f>
        <v>0</v>
      </c>
      <c r="W388" s="366">
        <f>IFERROR(IF(-SUM(W$20:W387)+W$15&lt;0.000001,0,IF($C388&gt;='H-32A-WP06 - Debt Service'!V$24,'H-32A-WP06 - Debt Service'!V$27/12,0)),"-")</f>
        <v>0</v>
      </c>
      <c r="X388" s="366">
        <f>IFERROR(IF(-SUM(X$20:X387)+X$15&lt;0.000001,0,IF($C388&gt;='H-32A-WP06 - Debt Service'!W$24,'H-32A-WP06 - Debt Service'!W$27/12,0)),"-")</f>
        <v>0</v>
      </c>
      <c r="Y388" s="366">
        <f>IFERROR(IF(-SUM(Y$20:Y387)+Y$15&lt;0.000001,0,IF($C388&gt;='H-32A-WP06 - Debt Service'!X$24,'H-32A-WP06 - Debt Service'!X$27/12,0)),"-")</f>
        <v>0</v>
      </c>
      <c r="Z388" s="366">
        <f>IFERROR(IF(-SUM(Z$20:Z387)+Z$15&lt;0.000001,0,IF($C388&gt;='H-32A-WP06 - Debt Service'!Y$24,'H-32A-WP06 - Debt Service'!Y$27/12,0)),"-")</f>
        <v>0</v>
      </c>
    </row>
    <row r="389" spans="2:26">
      <c r="B389" s="354">
        <f t="shared" si="20"/>
        <v>2049</v>
      </c>
      <c r="C389" s="378">
        <f t="shared" si="22"/>
        <v>54697</v>
      </c>
      <c r="D389" s="366" t="str">
        <f>IFERROR(IF(-SUM(D$20:D388)+D$15&lt;0.000001,0,IF($C389&gt;='H-32A-WP06 - Debt Service'!C$24,'H-32A-WP06 - Debt Service'!C$27/12,0)),"-")</f>
        <v>-</v>
      </c>
      <c r="E389" s="366" t="str">
        <f>IFERROR(IF(-SUM(E$20:E388)+E$15&lt;0.000001,0,IF($C389&gt;='H-32A-WP06 - Debt Service'!D$24,'H-32A-WP06 - Debt Service'!D$27/12,0)),"-")</f>
        <v>-</v>
      </c>
      <c r="F389" s="366" t="str">
        <f>IFERROR(IF(-SUM(F$20:F388)+F$15&lt;0.000001,0,IF($C389&gt;='H-32A-WP06 - Debt Service'!E$24,'H-32A-WP06 - Debt Service'!E$27/12,0)),"-")</f>
        <v>-</v>
      </c>
      <c r="G389" s="366">
        <f>IFERROR(IF(-SUM(G$20:G388)+G$15&lt;0.000001,0,IF($C389&gt;='H-32A-WP06 - Debt Service'!F$24,'H-32A-WP06 - Debt Service'!F$27/12,0)),"-")</f>
        <v>0</v>
      </c>
      <c r="H389" s="366">
        <f>IFERROR(IF(-SUM(H$20:H388)+H$15&lt;0.000001,0,IF($C389&gt;='H-32A-WP06 - Debt Service'!G$24,'H-32A-WP06 - Debt Service'!G$27/12,0)),"-")</f>
        <v>0</v>
      </c>
      <c r="I389" s="366">
        <f>IFERROR(IF(-SUM(I$20:I388)+I$15&lt;0.000001,0,IF($C389&gt;='H-32A-WP06 - Debt Service'!H$24,'H-32A-WP06 - Debt Service'!H$27/12,0)),"-")</f>
        <v>0</v>
      </c>
      <c r="J389" s="366">
        <f>IFERROR(IF(-SUM(J$20:J388)+J$15&lt;0.000001,0,IF($C389&gt;='H-32A-WP06 - Debt Service'!I$24,'H-32A-WP06 - Debt Service'!I$27/12,0)),"-")</f>
        <v>0</v>
      </c>
      <c r="K389" s="366">
        <f>IFERROR(IF(-SUM(K$20:K388)+K$15&lt;0.000001,0,IF($C389&gt;='H-32A-WP06 - Debt Service'!J$24,'H-32A-WP06 - Debt Service'!J$27/12,0)),"-")</f>
        <v>0</v>
      </c>
      <c r="L389" s="366">
        <f>IFERROR(IF(-SUM(L$20:L388)+L$15&lt;0.000001,0,IF($C389&gt;='H-32A-WP06 - Debt Service'!K$24,'H-32A-WP06 - Debt Service'!K$27/12,0)),"-")</f>
        <v>0</v>
      </c>
      <c r="M389" s="366">
        <f>IFERROR(IF(-SUM(M$20:M388)+M$15&lt;0.000001,0,IF($C389&gt;='H-32A-WP06 - Debt Service'!L$24,'H-32A-WP06 - Debt Service'!L$27/12,0)),"-")</f>
        <v>0</v>
      </c>
      <c r="N389" s="459"/>
      <c r="O389" s="354">
        <f t="shared" si="21"/>
        <v>2049</v>
      </c>
      <c r="P389" s="378">
        <f t="shared" si="23"/>
        <v>54697</v>
      </c>
      <c r="Q389" s="366" t="str">
        <f>IFERROR(IF(-SUM(Q$20:Q388)+Q$15&lt;0.000001,0,IF($C389&gt;='H-32A-WP06 - Debt Service'!P$24,'H-32A-WP06 - Debt Service'!P$27/12,0)),"-")</f>
        <v>-</v>
      </c>
      <c r="R389" s="366">
        <f>IFERROR(IF(-SUM(R$20:R388)+R$15&lt;0.000001,0,IF($C389&gt;='H-32A-WP06 - Debt Service'!Q$24,'H-32A-WP06 - Debt Service'!Q$27/12,0)),"-")</f>
        <v>0</v>
      </c>
      <c r="S389" s="366">
        <f>IFERROR(IF(-SUM(S$20:S388)+S$15&lt;0.000001,0,IF($C389&gt;='H-32A-WP06 - Debt Service'!R$24,'H-32A-WP06 - Debt Service'!R$27/12,0)),"-")</f>
        <v>0</v>
      </c>
      <c r="T389" s="366">
        <f>IFERROR(IF(-SUM(T$20:T388)+T$15&lt;0.000001,0,IF($C389&gt;='H-32A-WP06 - Debt Service'!S$24,'H-32A-WP06 - Debt Service'!S$27/12,0)),"-")</f>
        <v>0</v>
      </c>
      <c r="U389" s="366">
        <f>IFERROR(IF(-SUM(U$20:U388)+U$15&lt;0.000001,0,IF($C389&gt;='H-32A-WP06 - Debt Service'!T$24,'H-32A-WP06 - Debt Service'!T$27/12,0)),"-")</f>
        <v>0</v>
      </c>
      <c r="V389" s="366">
        <f>IFERROR(IF(-SUM(V$20:V388)+V$15&lt;0.000001,0,IF($C389&gt;='H-32A-WP06 - Debt Service'!U$24,'H-32A-WP06 - Debt Service'!U$27/12,0)),"-")</f>
        <v>0</v>
      </c>
      <c r="W389" s="366">
        <f>IFERROR(IF(-SUM(W$20:W388)+W$15&lt;0.000001,0,IF($C389&gt;='H-32A-WP06 - Debt Service'!V$24,'H-32A-WP06 - Debt Service'!V$27/12,0)),"-")</f>
        <v>0</v>
      </c>
      <c r="X389" s="366">
        <f>IFERROR(IF(-SUM(X$20:X388)+X$15&lt;0.000001,0,IF($C389&gt;='H-32A-WP06 - Debt Service'!W$24,'H-32A-WP06 - Debt Service'!W$27/12,0)),"-")</f>
        <v>0</v>
      </c>
      <c r="Y389" s="366">
        <f>IFERROR(IF(-SUM(Y$20:Y388)+Y$15&lt;0.000001,0,IF($C389&gt;='H-32A-WP06 - Debt Service'!X$24,'H-32A-WP06 - Debt Service'!X$27/12,0)),"-")</f>
        <v>0</v>
      </c>
      <c r="Z389" s="366">
        <f>IFERROR(IF(-SUM(Z$20:Z388)+Z$15&lt;0.000001,0,IF($C389&gt;='H-32A-WP06 - Debt Service'!Y$24,'H-32A-WP06 - Debt Service'!Y$27/12,0)),"-")</f>
        <v>0</v>
      </c>
    </row>
    <row r="390" spans="2:26">
      <c r="B390" s="354">
        <f t="shared" si="20"/>
        <v>2049</v>
      </c>
      <c r="C390" s="378">
        <f t="shared" si="22"/>
        <v>54728</v>
      </c>
      <c r="D390" s="366" t="str">
        <f>IFERROR(IF(-SUM(D$20:D389)+D$15&lt;0.000001,0,IF($C390&gt;='H-32A-WP06 - Debt Service'!C$24,'H-32A-WP06 - Debt Service'!C$27/12,0)),"-")</f>
        <v>-</v>
      </c>
      <c r="E390" s="366" t="str">
        <f>IFERROR(IF(-SUM(E$20:E389)+E$15&lt;0.000001,0,IF($C390&gt;='H-32A-WP06 - Debt Service'!D$24,'H-32A-WP06 - Debt Service'!D$27/12,0)),"-")</f>
        <v>-</v>
      </c>
      <c r="F390" s="366" t="str">
        <f>IFERROR(IF(-SUM(F$20:F389)+F$15&lt;0.000001,0,IF($C390&gt;='H-32A-WP06 - Debt Service'!E$24,'H-32A-WP06 - Debt Service'!E$27/12,0)),"-")</f>
        <v>-</v>
      </c>
      <c r="G390" s="366">
        <f>IFERROR(IF(-SUM(G$20:G389)+G$15&lt;0.000001,0,IF($C390&gt;='H-32A-WP06 - Debt Service'!F$24,'H-32A-WP06 - Debt Service'!F$27/12,0)),"-")</f>
        <v>0</v>
      </c>
      <c r="H390" s="366">
        <f>IFERROR(IF(-SUM(H$20:H389)+H$15&lt;0.000001,0,IF($C390&gt;='H-32A-WP06 - Debt Service'!G$24,'H-32A-WP06 - Debt Service'!G$27/12,0)),"-")</f>
        <v>0</v>
      </c>
      <c r="I390" s="366">
        <f>IFERROR(IF(-SUM(I$20:I389)+I$15&lt;0.000001,0,IF($C390&gt;='H-32A-WP06 - Debt Service'!H$24,'H-32A-WP06 - Debt Service'!H$27/12,0)),"-")</f>
        <v>0</v>
      </c>
      <c r="J390" s="366">
        <f>IFERROR(IF(-SUM(J$20:J389)+J$15&lt;0.000001,0,IF($C390&gt;='H-32A-WP06 - Debt Service'!I$24,'H-32A-WP06 - Debt Service'!I$27/12,0)),"-")</f>
        <v>0</v>
      </c>
      <c r="K390" s="366">
        <f>IFERROR(IF(-SUM(K$20:K389)+K$15&lt;0.000001,0,IF($C390&gt;='H-32A-WP06 - Debt Service'!J$24,'H-32A-WP06 - Debt Service'!J$27/12,0)),"-")</f>
        <v>0</v>
      </c>
      <c r="L390" s="366">
        <f>IFERROR(IF(-SUM(L$20:L389)+L$15&lt;0.000001,0,IF($C390&gt;='H-32A-WP06 - Debt Service'!K$24,'H-32A-WP06 - Debt Service'!K$27/12,0)),"-")</f>
        <v>0</v>
      </c>
      <c r="M390" s="366">
        <f>IFERROR(IF(-SUM(M$20:M389)+M$15&lt;0.000001,0,IF($C390&gt;='H-32A-WP06 - Debt Service'!L$24,'H-32A-WP06 - Debt Service'!L$27/12,0)),"-")</f>
        <v>0</v>
      </c>
      <c r="N390" s="459"/>
      <c r="O390" s="354">
        <f t="shared" si="21"/>
        <v>2049</v>
      </c>
      <c r="P390" s="378">
        <f t="shared" si="23"/>
        <v>54728</v>
      </c>
      <c r="Q390" s="366" t="str">
        <f>IFERROR(IF(-SUM(Q$20:Q389)+Q$15&lt;0.000001,0,IF($C390&gt;='H-32A-WP06 - Debt Service'!P$24,'H-32A-WP06 - Debt Service'!P$27/12,0)),"-")</f>
        <v>-</v>
      </c>
      <c r="R390" s="366">
        <f>IFERROR(IF(-SUM(R$20:R389)+R$15&lt;0.000001,0,IF($C390&gt;='H-32A-WP06 - Debt Service'!Q$24,'H-32A-WP06 - Debt Service'!Q$27/12,0)),"-")</f>
        <v>0</v>
      </c>
      <c r="S390" s="366">
        <f>IFERROR(IF(-SUM(S$20:S389)+S$15&lt;0.000001,0,IF($C390&gt;='H-32A-WP06 - Debt Service'!R$24,'H-32A-WP06 - Debt Service'!R$27/12,0)),"-")</f>
        <v>0</v>
      </c>
      <c r="T390" s="366">
        <f>IFERROR(IF(-SUM(T$20:T389)+T$15&lt;0.000001,0,IF($C390&gt;='H-32A-WP06 - Debt Service'!S$24,'H-32A-WP06 - Debt Service'!S$27/12,0)),"-")</f>
        <v>0</v>
      </c>
      <c r="U390" s="366">
        <f>IFERROR(IF(-SUM(U$20:U389)+U$15&lt;0.000001,0,IF($C390&gt;='H-32A-WP06 - Debt Service'!T$24,'H-32A-WP06 - Debt Service'!T$27/12,0)),"-")</f>
        <v>0</v>
      </c>
      <c r="V390" s="366">
        <f>IFERROR(IF(-SUM(V$20:V389)+V$15&lt;0.000001,0,IF($C390&gt;='H-32A-WP06 - Debt Service'!U$24,'H-32A-WP06 - Debt Service'!U$27/12,0)),"-")</f>
        <v>0</v>
      </c>
      <c r="W390" s="366">
        <f>IFERROR(IF(-SUM(W$20:W389)+W$15&lt;0.000001,0,IF($C390&gt;='H-32A-WP06 - Debt Service'!V$24,'H-32A-WP06 - Debt Service'!V$27/12,0)),"-")</f>
        <v>0</v>
      </c>
      <c r="X390" s="366">
        <f>IFERROR(IF(-SUM(X$20:X389)+X$15&lt;0.000001,0,IF($C390&gt;='H-32A-WP06 - Debt Service'!W$24,'H-32A-WP06 - Debt Service'!W$27/12,0)),"-")</f>
        <v>0</v>
      </c>
      <c r="Y390" s="366">
        <f>IFERROR(IF(-SUM(Y$20:Y389)+Y$15&lt;0.000001,0,IF($C390&gt;='H-32A-WP06 - Debt Service'!X$24,'H-32A-WP06 - Debt Service'!X$27/12,0)),"-")</f>
        <v>0</v>
      </c>
      <c r="Z390" s="366">
        <f>IFERROR(IF(-SUM(Z$20:Z389)+Z$15&lt;0.000001,0,IF($C390&gt;='H-32A-WP06 - Debt Service'!Y$24,'H-32A-WP06 - Debt Service'!Y$27/12,0)),"-")</f>
        <v>0</v>
      </c>
    </row>
    <row r="391" spans="2:26">
      <c r="B391" s="354">
        <f t="shared" si="20"/>
        <v>2049</v>
      </c>
      <c r="C391" s="378">
        <f t="shared" si="22"/>
        <v>54758</v>
      </c>
      <c r="D391" s="366" t="str">
        <f>IFERROR(IF(-SUM(D$20:D390)+D$15&lt;0.000001,0,IF($C391&gt;='H-32A-WP06 - Debt Service'!C$24,'H-32A-WP06 - Debt Service'!C$27/12,0)),"-")</f>
        <v>-</v>
      </c>
      <c r="E391" s="366" t="str">
        <f>IFERROR(IF(-SUM(E$20:E390)+E$15&lt;0.000001,0,IF($C391&gt;='H-32A-WP06 - Debt Service'!D$24,'H-32A-WP06 - Debt Service'!D$27/12,0)),"-")</f>
        <v>-</v>
      </c>
      <c r="F391" s="366" t="str">
        <f>IFERROR(IF(-SUM(F$20:F390)+F$15&lt;0.000001,0,IF($C391&gt;='H-32A-WP06 - Debt Service'!E$24,'H-32A-WP06 - Debt Service'!E$27/12,0)),"-")</f>
        <v>-</v>
      </c>
      <c r="G391" s="366">
        <f>IFERROR(IF(-SUM(G$20:G390)+G$15&lt;0.000001,0,IF($C391&gt;='H-32A-WP06 - Debt Service'!F$24,'H-32A-WP06 - Debt Service'!F$27/12,0)),"-")</f>
        <v>0</v>
      </c>
      <c r="H391" s="366">
        <f>IFERROR(IF(-SUM(H$20:H390)+H$15&lt;0.000001,0,IF($C391&gt;='H-32A-WP06 - Debt Service'!G$24,'H-32A-WP06 - Debt Service'!G$27/12,0)),"-")</f>
        <v>0</v>
      </c>
      <c r="I391" s="366">
        <f>IFERROR(IF(-SUM(I$20:I390)+I$15&lt;0.000001,0,IF($C391&gt;='H-32A-WP06 - Debt Service'!H$24,'H-32A-WP06 - Debt Service'!H$27/12,0)),"-")</f>
        <v>0</v>
      </c>
      <c r="J391" s="366">
        <f>IFERROR(IF(-SUM(J$20:J390)+J$15&lt;0.000001,0,IF($C391&gt;='H-32A-WP06 - Debt Service'!I$24,'H-32A-WP06 - Debt Service'!I$27/12,0)),"-")</f>
        <v>0</v>
      </c>
      <c r="K391" s="366">
        <f>IFERROR(IF(-SUM(K$20:K390)+K$15&lt;0.000001,0,IF($C391&gt;='H-32A-WP06 - Debt Service'!J$24,'H-32A-WP06 - Debt Service'!J$27/12,0)),"-")</f>
        <v>0</v>
      </c>
      <c r="L391" s="366">
        <f>IFERROR(IF(-SUM(L$20:L390)+L$15&lt;0.000001,0,IF($C391&gt;='H-32A-WP06 - Debt Service'!K$24,'H-32A-WP06 - Debt Service'!K$27/12,0)),"-")</f>
        <v>0</v>
      </c>
      <c r="M391" s="366">
        <f>IFERROR(IF(-SUM(M$20:M390)+M$15&lt;0.000001,0,IF($C391&gt;='H-32A-WP06 - Debt Service'!L$24,'H-32A-WP06 - Debt Service'!L$27/12,0)),"-")</f>
        <v>0</v>
      </c>
      <c r="N391" s="459"/>
      <c r="O391" s="354">
        <f t="shared" si="21"/>
        <v>2049</v>
      </c>
      <c r="P391" s="378">
        <f t="shared" si="23"/>
        <v>54758</v>
      </c>
      <c r="Q391" s="366" t="str">
        <f>IFERROR(IF(-SUM(Q$20:Q390)+Q$15&lt;0.000001,0,IF($C391&gt;='H-32A-WP06 - Debt Service'!P$24,'H-32A-WP06 - Debt Service'!P$27/12,0)),"-")</f>
        <v>-</v>
      </c>
      <c r="R391" s="366">
        <f>IFERROR(IF(-SUM(R$20:R390)+R$15&lt;0.000001,0,IF($C391&gt;='H-32A-WP06 - Debt Service'!Q$24,'H-32A-WP06 - Debt Service'!Q$27/12,0)),"-")</f>
        <v>0</v>
      </c>
      <c r="S391" s="366">
        <f>IFERROR(IF(-SUM(S$20:S390)+S$15&lt;0.000001,0,IF($C391&gt;='H-32A-WP06 - Debt Service'!R$24,'H-32A-WP06 - Debt Service'!R$27/12,0)),"-")</f>
        <v>0</v>
      </c>
      <c r="T391" s="366">
        <f>IFERROR(IF(-SUM(T$20:T390)+T$15&lt;0.000001,0,IF($C391&gt;='H-32A-WP06 - Debt Service'!S$24,'H-32A-WP06 - Debt Service'!S$27/12,0)),"-")</f>
        <v>0</v>
      </c>
      <c r="U391" s="366">
        <f>IFERROR(IF(-SUM(U$20:U390)+U$15&lt;0.000001,0,IF($C391&gt;='H-32A-WP06 - Debt Service'!T$24,'H-32A-WP06 - Debt Service'!T$27/12,0)),"-")</f>
        <v>0</v>
      </c>
      <c r="V391" s="366">
        <f>IFERROR(IF(-SUM(V$20:V390)+V$15&lt;0.000001,0,IF($C391&gt;='H-32A-WP06 - Debt Service'!U$24,'H-32A-WP06 - Debt Service'!U$27/12,0)),"-")</f>
        <v>0</v>
      </c>
      <c r="W391" s="366">
        <f>IFERROR(IF(-SUM(W$20:W390)+W$15&lt;0.000001,0,IF($C391&gt;='H-32A-WP06 - Debt Service'!V$24,'H-32A-WP06 - Debt Service'!V$27/12,0)),"-")</f>
        <v>0</v>
      </c>
      <c r="X391" s="366">
        <f>IFERROR(IF(-SUM(X$20:X390)+X$15&lt;0.000001,0,IF($C391&gt;='H-32A-WP06 - Debt Service'!W$24,'H-32A-WP06 - Debt Service'!W$27/12,0)),"-")</f>
        <v>0</v>
      </c>
      <c r="Y391" s="366">
        <f>IFERROR(IF(-SUM(Y$20:Y390)+Y$15&lt;0.000001,0,IF($C391&gt;='H-32A-WP06 - Debt Service'!X$24,'H-32A-WP06 - Debt Service'!X$27/12,0)),"-")</f>
        <v>0</v>
      </c>
      <c r="Z391" s="366">
        <f>IFERROR(IF(-SUM(Z$20:Z390)+Z$15&lt;0.000001,0,IF($C391&gt;='H-32A-WP06 - Debt Service'!Y$24,'H-32A-WP06 - Debt Service'!Y$27/12,0)),"-")</f>
        <v>0</v>
      </c>
    </row>
    <row r="392" spans="2:26">
      <c r="B392" s="354">
        <f t="shared" si="20"/>
        <v>2050</v>
      </c>
      <c r="C392" s="378">
        <f t="shared" si="22"/>
        <v>54789</v>
      </c>
      <c r="D392" s="366" t="str">
        <f>IFERROR(IF(-SUM(D$20:D391)+D$15&lt;0.000001,0,IF($C392&gt;='H-32A-WP06 - Debt Service'!C$24,'H-32A-WP06 - Debt Service'!C$27/12,0)),"-")</f>
        <v>-</v>
      </c>
      <c r="E392" s="366" t="str">
        <f>IFERROR(IF(-SUM(E$20:E391)+E$15&lt;0.000001,0,IF($C392&gt;='H-32A-WP06 - Debt Service'!D$24,'H-32A-WP06 - Debt Service'!D$27/12,0)),"-")</f>
        <v>-</v>
      </c>
      <c r="F392" s="366" t="str">
        <f>IFERROR(IF(-SUM(F$20:F391)+F$15&lt;0.000001,0,IF($C392&gt;='H-32A-WP06 - Debt Service'!E$24,'H-32A-WP06 - Debt Service'!E$27/12,0)),"-")</f>
        <v>-</v>
      </c>
      <c r="G392" s="366">
        <f>IFERROR(IF(-SUM(G$20:G391)+G$15&lt;0.000001,0,IF($C392&gt;='H-32A-WP06 - Debt Service'!F$24,'H-32A-WP06 - Debt Service'!F$27/12,0)),"-")</f>
        <v>0</v>
      </c>
      <c r="H392" s="366">
        <f>IFERROR(IF(-SUM(H$20:H391)+H$15&lt;0.000001,0,IF($C392&gt;='H-32A-WP06 - Debt Service'!G$24,'H-32A-WP06 - Debt Service'!G$27/12,0)),"-")</f>
        <v>0</v>
      </c>
      <c r="I392" s="366">
        <f>IFERROR(IF(-SUM(I$20:I391)+I$15&lt;0.000001,0,IF($C392&gt;='H-32A-WP06 - Debt Service'!H$24,'H-32A-WP06 - Debt Service'!H$27/12,0)),"-")</f>
        <v>0</v>
      </c>
      <c r="J392" s="366">
        <f>IFERROR(IF(-SUM(J$20:J391)+J$15&lt;0.000001,0,IF($C392&gt;='H-32A-WP06 - Debt Service'!I$24,'H-32A-WP06 - Debt Service'!I$27/12,0)),"-")</f>
        <v>0</v>
      </c>
      <c r="K392" s="366">
        <f>IFERROR(IF(-SUM(K$20:K391)+K$15&lt;0.000001,0,IF($C392&gt;='H-32A-WP06 - Debt Service'!J$24,'H-32A-WP06 - Debt Service'!J$27/12,0)),"-")</f>
        <v>0</v>
      </c>
      <c r="L392" s="366">
        <f>IFERROR(IF(-SUM(L$20:L391)+L$15&lt;0.000001,0,IF($C392&gt;='H-32A-WP06 - Debt Service'!K$24,'H-32A-WP06 - Debt Service'!K$27/12,0)),"-")</f>
        <v>0</v>
      </c>
      <c r="M392" s="366">
        <f>IFERROR(IF(-SUM(M$20:M391)+M$15&lt;0.000001,0,IF($C392&gt;='H-32A-WP06 - Debt Service'!L$24,'H-32A-WP06 - Debt Service'!L$27/12,0)),"-")</f>
        <v>0</v>
      </c>
      <c r="N392" s="459"/>
      <c r="O392" s="354">
        <f t="shared" si="21"/>
        <v>2050</v>
      </c>
      <c r="P392" s="378">
        <f t="shared" si="23"/>
        <v>54789</v>
      </c>
      <c r="Q392" s="366" t="str">
        <f>IFERROR(IF(-SUM(Q$20:Q391)+Q$15&lt;0.000001,0,IF($C392&gt;='H-32A-WP06 - Debt Service'!P$24,'H-32A-WP06 - Debt Service'!P$27/12,0)),"-")</f>
        <v>-</v>
      </c>
      <c r="R392" s="366">
        <f>IFERROR(IF(-SUM(R$20:R391)+R$15&lt;0.000001,0,IF($C392&gt;='H-32A-WP06 - Debt Service'!Q$24,'H-32A-WP06 - Debt Service'!Q$27/12,0)),"-")</f>
        <v>0</v>
      </c>
      <c r="S392" s="366">
        <f>IFERROR(IF(-SUM(S$20:S391)+S$15&lt;0.000001,0,IF($C392&gt;='H-32A-WP06 - Debt Service'!R$24,'H-32A-WP06 - Debt Service'!R$27/12,0)),"-")</f>
        <v>0</v>
      </c>
      <c r="T392" s="366">
        <f>IFERROR(IF(-SUM(T$20:T391)+T$15&lt;0.000001,0,IF($C392&gt;='H-32A-WP06 - Debt Service'!S$24,'H-32A-WP06 - Debt Service'!S$27/12,0)),"-")</f>
        <v>0</v>
      </c>
      <c r="U392" s="366">
        <f>IFERROR(IF(-SUM(U$20:U391)+U$15&lt;0.000001,0,IF($C392&gt;='H-32A-WP06 - Debt Service'!T$24,'H-32A-WP06 - Debt Service'!T$27/12,0)),"-")</f>
        <v>0</v>
      </c>
      <c r="V392" s="366">
        <f>IFERROR(IF(-SUM(V$20:V391)+V$15&lt;0.000001,0,IF($C392&gt;='H-32A-WP06 - Debt Service'!U$24,'H-32A-WP06 - Debt Service'!U$27/12,0)),"-")</f>
        <v>0</v>
      </c>
      <c r="W392" s="366">
        <f>IFERROR(IF(-SUM(W$20:W391)+W$15&lt;0.000001,0,IF($C392&gt;='H-32A-WP06 - Debt Service'!V$24,'H-32A-WP06 - Debt Service'!V$27/12,0)),"-")</f>
        <v>0</v>
      </c>
      <c r="X392" s="366">
        <f>IFERROR(IF(-SUM(X$20:X391)+X$15&lt;0.000001,0,IF($C392&gt;='H-32A-WP06 - Debt Service'!W$24,'H-32A-WP06 - Debt Service'!W$27/12,0)),"-")</f>
        <v>0</v>
      </c>
      <c r="Y392" s="366">
        <f>IFERROR(IF(-SUM(Y$20:Y391)+Y$15&lt;0.000001,0,IF($C392&gt;='H-32A-WP06 - Debt Service'!X$24,'H-32A-WP06 - Debt Service'!X$27/12,0)),"-")</f>
        <v>0</v>
      </c>
      <c r="Z392" s="366">
        <f>IFERROR(IF(-SUM(Z$20:Z391)+Z$15&lt;0.000001,0,IF($C392&gt;='H-32A-WP06 - Debt Service'!Y$24,'H-32A-WP06 - Debt Service'!Y$27/12,0)),"-")</f>
        <v>0</v>
      </c>
    </row>
    <row r="393" spans="2:26">
      <c r="B393" s="354">
        <f t="shared" si="20"/>
        <v>2050</v>
      </c>
      <c r="C393" s="378">
        <f t="shared" si="22"/>
        <v>54820</v>
      </c>
      <c r="D393" s="366" t="str">
        <f>IFERROR(IF(-SUM(D$20:D392)+D$15&lt;0.000001,0,IF($C393&gt;='H-32A-WP06 - Debt Service'!C$24,'H-32A-WP06 - Debt Service'!C$27/12,0)),"-")</f>
        <v>-</v>
      </c>
      <c r="E393" s="366" t="str">
        <f>IFERROR(IF(-SUM(E$20:E392)+E$15&lt;0.000001,0,IF($C393&gt;='H-32A-WP06 - Debt Service'!D$24,'H-32A-WP06 - Debt Service'!D$27/12,0)),"-")</f>
        <v>-</v>
      </c>
      <c r="F393" s="366" t="str">
        <f>IFERROR(IF(-SUM(F$20:F392)+F$15&lt;0.000001,0,IF($C393&gt;='H-32A-WP06 - Debt Service'!E$24,'H-32A-WP06 - Debt Service'!E$27/12,0)),"-")</f>
        <v>-</v>
      </c>
      <c r="G393" s="366">
        <f>IFERROR(IF(-SUM(G$20:G392)+G$15&lt;0.000001,0,IF($C393&gt;='H-32A-WP06 - Debt Service'!F$24,'H-32A-WP06 - Debt Service'!F$27/12,0)),"-")</f>
        <v>0</v>
      </c>
      <c r="H393" s="366">
        <f>IFERROR(IF(-SUM(H$20:H392)+H$15&lt;0.000001,0,IF($C393&gt;='H-32A-WP06 - Debt Service'!G$24,'H-32A-WP06 - Debt Service'!G$27/12,0)),"-")</f>
        <v>0</v>
      </c>
      <c r="I393" s="366">
        <f>IFERROR(IF(-SUM(I$20:I392)+I$15&lt;0.000001,0,IF($C393&gt;='H-32A-WP06 - Debt Service'!H$24,'H-32A-WP06 - Debt Service'!H$27/12,0)),"-")</f>
        <v>0</v>
      </c>
      <c r="J393" s="366">
        <f>IFERROR(IF(-SUM(J$20:J392)+J$15&lt;0.000001,0,IF($C393&gt;='H-32A-WP06 - Debt Service'!I$24,'H-32A-WP06 - Debt Service'!I$27/12,0)),"-")</f>
        <v>0</v>
      </c>
      <c r="K393" s="366">
        <f>IFERROR(IF(-SUM(K$20:K392)+K$15&lt;0.000001,0,IF($C393&gt;='H-32A-WP06 - Debt Service'!J$24,'H-32A-WP06 - Debt Service'!J$27/12,0)),"-")</f>
        <v>0</v>
      </c>
      <c r="L393" s="366">
        <f>IFERROR(IF(-SUM(L$20:L392)+L$15&lt;0.000001,0,IF($C393&gt;='H-32A-WP06 - Debt Service'!K$24,'H-32A-WP06 - Debt Service'!K$27/12,0)),"-")</f>
        <v>0</v>
      </c>
      <c r="M393" s="366">
        <f>IFERROR(IF(-SUM(M$20:M392)+M$15&lt;0.000001,0,IF($C393&gt;='H-32A-WP06 - Debt Service'!L$24,'H-32A-WP06 - Debt Service'!L$27/12,0)),"-")</f>
        <v>0</v>
      </c>
      <c r="N393" s="459"/>
      <c r="O393" s="354">
        <f t="shared" si="21"/>
        <v>2050</v>
      </c>
      <c r="P393" s="378">
        <f t="shared" si="23"/>
        <v>54820</v>
      </c>
      <c r="Q393" s="366" t="str">
        <f>IFERROR(IF(-SUM(Q$20:Q392)+Q$15&lt;0.000001,0,IF($C393&gt;='H-32A-WP06 - Debt Service'!P$24,'H-32A-WP06 - Debt Service'!P$27/12,0)),"-")</f>
        <v>-</v>
      </c>
      <c r="R393" s="366">
        <f>IFERROR(IF(-SUM(R$20:R392)+R$15&lt;0.000001,0,IF($C393&gt;='H-32A-WP06 - Debt Service'!Q$24,'H-32A-WP06 - Debt Service'!Q$27/12,0)),"-")</f>
        <v>0</v>
      </c>
      <c r="S393" s="366">
        <f>IFERROR(IF(-SUM(S$20:S392)+S$15&lt;0.000001,0,IF($C393&gt;='H-32A-WP06 - Debt Service'!R$24,'H-32A-WP06 - Debt Service'!R$27/12,0)),"-")</f>
        <v>0</v>
      </c>
      <c r="T393" s="366">
        <f>IFERROR(IF(-SUM(T$20:T392)+T$15&lt;0.000001,0,IF($C393&gt;='H-32A-WP06 - Debt Service'!S$24,'H-32A-WP06 - Debt Service'!S$27/12,0)),"-")</f>
        <v>0</v>
      </c>
      <c r="U393" s="366">
        <f>IFERROR(IF(-SUM(U$20:U392)+U$15&lt;0.000001,0,IF($C393&gt;='H-32A-WP06 - Debt Service'!T$24,'H-32A-WP06 - Debt Service'!T$27/12,0)),"-")</f>
        <v>0</v>
      </c>
      <c r="V393" s="366">
        <f>IFERROR(IF(-SUM(V$20:V392)+V$15&lt;0.000001,0,IF($C393&gt;='H-32A-WP06 - Debt Service'!U$24,'H-32A-WP06 - Debt Service'!U$27/12,0)),"-")</f>
        <v>0</v>
      </c>
      <c r="W393" s="366">
        <f>IFERROR(IF(-SUM(W$20:W392)+W$15&lt;0.000001,0,IF($C393&gt;='H-32A-WP06 - Debt Service'!V$24,'H-32A-WP06 - Debt Service'!V$27/12,0)),"-")</f>
        <v>0</v>
      </c>
      <c r="X393" s="366">
        <f>IFERROR(IF(-SUM(X$20:X392)+X$15&lt;0.000001,0,IF($C393&gt;='H-32A-WP06 - Debt Service'!W$24,'H-32A-WP06 - Debt Service'!W$27/12,0)),"-")</f>
        <v>0</v>
      </c>
      <c r="Y393" s="366">
        <f>IFERROR(IF(-SUM(Y$20:Y392)+Y$15&lt;0.000001,0,IF($C393&gt;='H-32A-WP06 - Debt Service'!X$24,'H-32A-WP06 - Debt Service'!X$27/12,0)),"-")</f>
        <v>0</v>
      </c>
      <c r="Z393" s="366">
        <f>IFERROR(IF(-SUM(Z$20:Z392)+Z$15&lt;0.000001,0,IF($C393&gt;='H-32A-WP06 - Debt Service'!Y$24,'H-32A-WP06 - Debt Service'!Y$27/12,0)),"-")</f>
        <v>0</v>
      </c>
    </row>
    <row r="394" spans="2:26">
      <c r="B394" s="354">
        <f t="shared" si="20"/>
        <v>2050</v>
      </c>
      <c r="C394" s="378">
        <f t="shared" si="22"/>
        <v>54848</v>
      </c>
      <c r="D394" s="366" t="str">
        <f>IFERROR(IF(-SUM(D$20:D393)+D$15&lt;0.000001,0,IF($C394&gt;='H-32A-WP06 - Debt Service'!C$24,'H-32A-WP06 - Debt Service'!C$27/12,0)),"-")</f>
        <v>-</v>
      </c>
      <c r="E394" s="366" t="str">
        <f>IFERROR(IF(-SUM(E$20:E393)+E$15&lt;0.000001,0,IF($C394&gt;='H-32A-WP06 - Debt Service'!D$24,'H-32A-WP06 - Debt Service'!D$27/12,0)),"-")</f>
        <v>-</v>
      </c>
      <c r="F394" s="366" t="str">
        <f>IFERROR(IF(-SUM(F$20:F393)+F$15&lt;0.000001,0,IF($C394&gt;='H-32A-WP06 - Debt Service'!E$24,'H-32A-WP06 - Debt Service'!E$27/12,0)),"-")</f>
        <v>-</v>
      </c>
      <c r="G394" s="366">
        <f>IFERROR(IF(-SUM(G$20:G393)+G$15&lt;0.000001,0,IF($C394&gt;='H-32A-WP06 - Debt Service'!F$24,'H-32A-WP06 - Debt Service'!F$27/12,0)),"-")</f>
        <v>0</v>
      </c>
      <c r="H394" s="366">
        <f>IFERROR(IF(-SUM(H$20:H393)+H$15&lt;0.000001,0,IF($C394&gt;='H-32A-WP06 - Debt Service'!G$24,'H-32A-WP06 - Debt Service'!G$27/12,0)),"-")</f>
        <v>0</v>
      </c>
      <c r="I394" s="366">
        <f>IFERROR(IF(-SUM(I$20:I393)+I$15&lt;0.000001,0,IF($C394&gt;='H-32A-WP06 - Debt Service'!H$24,'H-32A-WP06 - Debt Service'!H$27/12,0)),"-")</f>
        <v>0</v>
      </c>
      <c r="J394" s="366">
        <f>IFERROR(IF(-SUM(J$20:J393)+J$15&lt;0.000001,0,IF($C394&gt;='H-32A-WP06 - Debt Service'!I$24,'H-32A-WP06 - Debt Service'!I$27/12,0)),"-")</f>
        <v>0</v>
      </c>
      <c r="K394" s="366">
        <f>IFERROR(IF(-SUM(K$20:K393)+K$15&lt;0.000001,0,IF($C394&gt;='H-32A-WP06 - Debt Service'!J$24,'H-32A-WP06 - Debt Service'!J$27/12,0)),"-")</f>
        <v>0</v>
      </c>
      <c r="L394" s="366">
        <f>IFERROR(IF(-SUM(L$20:L393)+L$15&lt;0.000001,0,IF($C394&gt;='H-32A-WP06 - Debt Service'!K$24,'H-32A-WP06 - Debt Service'!K$27/12,0)),"-")</f>
        <v>0</v>
      </c>
      <c r="M394" s="366">
        <f>IFERROR(IF(-SUM(M$20:M393)+M$15&lt;0.000001,0,IF($C394&gt;='H-32A-WP06 - Debt Service'!L$24,'H-32A-WP06 - Debt Service'!L$27/12,0)),"-")</f>
        <v>0</v>
      </c>
      <c r="N394" s="459"/>
      <c r="O394" s="354">
        <f t="shared" si="21"/>
        <v>2050</v>
      </c>
      <c r="P394" s="378">
        <f t="shared" si="23"/>
        <v>54848</v>
      </c>
      <c r="Q394" s="366" t="str">
        <f>IFERROR(IF(-SUM(Q$20:Q393)+Q$15&lt;0.000001,0,IF($C394&gt;='H-32A-WP06 - Debt Service'!P$24,'H-32A-WP06 - Debt Service'!P$27/12,0)),"-")</f>
        <v>-</v>
      </c>
      <c r="R394" s="366">
        <f>IFERROR(IF(-SUM(R$20:R393)+R$15&lt;0.000001,0,IF($C394&gt;='H-32A-WP06 - Debt Service'!Q$24,'H-32A-WP06 - Debt Service'!Q$27/12,0)),"-")</f>
        <v>0</v>
      </c>
      <c r="S394" s="366">
        <f>IFERROR(IF(-SUM(S$20:S393)+S$15&lt;0.000001,0,IF($C394&gt;='H-32A-WP06 - Debt Service'!R$24,'H-32A-WP06 - Debt Service'!R$27/12,0)),"-")</f>
        <v>0</v>
      </c>
      <c r="T394" s="366">
        <f>IFERROR(IF(-SUM(T$20:T393)+T$15&lt;0.000001,0,IF($C394&gt;='H-32A-WP06 - Debt Service'!S$24,'H-32A-WP06 - Debt Service'!S$27/12,0)),"-")</f>
        <v>0</v>
      </c>
      <c r="U394" s="366">
        <f>IFERROR(IF(-SUM(U$20:U393)+U$15&lt;0.000001,0,IF($C394&gt;='H-32A-WP06 - Debt Service'!T$24,'H-32A-WP06 - Debt Service'!T$27/12,0)),"-")</f>
        <v>0</v>
      </c>
      <c r="V394" s="366">
        <f>IFERROR(IF(-SUM(V$20:V393)+V$15&lt;0.000001,0,IF($C394&gt;='H-32A-WP06 - Debt Service'!U$24,'H-32A-WP06 - Debt Service'!U$27/12,0)),"-")</f>
        <v>0</v>
      </c>
      <c r="W394" s="366">
        <f>IFERROR(IF(-SUM(W$20:W393)+W$15&lt;0.000001,0,IF($C394&gt;='H-32A-WP06 - Debt Service'!V$24,'H-32A-WP06 - Debt Service'!V$27/12,0)),"-")</f>
        <v>0</v>
      </c>
      <c r="X394" s="366">
        <f>IFERROR(IF(-SUM(X$20:X393)+X$15&lt;0.000001,0,IF($C394&gt;='H-32A-WP06 - Debt Service'!W$24,'H-32A-WP06 - Debt Service'!W$27/12,0)),"-")</f>
        <v>0</v>
      </c>
      <c r="Y394" s="366">
        <f>IFERROR(IF(-SUM(Y$20:Y393)+Y$15&lt;0.000001,0,IF($C394&gt;='H-32A-WP06 - Debt Service'!X$24,'H-32A-WP06 - Debt Service'!X$27/12,0)),"-")</f>
        <v>0</v>
      </c>
      <c r="Z394" s="366">
        <f>IFERROR(IF(-SUM(Z$20:Z393)+Z$15&lt;0.000001,0,IF($C394&gt;='H-32A-WP06 - Debt Service'!Y$24,'H-32A-WP06 - Debt Service'!Y$27/12,0)),"-")</f>
        <v>0</v>
      </c>
    </row>
    <row r="395" spans="2:26">
      <c r="B395" s="354">
        <f t="shared" si="20"/>
        <v>2050</v>
      </c>
      <c r="C395" s="378">
        <f t="shared" si="22"/>
        <v>54879</v>
      </c>
      <c r="D395" s="366" t="str">
        <f>IFERROR(IF(-SUM(D$20:D394)+D$15&lt;0.000001,0,IF($C395&gt;='H-32A-WP06 - Debt Service'!C$24,'H-32A-WP06 - Debt Service'!C$27/12,0)),"-")</f>
        <v>-</v>
      </c>
      <c r="E395" s="366" t="str">
        <f>IFERROR(IF(-SUM(E$20:E394)+E$15&lt;0.000001,0,IF($C395&gt;='H-32A-WP06 - Debt Service'!D$24,'H-32A-WP06 - Debt Service'!D$27/12,0)),"-")</f>
        <v>-</v>
      </c>
      <c r="F395" s="366" t="str">
        <f>IFERROR(IF(-SUM(F$20:F394)+F$15&lt;0.000001,0,IF($C395&gt;='H-32A-WP06 - Debt Service'!E$24,'H-32A-WP06 - Debt Service'!E$27/12,0)),"-")</f>
        <v>-</v>
      </c>
      <c r="G395" s="366">
        <f>IFERROR(IF(-SUM(G$20:G394)+G$15&lt;0.000001,0,IF($C395&gt;='H-32A-WP06 - Debt Service'!F$24,'H-32A-WP06 - Debt Service'!F$27/12,0)),"-")</f>
        <v>0</v>
      </c>
      <c r="H395" s="366">
        <f>IFERROR(IF(-SUM(H$20:H394)+H$15&lt;0.000001,0,IF($C395&gt;='H-32A-WP06 - Debt Service'!G$24,'H-32A-WP06 - Debt Service'!G$27/12,0)),"-")</f>
        <v>0</v>
      </c>
      <c r="I395" s="366">
        <f>IFERROR(IF(-SUM(I$20:I394)+I$15&lt;0.000001,0,IF($C395&gt;='H-32A-WP06 - Debt Service'!H$24,'H-32A-WP06 - Debt Service'!H$27/12,0)),"-")</f>
        <v>0</v>
      </c>
      <c r="J395" s="366">
        <f>IFERROR(IF(-SUM(J$20:J394)+J$15&lt;0.000001,0,IF($C395&gt;='H-32A-WP06 - Debt Service'!I$24,'H-32A-WP06 - Debt Service'!I$27/12,0)),"-")</f>
        <v>0</v>
      </c>
      <c r="K395" s="366">
        <f>IFERROR(IF(-SUM(K$20:K394)+K$15&lt;0.000001,0,IF($C395&gt;='H-32A-WP06 - Debt Service'!J$24,'H-32A-WP06 - Debt Service'!J$27/12,0)),"-")</f>
        <v>0</v>
      </c>
      <c r="L395" s="366">
        <f>IFERROR(IF(-SUM(L$20:L394)+L$15&lt;0.000001,0,IF($C395&gt;='H-32A-WP06 - Debt Service'!K$24,'H-32A-WP06 - Debt Service'!K$27/12,0)),"-")</f>
        <v>0</v>
      </c>
      <c r="M395" s="366">
        <f>IFERROR(IF(-SUM(M$20:M394)+M$15&lt;0.000001,0,IF($C395&gt;='H-32A-WP06 - Debt Service'!L$24,'H-32A-WP06 - Debt Service'!L$27/12,0)),"-")</f>
        <v>0</v>
      </c>
      <c r="N395" s="459"/>
      <c r="O395" s="354">
        <f t="shared" si="21"/>
        <v>2050</v>
      </c>
      <c r="P395" s="378">
        <f t="shared" si="23"/>
        <v>54879</v>
      </c>
      <c r="Q395" s="366" t="str">
        <f>IFERROR(IF(-SUM(Q$20:Q394)+Q$15&lt;0.000001,0,IF($C395&gt;='H-32A-WP06 - Debt Service'!P$24,'H-32A-WP06 - Debt Service'!P$27/12,0)),"-")</f>
        <v>-</v>
      </c>
      <c r="R395" s="366">
        <f>IFERROR(IF(-SUM(R$20:R394)+R$15&lt;0.000001,0,IF($C395&gt;='H-32A-WP06 - Debt Service'!Q$24,'H-32A-WP06 - Debt Service'!Q$27/12,0)),"-")</f>
        <v>0</v>
      </c>
      <c r="S395" s="366">
        <f>IFERROR(IF(-SUM(S$20:S394)+S$15&lt;0.000001,0,IF($C395&gt;='H-32A-WP06 - Debt Service'!R$24,'H-32A-WP06 - Debt Service'!R$27/12,0)),"-")</f>
        <v>0</v>
      </c>
      <c r="T395" s="366">
        <f>IFERROR(IF(-SUM(T$20:T394)+T$15&lt;0.000001,0,IF($C395&gt;='H-32A-WP06 - Debt Service'!S$24,'H-32A-WP06 - Debt Service'!S$27/12,0)),"-")</f>
        <v>0</v>
      </c>
      <c r="U395" s="366">
        <f>IFERROR(IF(-SUM(U$20:U394)+U$15&lt;0.000001,0,IF($C395&gt;='H-32A-WP06 - Debt Service'!T$24,'H-32A-WP06 - Debt Service'!T$27/12,0)),"-")</f>
        <v>0</v>
      </c>
      <c r="V395" s="366">
        <f>IFERROR(IF(-SUM(V$20:V394)+V$15&lt;0.000001,0,IF($C395&gt;='H-32A-WP06 - Debt Service'!U$24,'H-32A-WP06 - Debt Service'!U$27/12,0)),"-")</f>
        <v>0</v>
      </c>
      <c r="W395" s="366">
        <f>IFERROR(IF(-SUM(W$20:W394)+W$15&lt;0.000001,0,IF($C395&gt;='H-32A-WP06 - Debt Service'!V$24,'H-32A-WP06 - Debt Service'!V$27/12,0)),"-")</f>
        <v>0</v>
      </c>
      <c r="X395" s="366">
        <f>IFERROR(IF(-SUM(X$20:X394)+X$15&lt;0.000001,0,IF($C395&gt;='H-32A-WP06 - Debt Service'!W$24,'H-32A-WP06 - Debt Service'!W$27/12,0)),"-")</f>
        <v>0</v>
      </c>
      <c r="Y395" s="366">
        <f>IFERROR(IF(-SUM(Y$20:Y394)+Y$15&lt;0.000001,0,IF($C395&gt;='H-32A-WP06 - Debt Service'!X$24,'H-32A-WP06 - Debt Service'!X$27/12,0)),"-")</f>
        <v>0</v>
      </c>
      <c r="Z395" s="366">
        <f>IFERROR(IF(-SUM(Z$20:Z394)+Z$15&lt;0.000001,0,IF($C395&gt;='H-32A-WP06 - Debt Service'!Y$24,'H-32A-WP06 - Debt Service'!Y$27/12,0)),"-")</f>
        <v>0</v>
      </c>
    </row>
    <row r="396" spans="2:26">
      <c r="B396" s="354">
        <f t="shared" si="20"/>
        <v>2050</v>
      </c>
      <c r="C396" s="378">
        <f t="shared" si="22"/>
        <v>54909</v>
      </c>
      <c r="D396" s="366" t="str">
        <f>IFERROR(IF(-SUM(D$20:D395)+D$15&lt;0.000001,0,IF($C396&gt;='H-32A-WP06 - Debt Service'!C$24,'H-32A-WP06 - Debt Service'!C$27/12,0)),"-")</f>
        <v>-</v>
      </c>
      <c r="E396" s="366" t="str">
        <f>IFERROR(IF(-SUM(E$20:E395)+E$15&lt;0.000001,0,IF($C396&gt;='H-32A-WP06 - Debt Service'!D$24,'H-32A-WP06 - Debt Service'!D$27/12,0)),"-")</f>
        <v>-</v>
      </c>
      <c r="F396" s="366" t="str">
        <f>IFERROR(IF(-SUM(F$20:F395)+F$15&lt;0.000001,0,IF($C396&gt;='H-32A-WP06 - Debt Service'!E$24,'H-32A-WP06 - Debt Service'!E$27/12,0)),"-")</f>
        <v>-</v>
      </c>
      <c r="G396" s="366">
        <f>IFERROR(IF(-SUM(G$20:G395)+G$15&lt;0.000001,0,IF($C396&gt;='H-32A-WP06 - Debt Service'!F$24,'H-32A-WP06 - Debt Service'!F$27/12,0)),"-")</f>
        <v>0</v>
      </c>
      <c r="H396" s="366">
        <f>IFERROR(IF(-SUM(H$20:H395)+H$15&lt;0.000001,0,IF($C396&gt;='H-32A-WP06 - Debt Service'!G$24,'H-32A-WP06 - Debt Service'!G$27/12,0)),"-")</f>
        <v>0</v>
      </c>
      <c r="I396" s="366">
        <f>IFERROR(IF(-SUM(I$20:I395)+I$15&lt;0.000001,0,IF($C396&gt;='H-32A-WP06 - Debt Service'!H$24,'H-32A-WP06 - Debt Service'!H$27/12,0)),"-")</f>
        <v>0</v>
      </c>
      <c r="J396" s="366">
        <f>IFERROR(IF(-SUM(J$20:J395)+J$15&lt;0.000001,0,IF($C396&gt;='H-32A-WP06 - Debt Service'!I$24,'H-32A-WP06 - Debt Service'!I$27/12,0)),"-")</f>
        <v>0</v>
      </c>
      <c r="K396" s="366">
        <f>IFERROR(IF(-SUM(K$20:K395)+K$15&lt;0.000001,0,IF($C396&gt;='H-32A-WP06 - Debt Service'!J$24,'H-32A-WP06 - Debt Service'!J$27/12,0)),"-")</f>
        <v>0</v>
      </c>
      <c r="L396" s="366">
        <f>IFERROR(IF(-SUM(L$20:L395)+L$15&lt;0.000001,0,IF($C396&gt;='H-32A-WP06 - Debt Service'!K$24,'H-32A-WP06 - Debt Service'!K$27/12,0)),"-")</f>
        <v>0</v>
      </c>
      <c r="M396" s="366">
        <f>IFERROR(IF(-SUM(M$20:M395)+M$15&lt;0.000001,0,IF($C396&gt;='H-32A-WP06 - Debt Service'!L$24,'H-32A-WP06 - Debt Service'!L$27/12,0)),"-")</f>
        <v>0</v>
      </c>
      <c r="N396" s="459"/>
      <c r="O396" s="354">
        <f t="shared" si="21"/>
        <v>2050</v>
      </c>
      <c r="P396" s="378">
        <f t="shared" si="23"/>
        <v>54909</v>
      </c>
      <c r="Q396" s="366" t="str">
        <f>IFERROR(IF(-SUM(Q$20:Q395)+Q$15&lt;0.000001,0,IF($C396&gt;='H-32A-WP06 - Debt Service'!P$24,'H-32A-WP06 - Debt Service'!P$27/12,0)),"-")</f>
        <v>-</v>
      </c>
      <c r="R396" s="366">
        <f>IFERROR(IF(-SUM(R$20:R395)+R$15&lt;0.000001,0,IF($C396&gt;='H-32A-WP06 - Debt Service'!Q$24,'H-32A-WP06 - Debt Service'!Q$27/12,0)),"-")</f>
        <v>0</v>
      </c>
      <c r="S396" s="366">
        <f>IFERROR(IF(-SUM(S$20:S395)+S$15&lt;0.000001,0,IF($C396&gt;='H-32A-WP06 - Debt Service'!R$24,'H-32A-WP06 - Debt Service'!R$27/12,0)),"-")</f>
        <v>0</v>
      </c>
      <c r="T396" s="366">
        <f>IFERROR(IF(-SUM(T$20:T395)+T$15&lt;0.000001,0,IF($C396&gt;='H-32A-WP06 - Debt Service'!S$24,'H-32A-WP06 - Debt Service'!S$27/12,0)),"-")</f>
        <v>0</v>
      </c>
      <c r="U396" s="366">
        <f>IFERROR(IF(-SUM(U$20:U395)+U$15&lt;0.000001,0,IF($C396&gt;='H-32A-WP06 - Debt Service'!T$24,'H-32A-WP06 - Debt Service'!T$27/12,0)),"-")</f>
        <v>0</v>
      </c>
      <c r="V396" s="366">
        <f>IFERROR(IF(-SUM(V$20:V395)+V$15&lt;0.000001,0,IF($C396&gt;='H-32A-WP06 - Debt Service'!U$24,'H-32A-WP06 - Debt Service'!U$27/12,0)),"-")</f>
        <v>0</v>
      </c>
      <c r="W396" s="366">
        <f>IFERROR(IF(-SUM(W$20:W395)+W$15&lt;0.000001,0,IF($C396&gt;='H-32A-WP06 - Debt Service'!V$24,'H-32A-WP06 - Debt Service'!V$27/12,0)),"-")</f>
        <v>0</v>
      </c>
      <c r="X396" s="366">
        <f>IFERROR(IF(-SUM(X$20:X395)+X$15&lt;0.000001,0,IF($C396&gt;='H-32A-WP06 - Debt Service'!W$24,'H-32A-WP06 - Debt Service'!W$27/12,0)),"-")</f>
        <v>0</v>
      </c>
      <c r="Y396" s="366">
        <f>IFERROR(IF(-SUM(Y$20:Y395)+Y$15&lt;0.000001,0,IF($C396&gt;='H-32A-WP06 - Debt Service'!X$24,'H-32A-WP06 - Debt Service'!X$27/12,0)),"-")</f>
        <v>0</v>
      </c>
      <c r="Z396" s="366">
        <f>IFERROR(IF(-SUM(Z$20:Z395)+Z$15&lt;0.000001,0,IF($C396&gt;='H-32A-WP06 - Debt Service'!Y$24,'H-32A-WP06 - Debt Service'!Y$27/12,0)),"-")</f>
        <v>0</v>
      </c>
    </row>
    <row r="397" spans="2:26">
      <c r="B397" s="354">
        <f t="shared" si="20"/>
        <v>2050</v>
      </c>
      <c r="C397" s="378">
        <f t="shared" si="22"/>
        <v>54940</v>
      </c>
      <c r="D397" s="366" t="str">
        <f>IFERROR(IF(-SUM(D$20:D396)+D$15&lt;0.000001,0,IF($C397&gt;='H-32A-WP06 - Debt Service'!C$24,'H-32A-WP06 - Debt Service'!C$27/12,0)),"-")</f>
        <v>-</v>
      </c>
      <c r="E397" s="366" t="str">
        <f>IFERROR(IF(-SUM(E$20:E396)+E$15&lt;0.000001,0,IF($C397&gt;='H-32A-WP06 - Debt Service'!D$24,'H-32A-WP06 - Debt Service'!D$27/12,0)),"-")</f>
        <v>-</v>
      </c>
      <c r="F397" s="366" t="str">
        <f>IFERROR(IF(-SUM(F$20:F396)+F$15&lt;0.000001,0,IF($C397&gt;='H-32A-WP06 - Debt Service'!E$24,'H-32A-WP06 - Debt Service'!E$27/12,0)),"-")</f>
        <v>-</v>
      </c>
      <c r="G397" s="366">
        <f>IFERROR(IF(-SUM(G$20:G396)+G$15&lt;0.000001,0,IF($C397&gt;='H-32A-WP06 - Debt Service'!F$24,'H-32A-WP06 - Debt Service'!F$27/12,0)),"-")</f>
        <v>0</v>
      </c>
      <c r="H397" s="366">
        <f>IFERROR(IF(-SUM(H$20:H396)+H$15&lt;0.000001,0,IF($C397&gt;='H-32A-WP06 - Debt Service'!G$24,'H-32A-WP06 - Debt Service'!G$27/12,0)),"-")</f>
        <v>0</v>
      </c>
      <c r="I397" s="366">
        <f>IFERROR(IF(-SUM(I$20:I396)+I$15&lt;0.000001,0,IF($C397&gt;='H-32A-WP06 - Debt Service'!H$24,'H-32A-WP06 - Debt Service'!H$27/12,0)),"-")</f>
        <v>0</v>
      </c>
      <c r="J397" s="366">
        <f>IFERROR(IF(-SUM(J$20:J396)+J$15&lt;0.000001,0,IF($C397&gt;='H-32A-WP06 - Debt Service'!I$24,'H-32A-WP06 - Debt Service'!I$27/12,0)),"-")</f>
        <v>0</v>
      </c>
      <c r="K397" s="366">
        <f>IFERROR(IF(-SUM(K$20:K396)+K$15&lt;0.000001,0,IF($C397&gt;='H-32A-WP06 - Debt Service'!J$24,'H-32A-WP06 - Debt Service'!J$27/12,0)),"-")</f>
        <v>0</v>
      </c>
      <c r="L397" s="366">
        <f>IFERROR(IF(-SUM(L$20:L396)+L$15&lt;0.000001,0,IF($C397&gt;='H-32A-WP06 - Debt Service'!K$24,'H-32A-WP06 - Debt Service'!K$27/12,0)),"-")</f>
        <v>0</v>
      </c>
      <c r="M397" s="366">
        <f>IFERROR(IF(-SUM(M$20:M396)+M$15&lt;0.000001,0,IF($C397&gt;='H-32A-WP06 - Debt Service'!L$24,'H-32A-WP06 - Debt Service'!L$27/12,0)),"-")</f>
        <v>0</v>
      </c>
      <c r="N397" s="459"/>
      <c r="O397" s="354">
        <f t="shared" si="21"/>
        <v>2050</v>
      </c>
      <c r="P397" s="378">
        <f t="shared" si="23"/>
        <v>54940</v>
      </c>
      <c r="Q397" s="366" t="str">
        <f>IFERROR(IF(-SUM(Q$20:Q396)+Q$15&lt;0.000001,0,IF($C397&gt;='H-32A-WP06 - Debt Service'!P$24,'H-32A-WP06 - Debt Service'!P$27/12,0)),"-")</f>
        <v>-</v>
      </c>
      <c r="R397" s="366">
        <f>IFERROR(IF(-SUM(R$20:R396)+R$15&lt;0.000001,0,IF($C397&gt;='H-32A-WP06 - Debt Service'!Q$24,'H-32A-WP06 - Debt Service'!Q$27/12,0)),"-")</f>
        <v>0</v>
      </c>
      <c r="S397" s="366">
        <f>IFERROR(IF(-SUM(S$20:S396)+S$15&lt;0.000001,0,IF($C397&gt;='H-32A-WP06 - Debt Service'!R$24,'H-32A-WP06 - Debt Service'!R$27/12,0)),"-")</f>
        <v>0</v>
      </c>
      <c r="T397" s="366">
        <f>IFERROR(IF(-SUM(T$20:T396)+T$15&lt;0.000001,0,IF($C397&gt;='H-32A-WP06 - Debt Service'!S$24,'H-32A-WP06 - Debt Service'!S$27/12,0)),"-")</f>
        <v>0</v>
      </c>
      <c r="U397" s="366">
        <f>IFERROR(IF(-SUM(U$20:U396)+U$15&lt;0.000001,0,IF($C397&gt;='H-32A-WP06 - Debt Service'!T$24,'H-32A-WP06 - Debt Service'!T$27/12,0)),"-")</f>
        <v>0</v>
      </c>
      <c r="V397" s="366">
        <f>IFERROR(IF(-SUM(V$20:V396)+V$15&lt;0.000001,0,IF($C397&gt;='H-32A-WP06 - Debt Service'!U$24,'H-32A-WP06 - Debt Service'!U$27/12,0)),"-")</f>
        <v>0</v>
      </c>
      <c r="W397" s="366">
        <f>IFERROR(IF(-SUM(W$20:W396)+W$15&lt;0.000001,0,IF($C397&gt;='H-32A-WP06 - Debt Service'!V$24,'H-32A-WP06 - Debt Service'!V$27/12,0)),"-")</f>
        <v>0</v>
      </c>
      <c r="X397" s="366">
        <f>IFERROR(IF(-SUM(X$20:X396)+X$15&lt;0.000001,0,IF($C397&gt;='H-32A-WP06 - Debt Service'!W$24,'H-32A-WP06 - Debt Service'!W$27/12,0)),"-")</f>
        <v>0</v>
      </c>
      <c r="Y397" s="366">
        <f>IFERROR(IF(-SUM(Y$20:Y396)+Y$15&lt;0.000001,0,IF($C397&gt;='H-32A-WP06 - Debt Service'!X$24,'H-32A-WP06 - Debt Service'!X$27/12,0)),"-")</f>
        <v>0</v>
      </c>
      <c r="Z397" s="366">
        <f>IFERROR(IF(-SUM(Z$20:Z396)+Z$15&lt;0.000001,0,IF($C397&gt;='H-32A-WP06 - Debt Service'!Y$24,'H-32A-WP06 - Debt Service'!Y$27/12,0)),"-")</f>
        <v>0</v>
      </c>
    </row>
    <row r="398" spans="2:26">
      <c r="B398" s="354">
        <f t="shared" si="20"/>
        <v>2050</v>
      </c>
      <c r="C398" s="378">
        <f t="shared" si="22"/>
        <v>54970</v>
      </c>
      <c r="D398" s="366" t="str">
        <f>IFERROR(IF(-SUM(D$20:D397)+D$15&lt;0.000001,0,IF($C398&gt;='H-32A-WP06 - Debt Service'!C$24,'H-32A-WP06 - Debt Service'!C$27/12,0)),"-")</f>
        <v>-</v>
      </c>
      <c r="E398" s="366" t="str">
        <f>IFERROR(IF(-SUM(E$20:E397)+E$15&lt;0.000001,0,IF($C398&gt;='H-32A-WP06 - Debt Service'!D$24,'H-32A-WP06 - Debt Service'!D$27/12,0)),"-")</f>
        <v>-</v>
      </c>
      <c r="F398" s="366" t="str">
        <f>IFERROR(IF(-SUM(F$20:F397)+F$15&lt;0.000001,0,IF($C398&gt;='H-32A-WP06 - Debt Service'!E$24,'H-32A-WP06 - Debt Service'!E$27/12,0)),"-")</f>
        <v>-</v>
      </c>
      <c r="G398" s="366">
        <f>IFERROR(IF(-SUM(G$20:G397)+G$15&lt;0.000001,0,IF($C398&gt;='H-32A-WP06 - Debt Service'!F$24,'H-32A-WP06 - Debt Service'!F$27/12,0)),"-")</f>
        <v>0</v>
      </c>
      <c r="H398" s="366">
        <f>IFERROR(IF(-SUM(H$20:H397)+H$15&lt;0.000001,0,IF($C398&gt;='H-32A-WP06 - Debt Service'!G$24,'H-32A-WP06 - Debt Service'!G$27/12,0)),"-")</f>
        <v>0</v>
      </c>
      <c r="I398" s="366">
        <f>IFERROR(IF(-SUM(I$20:I397)+I$15&lt;0.000001,0,IF($C398&gt;='H-32A-WP06 - Debt Service'!H$24,'H-32A-WP06 - Debt Service'!H$27/12,0)),"-")</f>
        <v>0</v>
      </c>
      <c r="J398" s="366">
        <f>IFERROR(IF(-SUM(J$20:J397)+J$15&lt;0.000001,0,IF($C398&gt;='H-32A-WP06 - Debt Service'!I$24,'H-32A-WP06 - Debt Service'!I$27/12,0)),"-")</f>
        <v>0</v>
      </c>
      <c r="K398" s="366">
        <f>IFERROR(IF(-SUM(K$20:K397)+K$15&lt;0.000001,0,IF($C398&gt;='H-32A-WP06 - Debt Service'!J$24,'H-32A-WP06 - Debt Service'!J$27/12,0)),"-")</f>
        <v>0</v>
      </c>
      <c r="L398" s="366">
        <f>IFERROR(IF(-SUM(L$20:L397)+L$15&lt;0.000001,0,IF($C398&gt;='H-32A-WP06 - Debt Service'!K$24,'H-32A-WP06 - Debt Service'!K$27/12,0)),"-")</f>
        <v>0</v>
      </c>
      <c r="M398" s="366">
        <f>IFERROR(IF(-SUM(M$20:M397)+M$15&lt;0.000001,0,IF($C398&gt;='H-32A-WP06 - Debt Service'!L$24,'H-32A-WP06 - Debt Service'!L$27/12,0)),"-")</f>
        <v>0</v>
      </c>
      <c r="N398" s="459"/>
      <c r="O398" s="354">
        <f t="shared" si="21"/>
        <v>2050</v>
      </c>
      <c r="P398" s="378">
        <f t="shared" si="23"/>
        <v>54970</v>
      </c>
      <c r="Q398" s="366" t="str">
        <f>IFERROR(IF(-SUM(Q$20:Q397)+Q$15&lt;0.000001,0,IF($C398&gt;='H-32A-WP06 - Debt Service'!P$24,'H-32A-WP06 - Debt Service'!P$27/12,0)),"-")</f>
        <v>-</v>
      </c>
      <c r="R398" s="366">
        <f>IFERROR(IF(-SUM(R$20:R397)+R$15&lt;0.000001,0,IF($C398&gt;='H-32A-WP06 - Debt Service'!Q$24,'H-32A-WP06 - Debt Service'!Q$27/12,0)),"-")</f>
        <v>0</v>
      </c>
      <c r="S398" s="366">
        <f>IFERROR(IF(-SUM(S$20:S397)+S$15&lt;0.000001,0,IF($C398&gt;='H-32A-WP06 - Debt Service'!R$24,'H-32A-WP06 - Debt Service'!R$27/12,0)),"-")</f>
        <v>0</v>
      </c>
      <c r="T398" s="366">
        <f>IFERROR(IF(-SUM(T$20:T397)+T$15&lt;0.000001,0,IF($C398&gt;='H-32A-WP06 - Debt Service'!S$24,'H-32A-WP06 - Debt Service'!S$27/12,0)),"-")</f>
        <v>0</v>
      </c>
      <c r="U398" s="366">
        <f>IFERROR(IF(-SUM(U$20:U397)+U$15&lt;0.000001,0,IF($C398&gt;='H-32A-WP06 - Debt Service'!T$24,'H-32A-WP06 - Debt Service'!T$27/12,0)),"-")</f>
        <v>0</v>
      </c>
      <c r="V398" s="366">
        <f>IFERROR(IF(-SUM(V$20:V397)+V$15&lt;0.000001,0,IF($C398&gt;='H-32A-WP06 - Debt Service'!U$24,'H-32A-WP06 - Debt Service'!U$27/12,0)),"-")</f>
        <v>0</v>
      </c>
      <c r="W398" s="366">
        <f>IFERROR(IF(-SUM(W$20:W397)+W$15&lt;0.000001,0,IF($C398&gt;='H-32A-WP06 - Debt Service'!V$24,'H-32A-WP06 - Debt Service'!V$27/12,0)),"-")</f>
        <v>0</v>
      </c>
      <c r="X398" s="366">
        <f>IFERROR(IF(-SUM(X$20:X397)+X$15&lt;0.000001,0,IF($C398&gt;='H-32A-WP06 - Debt Service'!W$24,'H-32A-WP06 - Debt Service'!W$27/12,0)),"-")</f>
        <v>0</v>
      </c>
      <c r="Y398" s="366">
        <f>IFERROR(IF(-SUM(Y$20:Y397)+Y$15&lt;0.000001,0,IF($C398&gt;='H-32A-WP06 - Debt Service'!X$24,'H-32A-WP06 - Debt Service'!X$27/12,0)),"-")</f>
        <v>0</v>
      </c>
      <c r="Z398" s="366">
        <f>IFERROR(IF(-SUM(Z$20:Z397)+Z$15&lt;0.000001,0,IF($C398&gt;='H-32A-WP06 - Debt Service'!Y$24,'H-32A-WP06 - Debt Service'!Y$27/12,0)),"-")</f>
        <v>0</v>
      </c>
    </row>
    <row r="399" spans="2:26">
      <c r="B399" s="354">
        <f t="shared" si="20"/>
        <v>2050</v>
      </c>
      <c r="C399" s="378">
        <f t="shared" si="22"/>
        <v>55001</v>
      </c>
      <c r="D399" s="366" t="str">
        <f>IFERROR(IF(-SUM(D$20:D398)+D$15&lt;0.000001,0,IF($C399&gt;='H-32A-WP06 - Debt Service'!C$24,'H-32A-WP06 - Debt Service'!C$27/12,0)),"-")</f>
        <v>-</v>
      </c>
      <c r="E399" s="366" t="str">
        <f>IFERROR(IF(-SUM(E$20:E398)+E$15&lt;0.000001,0,IF($C399&gt;='H-32A-WP06 - Debt Service'!D$24,'H-32A-WP06 - Debt Service'!D$27/12,0)),"-")</f>
        <v>-</v>
      </c>
      <c r="F399" s="366" t="str">
        <f>IFERROR(IF(-SUM(F$20:F398)+F$15&lt;0.000001,0,IF($C399&gt;='H-32A-WP06 - Debt Service'!E$24,'H-32A-WP06 - Debt Service'!E$27/12,0)),"-")</f>
        <v>-</v>
      </c>
      <c r="G399" s="366">
        <f>IFERROR(IF(-SUM(G$20:G398)+G$15&lt;0.000001,0,IF($C399&gt;='H-32A-WP06 - Debt Service'!F$24,'H-32A-WP06 - Debt Service'!F$27/12,0)),"-")</f>
        <v>0</v>
      </c>
      <c r="H399" s="366">
        <f>IFERROR(IF(-SUM(H$20:H398)+H$15&lt;0.000001,0,IF($C399&gt;='H-32A-WP06 - Debt Service'!G$24,'H-32A-WP06 - Debt Service'!G$27/12,0)),"-")</f>
        <v>0</v>
      </c>
      <c r="I399" s="366">
        <f>IFERROR(IF(-SUM(I$20:I398)+I$15&lt;0.000001,0,IF($C399&gt;='H-32A-WP06 - Debt Service'!H$24,'H-32A-WP06 - Debt Service'!H$27/12,0)),"-")</f>
        <v>0</v>
      </c>
      <c r="J399" s="366">
        <f>IFERROR(IF(-SUM(J$20:J398)+J$15&lt;0.000001,0,IF($C399&gt;='H-32A-WP06 - Debt Service'!I$24,'H-32A-WP06 - Debt Service'!I$27/12,0)),"-")</f>
        <v>0</v>
      </c>
      <c r="K399" s="366">
        <f>IFERROR(IF(-SUM(K$20:K398)+K$15&lt;0.000001,0,IF($C399&gt;='H-32A-WP06 - Debt Service'!J$24,'H-32A-WP06 - Debt Service'!J$27/12,0)),"-")</f>
        <v>0</v>
      </c>
      <c r="L399" s="366">
        <f>IFERROR(IF(-SUM(L$20:L398)+L$15&lt;0.000001,0,IF($C399&gt;='H-32A-WP06 - Debt Service'!K$24,'H-32A-WP06 - Debt Service'!K$27/12,0)),"-")</f>
        <v>0</v>
      </c>
      <c r="M399" s="366">
        <f>IFERROR(IF(-SUM(M$20:M398)+M$15&lt;0.000001,0,IF($C399&gt;='H-32A-WP06 - Debt Service'!L$24,'H-32A-WP06 - Debt Service'!L$27/12,0)),"-")</f>
        <v>0</v>
      </c>
      <c r="N399" s="459"/>
      <c r="O399" s="354">
        <f t="shared" si="21"/>
        <v>2050</v>
      </c>
      <c r="P399" s="378">
        <f t="shared" si="23"/>
        <v>55001</v>
      </c>
      <c r="Q399" s="366" t="str">
        <f>IFERROR(IF(-SUM(Q$20:Q398)+Q$15&lt;0.000001,0,IF($C399&gt;='H-32A-WP06 - Debt Service'!P$24,'H-32A-WP06 - Debt Service'!P$27/12,0)),"-")</f>
        <v>-</v>
      </c>
      <c r="R399" s="366">
        <f>IFERROR(IF(-SUM(R$20:R398)+R$15&lt;0.000001,0,IF($C399&gt;='H-32A-WP06 - Debt Service'!Q$24,'H-32A-WP06 - Debt Service'!Q$27/12,0)),"-")</f>
        <v>0</v>
      </c>
      <c r="S399" s="366">
        <f>IFERROR(IF(-SUM(S$20:S398)+S$15&lt;0.000001,0,IF($C399&gt;='H-32A-WP06 - Debt Service'!R$24,'H-32A-WP06 - Debt Service'!R$27/12,0)),"-")</f>
        <v>0</v>
      </c>
      <c r="T399" s="366">
        <f>IFERROR(IF(-SUM(T$20:T398)+T$15&lt;0.000001,0,IF($C399&gt;='H-32A-WP06 - Debt Service'!S$24,'H-32A-WP06 - Debt Service'!S$27/12,0)),"-")</f>
        <v>0</v>
      </c>
      <c r="U399" s="366">
        <f>IFERROR(IF(-SUM(U$20:U398)+U$15&lt;0.000001,0,IF($C399&gt;='H-32A-WP06 - Debt Service'!T$24,'H-32A-WP06 - Debt Service'!T$27/12,0)),"-")</f>
        <v>0</v>
      </c>
      <c r="V399" s="366">
        <f>IFERROR(IF(-SUM(V$20:V398)+V$15&lt;0.000001,0,IF($C399&gt;='H-32A-WP06 - Debt Service'!U$24,'H-32A-WP06 - Debt Service'!U$27/12,0)),"-")</f>
        <v>0</v>
      </c>
      <c r="W399" s="366">
        <f>IFERROR(IF(-SUM(W$20:W398)+W$15&lt;0.000001,0,IF($C399&gt;='H-32A-WP06 - Debt Service'!V$24,'H-32A-WP06 - Debt Service'!V$27/12,0)),"-")</f>
        <v>0</v>
      </c>
      <c r="X399" s="366">
        <f>IFERROR(IF(-SUM(X$20:X398)+X$15&lt;0.000001,0,IF($C399&gt;='H-32A-WP06 - Debt Service'!W$24,'H-32A-WP06 - Debt Service'!W$27/12,0)),"-")</f>
        <v>0</v>
      </c>
      <c r="Y399" s="366">
        <f>IFERROR(IF(-SUM(Y$20:Y398)+Y$15&lt;0.000001,0,IF($C399&gt;='H-32A-WP06 - Debt Service'!X$24,'H-32A-WP06 - Debt Service'!X$27/12,0)),"-")</f>
        <v>0</v>
      </c>
      <c r="Z399" s="366">
        <f>IFERROR(IF(-SUM(Z$20:Z398)+Z$15&lt;0.000001,0,IF($C399&gt;='H-32A-WP06 - Debt Service'!Y$24,'H-32A-WP06 - Debt Service'!Y$27/12,0)),"-")</f>
        <v>0</v>
      </c>
    </row>
    <row r="400" spans="2:26">
      <c r="B400" s="354">
        <f t="shared" si="20"/>
        <v>2050</v>
      </c>
      <c r="C400" s="378">
        <f t="shared" si="22"/>
        <v>55032</v>
      </c>
      <c r="D400" s="366" t="str">
        <f>IFERROR(IF(-SUM(D$20:D399)+D$15&lt;0.000001,0,IF($C400&gt;='H-32A-WP06 - Debt Service'!C$24,'H-32A-WP06 - Debt Service'!C$27/12,0)),"-")</f>
        <v>-</v>
      </c>
      <c r="E400" s="366" t="str">
        <f>IFERROR(IF(-SUM(E$20:E399)+E$15&lt;0.000001,0,IF($C400&gt;='H-32A-WP06 - Debt Service'!D$24,'H-32A-WP06 - Debt Service'!D$27/12,0)),"-")</f>
        <v>-</v>
      </c>
      <c r="F400" s="366" t="str">
        <f>IFERROR(IF(-SUM(F$20:F399)+F$15&lt;0.000001,0,IF($C400&gt;='H-32A-WP06 - Debt Service'!E$24,'H-32A-WP06 - Debt Service'!E$27/12,0)),"-")</f>
        <v>-</v>
      </c>
      <c r="G400" s="366">
        <f>IFERROR(IF(-SUM(G$20:G399)+G$15&lt;0.000001,0,IF($C400&gt;='H-32A-WP06 - Debt Service'!F$24,'H-32A-WP06 - Debt Service'!F$27/12,0)),"-")</f>
        <v>0</v>
      </c>
      <c r="H400" s="366">
        <f>IFERROR(IF(-SUM(H$20:H399)+H$15&lt;0.000001,0,IF($C400&gt;='H-32A-WP06 - Debt Service'!G$24,'H-32A-WP06 - Debt Service'!G$27/12,0)),"-")</f>
        <v>0</v>
      </c>
      <c r="I400" s="366">
        <f>IFERROR(IF(-SUM(I$20:I399)+I$15&lt;0.000001,0,IF($C400&gt;='H-32A-WP06 - Debt Service'!H$24,'H-32A-WP06 - Debt Service'!H$27/12,0)),"-")</f>
        <v>0</v>
      </c>
      <c r="J400" s="366">
        <f>IFERROR(IF(-SUM(J$20:J399)+J$15&lt;0.000001,0,IF($C400&gt;='H-32A-WP06 - Debt Service'!I$24,'H-32A-WP06 - Debt Service'!I$27/12,0)),"-")</f>
        <v>0</v>
      </c>
      <c r="K400" s="366">
        <f>IFERROR(IF(-SUM(K$20:K399)+K$15&lt;0.000001,0,IF($C400&gt;='H-32A-WP06 - Debt Service'!J$24,'H-32A-WP06 - Debt Service'!J$27/12,0)),"-")</f>
        <v>0</v>
      </c>
      <c r="L400" s="366">
        <f>IFERROR(IF(-SUM(L$20:L399)+L$15&lt;0.000001,0,IF($C400&gt;='H-32A-WP06 - Debt Service'!K$24,'H-32A-WP06 - Debt Service'!K$27/12,0)),"-")</f>
        <v>0</v>
      </c>
      <c r="M400" s="366">
        <f>IFERROR(IF(-SUM(M$20:M399)+M$15&lt;0.000001,0,IF($C400&gt;='H-32A-WP06 - Debt Service'!L$24,'H-32A-WP06 - Debt Service'!L$27/12,0)),"-")</f>
        <v>0</v>
      </c>
      <c r="N400" s="459"/>
      <c r="O400" s="354">
        <f t="shared" si="21"/>
        <v>2050</v>
      </c>
      <c r="P400" s="378">
        <f t="shared" si="23"/>
        <v>55032</v>
      </c>
      <c r="Q400" s="366" t="str">
        <f>IFERROR(IF(-SUM(Q$20:Q399)+Q$15&lt;0.000001,0,IF($C400&gt;='H-32A-WP06 - Debt Service'!P$24,'H-32A-WP06 - Debt Service'!P$27/12,0)),"-")</f>
        <v>-</v>
      </c>
      <c r="R400" s="366">
        <f>IFERROR(IF(-SUM(R$20:R399)+R$15&lt;0.000001,0,IF($C400&gt;='H-32A-WP06 - Debt Service'!Q$24,'H-32A-WP06 - Debt Service'!Q$27/12,0)),"-")</f>
        <v>0</v>
      </c>
      <c r="S400" s="366">
        <f>IFERROR(IF(-SUM(S$20:S399)+S$15&lt;0.000001,0,IF($C400&gt;='H-32A-WP06 - Debt Service'!R$24,'H-32A-WP06 - Debt Service'!R$27/12,0)),"-")</f>
        <v>0</v>
      </c>
      <c r="T400" s="366">
        <f>IFERROR(IF(-SUM(T$20:T399)+T$15&lt;0.000001,0,IF($C400&gt;='H-32A-WP06 - Debt Service'!S$24,'H-32A-WP06 - Debt Service'!S$27/12,0)),"-")</f>
        <v>0</v>
      </c>
      <c r="U400" s="366">
        <f>IFERROR(IF(-SUM(U$20:U399)+U$15&lt;0.000001,0,IF($C400&gt;='H-32A-WP06 - Debt Service'!T$24,'H-32A-WP06 - Debt Service'!T$27/12,0)),"-")</f>
        <v>0</v>
      </c>
      <c r="V400" s="366">
        <f>IFERROR(IF(-SUM(V$20:V399)+V$15&lt;0.000001,0,IF($C400&gt;='H-32A-WP06 - Debt Service'!U$24,'H-32A-WP06 - Debt Service'!U$27/12,0)),"-")</f>
        <v>0</v>
      </c>
      <c r="W400" s="366">
        <f>IFERROR(IF(-SUM(W$20:W399)+W$15&lt;0.000001,0,IF($C400&gt;='H-32A-WP06 - Debt Service'!V$24,'H-32A-WP06 - Debt Service'!V$27/12,0)),"-")</f>
        <v>0</v>
      </c>
      <c r="X400" s="366">
        <f>IFERROR(IF(-SUM(X$20:X399)+X$15&lt;0.000001,0,IF($C400&gt;='H-32A-WP06 - Debt Service'!W$24,'H-32A-WP06 - Debt Service'!W$27/12,0)),"-")</f>
        <v>0</v>
      </c>
      <c r="Y400" s="366">
        <f>IFERROR(IF(-SUM(Y$20:Y399)+Y$15&lt;0.000001,0,IF($C400&gt;='H-32A-WP06 - Debt Service'!X$24,'H-32A-WP06 - Debt Service'!X$27/12,0)),"-")</f>
        <v>0</v>
      </c>
      <c r="Z400" s="366">
        <f>IFERROR(IF(-SUM(Z$20:Z399)+Z$15&lt;0.000001,0,IF($C400&gt;='H-32A-WP06 - Debt Service'!Y$24,'H-32A-WP06 - Debt Service'!Y$27/12,0)),"-")</f>
        <v>0</v>
      </c>
    </row>
    <row r="401" spans="2:26">
      <c r="B401" s="354">
        <f t="shared" si="20"/>
        <v>2050</v>
      </c>
      <c r="C401" s="378">
        <f t="shared" si="22"/>
        <v>55062</v>
      </c>
      <c r="D401" s="366" t="str">
        <f>IFERROR(IF(-SUM(D$20:D400)+D$15&lt;0.000001,0,IF($C401&gt;='H-32A-WP06 - Debt Service'!C$24,'H-32A-WP06 - Debt Service'!C$27/12,0)),"-")</f>
        <v>-</v>
      </c>
      <c r="E401" s="366" t="str">
        <f>IFERROR(IF(-SUM(E$20:E400)+E$15&lt;0.000001,0,IF($C401&gt;='H-32A-WP06 - Debt Service'!D$24,'H-32A-WP06 - Debt Service'!D$27/12,0)),"-")</f>
        <v>-</v>
      </c>
      <c r="F401" s="366" t="str">
        <f>IFERROR(IF(-SUM(F$20:F400)+F$15&lt;0.000001,0,IF($C401&gt;='H-32A-WP06 - Debt Service'!E$24,'H-32A-WP06 - Debt Service'!E$27/12,0)),"-")</f>
        <v>-</v>
      </c>
      <c r="G401" s="366">
        <f>IFERROR(IF(-SUM(G$20:G400)+G$15&lt;0.000001,0,IF($C401&gt;='H-32A-WP06 - Debt Service'!F$24,'H-32A-WP06 - Debt Service'!F$27/12,0)),"-")</f>
        <v>0</v>
      </c>
      <c r="H401" s="366">
        <f>IFERROR(IF(-SUM(H$20:H400)+H$15&lt;0.000001,0,IF($C401&gt;='H-32A-WP06 - Debt Service'!G$24,'H-32A-WP06 - Debt Service'!G$27/12,0)),"-")</f>
        <v>0</v>
      </c>
      <c r="I401" s="366">
        <f>IFERROR(IF(-SUM(I$20:I400)+I$15&lt;0.000001,0,IF($C401&gt;='H-32A-WP06 - Debt Service'!H$24,'H-32A-WP06 - Debt Service'!H$27/12,0)),"-")</f>
        <v>0</v>
      </c>
      <c r="J401" s="366">
        <f>IFERROR(IF(-SUM(J$20:J400)+J$15&lt;0.000001,0,IF($C401&gt;='H-32A-WP06 - Debt Service'!I$24,'H-32A-WP06 - Debt Service'!I$27/12,0)),"-")</f>
        <v>0</v>
      </c>
      <c r="K401" s="366">
        <f>IFERROR(IF(-SUM(K$20:K400)+K$15&lt;0.000001,0,IF($C401&gt;='H-32A-WP06 - Debt Service'!J$24,'H-32A-WP06 - Debt Service'!J$27/12,0)),"-")</f>
        <v>0</v>
      </c>
      <c r="L401" s="366">
        <f>IFERROR(IF(-SUM(L$20:L400)+L$15&lt;0.000001,0,IF($C401&gt;='H-32A-WP06 - Debt Service'!K$24,'H-32A-WP06 - Debt Service'!K$27/12,0)),"-")</f>
        <v>0</v>
      </c>
      <c r="M401" s="366">
        <f>IFERROR(IF(-SUM(M$20:M400)+M$15&lt;0.000001,0,IF($C401&gt;='H-32A-WP06 - Debt Service'!L$24,'H-32A-WP06 - Debt Service'!L$27/12,0)),"-")</f>
        <v>0</v>
      </c>
      <c r="N401" s="459"/>
      <c r="O401" s="354">
        <f t="shared" si="21"/>
        <v>2050</v>
      </c>
      <c r="P401" s="378">
        <f t="shared" si="23"/>
        <v>55062</v>
      </c>
      <c r="Q401" s="366" t="str">
        <f>IFERROR(IF(-SUM(Q$20:Q400)+Q$15&lt;0.000001,0,IF($C401&gt;='H-32A-WP06 - Debt Service'!P$24,'H-32A-WP06 - Debt Service'!P$27/12,0)),"-")</f>
        <v>-</v>
      </c>
      <c r="R401" s="366">
        <f>IFERROR(IF(-SUM(R$20:R400)+R$15&lt;0.000001,0,IF($C401&gt;='H-32A-WP06 - Debt Service'!Q$24,'H-32A-WP06 - Debt Service'!Q$27/12,0)),"-")</f>
        <v>0</v>
      </c>
      <c r="S401" s="366">
        <f>IFERROR(IF(-SUM(S$20:S400)+S$15&lt;0.000001,0,IF($C401&gt;='H-32A-WP06 - Debt Service'!R$24,'H-32A-WP06 - Debt Service'!R$27/12,0)),"-")</f>
        <v>0</v>
      </c>
      <c r="T401" s="366">
        <f>IFERROR(IF(-SUM(T$20:T400)+T$15&lt;0.000001,0,IF($C401&gt;='H-32A-WP06 - Debt Service'!S$24,'H-32A-WP06 - Debt Service'!S$27/12,0)),"-")</f>
        <v>0</v>
      </c>
      <c r="U401" s="366">
        <f>IFERROR(IF(-SUM(U$20:U400)+U$15&lt;0.000001,0,IF($C401&gt;='H-32A-WP06 - Debt Service'!T$24,'H-32A-WP06 - Debt Service'!T$27/12,0)),"-")</f>
        <v>0</v>
      </c>
      <c r="V401" s="366">
        <f>IFERROR(IF(-SUM(V$20:V400)+V$15&lt;0.000001,0,IF($C401&gt;='H-32A-WP06 - Debt Service'!U$24,'H-32A-WP06 - Debt Service'!U$27/12,0)),"-")</f>
        <v>0</v>
      </c>
      <c r="W401" s="366">
        <f>IFERROR(IF(-SUM(W$20:W400)+W$15&lt;0.000001,0,IF($C401&gt;='H-32A-WP06 - Debt Service'!V$24,'H-32A-WP06 - Debt Service'!V$27/12,0)),"-")</f>
        <v>0</v>
      </c>
      <c r="X401" s="366">
        <f>IFERROR(IF(-SUM(X$20:X400)+X$15&lt;0.000001,0,IF($C401&gt;='H-32A-WP06 - Debt Service'!W$24,'H-32A-WP06 - Debt Service'!W$27/12,0)),"-")</f>
        <v>0</v>
      </c>
      <c r="Y401" s="366">
        <f>IFERROR(IF(-SUM(Y$20:Y400)+Y$15&lt;0.000001,0,IF($C401&gt;='H-32A-WP06 - Debt Service'!X$24,'H-32A-WP06 - Debt Service'!X$27/12,0)),"-")</f>
        <v>0</v>
      </c>
      <c r="Z401" s="366">
        <f>IFERROR(IF(-SUM(Z$20:Z400)+Z$15&lt;0.000001,0,IF($C401&gt;='H-32A-WP06 - Debt Service'!Y$24,'H-32A-WP06 - Debt Service'!Y$27/12,0)),"-")</f>
        <v>0</v>
      </c>
    </row>
    <row r="402" spans="2:26">
      <c r="B402" s="354">
        <f t="shared" si="20"/>
        <v>2050</v>
      </c>
      <c r="C402" s="378">
        <f t="shared" si="22"/>
        <v>55093</v>
      </c>
      <c r="D402" s="366" t="str">
        <f>IFERROR(IF(-SUM(D$20:D401)+D$15&lt;0.000001,0,IF($C402&gt;='H-32A-WP06 - Debt Service'!C$24,'H-32A-WP06 - Debt Service'!C$27/12,0)),"-")</f>
        <v>-</v>
      </c>
      <c r="E402" s="366" t="str">
        <f>IFERROR(IF(-SUM(E$20:E401)+E$15&lt;0.000001,0,IF($C402&gt;='H-32A-WP06 - Debt Service'!D$24,'H-32A-WP06 - Debt Service'!D$27/12,0)),"-")</f>
        <v>-</v>
      </c>
      <c r="F402" s="366" t="str">
        <f>IFERROR(IF(-SUM(F$20:F401)+F$15&lt;0.000001,0,IF($C402&gt;='H-32A-WP06 - Debt Service'!E$24,'H-32A-WP06 - Debt Service'!E$27/12,0)),"-")</f>
        <v>-</v>
      </c>
      <c r="G402" s="366">
        <f>IFERROR(IF(-SUM(G$20:G401)+G$15&lt;0.000001,0,IF($C402&gt;='H-32A-WP06 - Debt Service'!F$24,'H-32A-WP06 - Debt Service'!F$27/12,0)),"-")</f>
        <v>0</v>
      </c>
      <c r="H402" s="366">
        <f>IFERROR(IF(-SUM(H$20:H401)+H$15&lt;0.000001,0,IF($C402&gt;='H-32A-WP06 - Debt Service'!G$24,'H-32A-WP06 - Debt Service'!G$27/12,0)),"-")</f>
        <v>0</v>
      </c>
      <c r="I402" s="366">
        <f>IFERROR(IF(-SUM(I$20:I401)+I$15&lt;0.000001,0,IF($C402&gt;='H-32A-WP06 - Debt Service'!H$24,'H-32A-WP06 - Debt Service'!H$27/12,0)),"-")</f>
        <v>0</v>
      </c>
      <c r="J402" s="366">
        <f>IFERROR(IF(-SUM(J$20:J401)+J$15&lt;0.000001,0,IF($C402&gt;='H-32A-WP06 - Debt Service'!I$24,'H-32A-WP06 - Debt Service'!I$27/12,0)),"-")</f>
        <v>0</v>
      </c>
      <c r="K402" s="366">
        <f>IFERROR(IF(-SUM(K$20:K401)+K$15&lt;0.000001,0,IF($C402&gt;='H-32A-WP06 - Debt Service'!J$24,'H-32A-WP06 - Debt Service'!J$27/12,0)),"-")</f>
        <v>0</v>
      </c>
      <c r="L402" s="366">
        <f>IFERROR(IF(-SUM(L$20:L401)+L$15&lt;0.000001,0,IF($C402&gt;='H-32A-WP06 - Debt Service'!K$24,'H-32A-WP06 - Debt Service'!K$27/12,0)),"-")</f>
        <v>0</v>
      </c>
      <c r="M402" s="366">
        <f>IFERROR(IF(-SUM(M$20:M401)+M$15&lt;0.000001,0,IF($C402&gt;='H-32A-WP06 - Debt Service'!L$24,'H-32A-WP06 - Debt Service'!L$27/12,0)),"-")</f>
        <v>0</v>
      </c>
      <c r="N402" s="459"/>
      <c r="O402" s="354">
        <f t="shared" si="21"/>
        <v>2050</v>
      </c>
      <c r="P402" s="378">
        <f t="shared" si="23"/>
        <v>55093</v>
      </c>
      <c r="Q402" s="366" t="str">
        <f>IFERROR(IF(-SUM(Q$20:Q401)+Q$15&lt;0.000001,0,IF($C402&gt;='H-32A-WP06 - Debt Service'!P$24,'H-32A-WP06 - Debt Service'!P$27/12,0)),"-")</f>
        <v>-</v>
      </c>
      <c r="R402" s="366">
        <f>IFERROR(IF(-SUM(R$20:R401)+R$15&lt;0.000001,0,IF($C402&gt;='H-32A-WP06 - Debt Service'!Q$24,'H-32A-WP06 - Debt Service'!Q$27/12,0)),"-")</f>
        <v>0</v>
      </c>
      <c r="S402" s="366">
        <f>IFERROR(IF(-SUM(S$20:S401)+S$15&lt;0.000001,0,IF($C402&gt;='H-32A-WP06 - Debt Service'!R$24,'H-32A-WP06 - Debt Service'!R$27/12,0)),"-")</f>
        <v>0</v>
      </c>
      <c r="T402" s="366">
        <f>IFERROR(IF(-SUM(T$20:T401)+T$15&lt;0.000001,0,IF($C402&gt;='H-32A-WP06 - Debt Service'!S$24,'H-32A-WP06 - Debt Service'!S$27/12,0)),"-")</f>
        <v>0</v>
      </c>
      <c r="U402" s="366">
        <f>IFERROR(IF(-SUM(U$20:U401)+U$15&lt;0.000001,0,IF($C402&gt;='H-32A-WP06 - Debt Service'!T$24,'H-32A-WP06 - Debt Service'!T$27/12,0)),"-")</f>
        <v>0</v>
      </c>
      <c r="V402" s="366">
        <f>IFERROR(IF(-SUM(V$20:V401)+V$15&lt;0.000001,0,IF($C402&gt;='H-32A-WP06 - Debt Service'!U$24,'H-32A-WP06 - Debt Service'!U$27/12,0)),"-")</f>
        <v>0</v>
      </c>
      <c r="W402" s="366">
        <f>IFERROR(IF(-SUM(W$20:W401)+W$15&lt;0.000001,0,IF($C402&gt;='H-32A-WP06 - Debt Service'!V$24,'H-32A-WP06 - Debt Service'!V$27/12,0)),"-")</f>
        <v>0</v>
      </c>
      <c r="X402" s="366">
        <f>IFERROR(IF(-SUM(X$20:X401)+X$15&lt;0.000001,0,IF($C402&gt;='H-32A-WP06 - Debt Service'!W$24,'H-32A-WP06 - Debt Service'!W$27/12,0)),"-")</f>
        <v>0</v>
      </c>
      <c r="Y402" s="366">
        <f>IFERROR(IF(-SUM(Y$20:Y401)+Y$15&lt;0.000001,0,IF($C402&gt;='H-32A-WP06 - Debt Service'!X$24,'H-32A-WP06 - Debt Service'!X$27/12,0)),"-")</f>
        <v>0</v>
      </c>
      <c r="Z402" s="366">
        <f>IFERROR(IF(-SUM(Z$20:Z401)+Z$15&lt;0.000001,0,IF($C402&gt;='H-32A-WP06 - Debt Service'!Y$24,'H-32A-WP06 - Debt Service'!Y$27/12,0)),"-")</f>
        <v>0</v>
      </c>
    </row>
    <row r="403" spans="2:26">
      <c r="B403" s="354">
        <f t="shared" si="20"/>
        <v>2050</v>
      </c>
      <c r="C403" s="378">
        <f t="shared" si="22"/>
        <v>55123</v>
      </c>
      <c r="D403" s="366" t="str">
        <f>IFERROR(IF(-SUM(D$20:D402)+D$15&lt;0.000001,0,IF($C403&gt;='H-32A-WP06 - Debt Service'!C$24,'H-32A-WP06 - Debt Service'!C$27/12,0)),"-")</f>
        <v>-</v>
      </c>
      <c r="E403" s="366" t="str">
        <f>IFERROR(IF(-SUM(E$20:E402)+E$15&lt;0.000001,0,IF($C403&gt;='H-32A-WP06 - Debt Service'!D$24,'H-32A-WP06 - Debt Service'!D$27/12,0)),"-")</f>
        <v>-</v>
      </c>
      <c r="F403" s="366" t="str">
        <f>IFERROR(IF(-SUM(F$20:F402)+F$15&lt;0.000001,0,IF($C403&gt;='H-32A-WP06 - Debt Service'!E$24,'H-32A-WP06 - Debt Service'!E$27/12,0)),"-")</f>
        <v>-</v>
      </c>
      <c r="G403" s="366">
        <f>IFERROR(IF(-SUM(G$20:G402)+G$15&lt;0.000001,0,IF($C403&gt;='H-32A-WP06 - Debt Service'!F$24,'H-32A-WP06 - Debt Service'!F$27/12,0)),"-")</f>
        <v>0</v>
      </c>
      <c r="H403" s="366">
        <f>IFERROR(IF(-SUM(H$20:H402)+H$15&lt;0.000001,0,IF($C403&gt;='H-32A-WP06 - Debt Service'!G$24,'H-32A-WP06 - Debt Service'!G$27/12,0)),"-")</f>
        <v>0</v>
      </c>
      <c r="I403" s="366">
        <f>IFERROR(IF(-SUM(I$20:I402)+I$15&lt;0.000001,0,IF($C403&gt;='H-32A-WP06 - Debt Service'!H$24,'H-32A-WP06 - Debt Service'!H$27/12,0)),"-")</f>
        <v>0</v>
      </c>
      <c r="J403" s="366">
        <f>IFERROR(IF(-SUM(J$20:J402)+J$15&lt;0.000001,0,IF($C403&gt;='H-32A-WP06 - Debt Service'!I$24,'H-32A-WP06 - Debt Service'!I$27/12,0)),"-")</f>
        <v>0</v>
      </c>
      <c r="K403" s="366">
        <f>IFERROR(IF(-SUM(K$20:K402)+K$15&lt;0.000001,0,IF($C403&gt;='H-32A-WP06 - Debt Service'!J$24,'H-32A-WP06 - Debt Service'!J$27/12,0)),"-")</f>
        <v>0</v>
      </c>
      <c r="L403" s="366">
        <f>IFERROR(IF(-SUM(L$20:L402)+L$15&lt;0.000001,0,IF($C403&gt;='H-32A-WP06 - Debt Service'!K$24,'H-32A-WP06 - Debt Service'!K$27/12,0)),"-")</f>
        <v>0</v>
      </c>
      <c r="M403" s="366">
        <f>IFERROR(IF(-SUM(M$20:M402)+M$15&lt;0.000001,0,IF($C403&gt;='H-32A-WP06 - Debt Service'!L$24,'H-32A-WP06 - Debt Service'!L$27/12,0)),"-")</f>
        <v>0</v>
      </c>
      <c r="N403" s="459"/>
      <c r="O403" s="354">
        <f t="shared" si="21"/>
        <v>2050</v>
      </c>
      <c r="P403" s="378">
        <f t="shared" si="23"/>
        <v>55123</v>
      </c>
      <c r="Q403" s="366" t="str">
        <f>IFERROR(IF(-SUM(Q$20:Q402)+Q$15&lt;0.000001,0,IF($C403&gt;='H-32A-WP06 - Debt Service'!P$24,'H-32A-WP06 - Debt Service'!P$27/12,0)),"-")</f>
        <v>-</v>
      </c>
      <c r="R403" s="366">
        <f>IFERROR(IF(-SUM(R$20:R402)+R$15&lt;0.000001,0,IF($C403&gt;='H-32A-WP06 - Debt Service'!Q$24,'H-32A-WP06 - Debt Service'!Q$27/12,0)),"-")</f>
        <v>0</v>
      </c>
      <c r="S403" s="366">
        <f>IFERROR(IF(-SUM(S$20:S402)+S$15&lt;0.000001,0,IF($C403&gt;='H-32A-WP06 - Debt Service'!R$24,'H-32A-WP06 - Debt Service'!R$27/12,0)),"-")</f>
        <v>0</v>
      </c>
      <c r="T403" s="366">
        <f>IFERROR(IF(-SUM(T$20:T402)+T$15&lt;0.000001,0,IF($C403&gt;='H-32A-WP06 - Debt Service'!S$24,'H-32A-WP06 - Debt Service'!S$27/12,0)),"-")</f>
        <v>0</v>
      </c>
      <c r="U403" s="366">
        <f>IFERROR(IF(-SUM(U$20:U402)+U$15&lt;0.000001,0,IF($C403&gt;='H-32A-WP06 - Debt Service'!T$24,'H-32A-WP06 - Debt Service'!T$27/12,0)),"-")</f>
        <v>0</v>
      </c>
      <c r="V403" s="366">
        <f>IFERROR(IF(-SUM(V$20:V402)+V$15&lt;0.000001,0,IF($C403&gt;='H-32A-WP06 - Debt Service'!U$24,'H-32A-WP06 - Debt Service'!U$27/12,0)),"-")</f>
        <v>0</v>
      </c>
      <c r="W403" s="366">
        <f>IFERROR(IF(-SUM(W$20:W402)+W$15&lt;0.000001,0,IF($C403&gt;='H-32A-WP06 - Debt Service'!V$24,'H-32A-WP06 - Debt Service'!V$27/12,0)),"-")</f>
        <v>0</v>
      </c>
      <c r="X403" s="366">
        <f>IFERROR(IF(-SUM(X$20:X402)+X$15&lt;0.000001,0,IF($C403&gt;='H-32A-WP06 - Debt Service'!W$24,'H-32A-WP06 - Debt Service'!W$27/12,0)),"-")</f>
        <v>0</v>
      </c>
      <c r="Y403" s="366">
        <f>IFERROR(IF(-SUM(Y$20:Y402)+Y$15&lt;0.000001,0,IF($C403&gt;='H-32A-WP06 - Debt Service'!X$24,'H-32A-WP06 - Debt Service'!X$27/12,0)),"-")</f>
        <v>0</v>
      </c>
      <c r="Z403" s="366">
        <f>IFERROR(IF(-SUM(Z$20:Z402)+Z$15&lt;0.000001,0,IF($C403&gt;='H-32A-WP06 - Debt Service'!Y$24,'H-32A-WP06 - Debt Service'!Y$27/12,0)),"-")</f>
        <v>0</v>
      </c>
    </row>
    <row r="404" spans="2:26">
      <c r="B404" s="354">
        <f t="shared" si="20"/>
        <v>2051</v>
      </c>
      <c r="C404" s="378">
        <f t="shared" si="22"/>
        <v>55154</v>
      </c>
      <c r="D404" s="366" t="str">
        <f>IFERROR(IF(-SUM(D$20:D403)+D$15&lt;0.000001,0,IF($C404&gt;='H-32A-WP06 - Debt Service'!C$24,'H-32A-WP06 - Debt Service'!C$27/12,0)),"-")</f>
        <v>-</v>
      </c>
      <c r="E404" s="366" t="str">
        <f>IFERROR(IF(-SUM(E$20:E403)+E$15&lt;0.000001,0,IF($C404&gt;='H-32A-WP06 - Debt Service'!D$24,'H-32A-WP06 - Debt Service'!D$27/12,0)),"-")</f>
        <v>-</v>
      </c>
      <c r="F404" s="366" t="str">
        <f>IFERROR(IF(-SUM(F$20:F403)+F$15&lt;0.000001,0,IF($C404&gt;='H-32A-WP06 - Debt Service'!E$24,'H-32A-WP06 - Debt Service'!E$27/12,0)),"-")</f>
        <v>-</v>
      </c>
      <c r="G404" s="366">
        <f>IFERROR(IF(-SUM(G$20:G403)+G$15&lt;0.000001,0,IF($C404&gt;='H-32A-WP06 - Debt Service'!F$24,'H-32A-WP06 - Debt Service'!F$27/12,0)),"-")</f>
        <v>0</v>
      </c>
      <c r="H404" s="366">
        <f>IFERROR(IF(-SUM(H$20:H403)+H$15&lt;0.000001,0,IF($C404&gt;='H-32A-WP06 - Debt Service'!G$24,'H-32A-WP06 - Debt Service'!G$27/12,0)),"-")</f>
        <v>0</v>
      </c>
      <c r="I404" s="366">
        <f>IFERROR(IF(-SUM(I$20:I403)+I$15&lt;0.000001,0,IF($C404&gt;='H-32A-WP06 - Debt Service'!H$24,'H-32A-WP06 - Debt Service'!H$27/12,0)),"-")</f>
        <v>0</v>
      </c>
      <c r="J404" s="366">
        <f>IFERROR(IF(-SUM(J$20:J403)+J$15&lt;0.000001,0,IF($C404&gt;='H-32A-WP06 - Debt Service'!I$24,'H-32A-WP06 - Debt Service'!I$27/12,0)),"-")</f>
        <v>0</v>
      </c>
      <c r="K404" s="366">
        <f>IFERROR(IF(-SUM(K$20:K403)+K$15&lt;0.000001,0,IF($C404&gt;='H-32A-WP06 - Debt Service'!J$24,'H-32A-WP06 - Debt Service'!J$27/12,0)),"-")</f>
        <v>0</v>
      </c>
      <c r="L404" s="366">
        <f>IFERROR(IF(-SUM(L$20:L403)+L$15&lt;0.000001,0,IF($C404&gt;='H-32A-WP06 - Debt Service'!K$24,'H-32A-WP06 - Debt Service'!K$27/12,0)),"-")</f>
        <v>0</v>
      </c>
      <c r="M404" s="366">
        <f>IFERROR(IF(-SUM(M$20:M403)+M$15&lt;0.000001,0,IF($C404&gt;='H-32A-WP06 - Debt Service'!L$24,'H-32A-WP06 - Debt Service'!L$27/12,0)),"-")</f>
        <v>0</v>
      </c>
      <c r="N404" s="459"/>
      <c r="O404" s="354">
        <f t="shared" si="21"/>
        <v>2051</v>
      </c>
      <c r="P404" s="378">
        <f t="shared" si="23"/>
        <v>55154</v>
      </c>
      <c r="Q404" s="366" t="str">
        <f>IFERROR(IF(-SUM(Q$20:Q403)+Q$15&lt;0.000001,0,IF($C404&gt;='H-32A-WP06 - Debt Service'!P$24,'H-32A-WP06 - Debt Service'!P$27/12,0)),"-")</f>
        <v>-</v>
      </c>
      <c r="R404" s="366">
        <f>IFERROR(IF(-SUM(R$20:R403)+R$15&lt;0.000001,0,IF($C404&gt;='H-32A-WP06 - Debt Service'!Q$24,'H-32A-WP06 - Debt Service'!Q$27/12,0)),"-")</f>
        <v>0</v>
      </c>
      <c r="S404" s="366">
        <f>IFERROR(IF(-SUM(S$20:S403)+S$15&lt;0.000001,0,IF($C404&gt;='H-32A-WP06 - Debt Service'!R$24,'H-32A-WP06 - Debt Service'!R$27/12,0)),"-")</f>
        <v>0</v>
      </c>
      <c r="T404" s="366">
        <f>IFERROR(IF(-SUM(T$20:T403)+T$15&lt;0.000001,0,IF($C404&gt;='H-32A-WP06 - Debt Service'!S$24,'H-32A-WP06 - Debt Service'!S$27/12,0)),"-")</f>
        <v>0</v>
      </c>
      <c r="U404" s="366">
        <f>IFERROR(IF(-SUM(U$20:U403)+U$15&lt;0.000001,0,IF($C404&gt;='H-32A-WP06 - Debt Service'!T$24,'H-32A-WP06 - Debt Service'!T$27/12,0)),"-")</f>
        <v>0</v>
      </c>
      <c r="V404" s="366">
        <f>IFERROR(IF(-SUM(V$20:V403)+V$15&lt;0.000001,0,IF($C404&gt;='H-32A-WP06 - Debt Service'!U$24,'H-32A-WP06 - Debt Service'!U$27/12,0)),"-")</f>
        <v>0</v>
      </c>
      <c r="W404" s="366">
        <f>IFERROR(IF(-SUM(W$20:W403)+W$15&lt;0.000001,0,IF($C404&gt;='H-32A-WP06 - Debt Service'!V$24,'H-32A-WP06 - Debt Service'!V$27/12,0)),"-")</f>
        <v>0</v>
      </c>
      <c r="X404" s="366">
        <f>IFERROR(IF(-SUM(X$20:X403)+X$15&lt;0.000001,0,IF($C404&gt;='H-32A-WP06 - Debt Service'!W$24,'H-32A-WP06 - Debt Service'!W$27/12,0)),"-")</f>
        <v>0</v>
      </c>
      <c r="Y404" s="366">
        <f>IFERROR(IF(-SUM(Y$20:Y403)+Y$15&lt;0.000001,0,IF($C404&gt;='H-32A-WP06 - Debt Service'!X$24,'H-32A-WP06 - Debt Service'!X$27/12,0)),"-")</f>
        <v>0</v>
      </c>
      <c r="Z404" s="366">
        <f>IFERROR(IF(-SUM(Z$20:Z403)+Z$15&lt;0.000001,0,IF($C404&gt;='H-32A-WP06 - Debt Service'!Y$24,'H-32A-WP06 - Debt Service'!Y$27/12,0)),"-")</f>
        <v>0</v>
      </c>
    </row>
    <row r="405" spans="2:26">
      <c r="B405" s="354">
        <f t="shared" ref="B405:B468" si="24">YEAR(C405)</f>
        <v>2051</v>
      </c>
      <c r="C405" s="378">
        <f t="shared" si="22"/>
        <v>55185</v>
      </c>
      <c r="D405" s="366" t="str">
        <f>IFERROR(IF(-SUM(D$20:D404)+D$15&lt;0.000001,0,IF($C405&gt;='H-32A-WP06 - Debt Service'!C$24,'H-32A-WP06 - Debt Service'!C$27/12,0)),"-")</f>
        <v>-</v>
      </c>
      <c r="E405" s="366" t="str">
        <f>IFERROR(IF(-SUM(E$20:E404)+E$15&lt;0.000001,0,IF($C405&gt;='H-32A-WP06 - Debt Service'!D$24,'H-32A-WP06 - Debt Service'!D$27/12,0)),"-")</f>
        <v>-</v>
      </c>
      <c r="F405" s="366" t="str">
        <f>IFERROR(IF(-SUM(F$20:F404)+F$15&lt;0.000001,0,IF($C405&gt;='H-32A-WP06 - Debt Service'!E$24,'H-32A-WP06 - Debt Service'!E$27/12,0)),"-")</f>
        <v>-</v>
      </c>
      <c r="G405" s="366">
        <f>IFERROR(IF(-SUM(G$20:G404)+G$15&lt;0.000001,0,IF($C405&gt;='H-32A-WP06 - Debt Service'!F$24,'H-32A-WP06 - Debt Service'!F$27/12,0)),"-")</f>
        <v>0</v>
      </c>
      <c r="H405" s="366">
        <f>IFERROR(IF(-SUM(H$20:H404)+H$15&lt;0.000001,0,IF($C405&gt;='H-32A-WP06 - Debt Service'!G$24,'H-32A-WP06 - Debt Service'!G$27/12,0)),"-")</f>
        <v>0</v>
      </c>
      <c r="I405" s="366">
        <f>IFERROR(IF(-SUM(I$20:I404)+I$15&lt;0.000001,0,IF($C405&gt;='H-32A-WP06 - Debt Service'!H$24,'H-32A-WP06 - Debt Service'!H$27/12,0)),"-")</f>
        <v>0</v>
      </c>
      <c r="J405" s="366">
        <f>IFERROR(IF(-SUM(J$20:J404)+J$15&lt;0.000001,0,IF($C405&gt;='H-32A-WP06 - Debt Service'!I$24,'H-32A-WP06 - Debt Service'!I$27/12,0)),"-")</f>
        <v>0</v>
      </c>
      <c r="K405" s="366">
        <f>IFERROR(IF(-SUM(K$20:K404)+K$15&lt;0.000001,0,IF($C405&gt;='H-32A-WP06 - Debt Service'!J$24,'H-32A-WP06 - Debt Service'!J$27/12,0)),"-")</f>
        <v>0</v>
      </c>
      <c r="L405" s="366">
        <f>IFERROR(IF(-SUM(L$20:L404)+L$15&lt;0.000001,0,IF($C405&gt;='H-32A-WP06 - Debt Service'!K$24,'H-32A-WP06 - Debt Service'!K$27/12,0)),"-")</f>
        <v>0</v>
      </c>
      <c r="M405" s="366">
        <f>IFERROR(IF(-SUM(M$20:M404)+M$15&lt;0.000001,0,IF($C405&gt;='H-32A-WP06 - Debt Service'!L$24,'H-32A-WP06 - Debt Service'!L$27/12,0)),"-")</f>
        <v>0</v>
      </c>
      <c r="N405" s="459"/>
      <c r="O405" s="354">
        <f t="shared" ref="O405:O468" si="25">YEAR(P405)</f>
        <v>2051</v>
      </c>
      <c r="P405" s="378">
        <f t="shared" si="23"/>
        <v>55185</v>
      </c>
      <c r="Q405" s="366" t="str">
        <f>IFERROR(IF(-SUM(Q$20:Q404)+Q$15&lt;0.000001,0,IF($C405&gt;='H-32A-WP06 - Debt Service'!P$24,'H-32A-WP06 - Debt Service'!P$27/12,0)),"-")</f>
        <v>-</v>
      </c>
      <c r="R405" s="366">
        <f>IFERROR(IF(-SUM(R$20:R404)+R$15&lt;0.000001,0,IF($C405&gt;='H-32A-WP06 - Debt Service'!Q$24,'H-32A-WP06 - Debt Service'!Q$27/12,0)),"-")</f>
        <v>0</v>
      </c>
      <c r="S405" s="366">
        <f>IFERROR(IF(-SUM(S$20:S404)+S$15&lt;0.000001,0,IF($C405&gt;='H-32A-WP06 - Debt Service'!R$24,'H-32A-WP06 - Debt Service'!R$27/12,0)),"-")</f>
        <v>0</v>
      </c>
      <c r="T405" s="366">
        <f>IFERROR(IF(-SUM(T$20:T404)+T$15&lt;0.000001,0,IF($C405&gt;='H-32A-WP06 - Debt Service'!S$24,'H-32A-WP06 - Debt Service'!S$27/12,0)),"-")</f>
        <v>0</v>
      </c>
      <c r="U405" s="366">
        <f>IFERROR(IF(-SUM(U$20:U404)+U$15&lt;0.000001,0,IF($C405&gt;='H-32A-WP06 - Debt Service'!T$24,'H-32A-WP06 - Debt Service'!T$27/12,0)),"-")</f>
        <v>0</v>
      </c>
      <c r="V405" s="366">
        <f>IFERROR(IF(-SUM(V$20:V404)+V$15&lt;0.000001,0,IF($C405&gt;='H-32A-WP06 - Debt Service'!U$24,'H-32A-WP06 - Debt Service'!U$27/12,0)),"-")</f>
        <v>0</v>
      </c>
      <c r="W405" s="366">
        <f>IFERROR(IF(-SUM(W$20:W404)+W$15&lt;0.000001,0,IF($C405&gt;='H-32A-WP06 - Debt Service'!V$24,'H-32A-WP06 - Debt Service'!V$27/12,0)),"-")</f>
        <v>0</v>
      </c>
      <c r="X405" s="366">
        <f>IFERROR(IF(-SUM(X$20:X404)+X$15&lt;0.000001,0,IF($C405&gt;='H-32A-WP06 - Debt Service'!W$24,'H-32A-WP06 - Debt Service'!W$27/12,0)),"-")</f>
        <v>0</v>
      </c>
      <c r="Y405" s="366">
        <f>IFERROR(IF(-SUM(Y$20:Y404)+Y$15&lt;0.000001,0,IF($C405&gt;='H-32A-WP06 - Debt Service'!X$24,'H-32A-WP06 - Debt Service'!X$27/12,0)),"-")</f>
        <v>0</v>
      </c>
      <c r="Z405" s="366">
        <f>IFERROR(IF(-SUM(Z$20:Z404)+Z$15&lt;0.000001,0,IF($C405&gt;='H-32A-WP06 - Debt Service'!Y$24,'H-32A-WP06 - Debt Service'!Y$27/12,0)),"-")</f>
        <v>0</v>
      </c>
    </row>
    <row r="406" spans="2:26">
      <c r="B406" s="354">
        <f t="shared" si="24"/>
        <v>2051</v>
      </c>
      <c r="C406" s="378">
        <f t="shared" ref="C406:C469" si="26">EOMONTH(C405,0)+1</f>
        <v>55213</v>
      </c>
      <c r="D406" s="366" t="str">
        <f>IFERROR(IF(-SUM(D$20:D405)+D$15&lt;0.000001,0,IF($C406&gt;='H-32A-WP06 - Debt Service'!C$24,'H-32A-WP06 - Debt Service'!C$27/12,0)),"-")</f>
        <v>-</v>
      </c>
      <c r="E406" s="366" t="str">
        <f>IFERROR(IF(-SUM(E$20:E405)+E$15&lt;0.000001,0,IF($C406&gt;='H-32A-WP06 - Debt Service'!D$24,'H-32A-WP06 - Debt Service'!D$27/12,0)),"-")</f>
        <v>-</v>
      </c>
      <c r="F406" s="366" t="str">
        <f>IFERROR(IF(-SUM(F$20:F405)+F$15&lt;0.000001,0,IF($C406&gt;='H-32A-WP06 - Debt Service'!E$24,'H-32A-WP06 - Debt Service'!E$27/12,0)),"-")</f>
        <v>-</v>
      </c>
      <c r="G406" s="366">
        <f>IFERROR(IF(-SUM(G$20:G405)+G$15&lt;0.000001,0,IF($C406&gt;='H-32A-WP06 - Debt Service'!F$24,'H-32A-WP06 - Debt Service'!F$27/12,0)),"-")</f>
        <v>0</v>
      </c>
      <c r="H406" s="366">
        <f>IFERROR(IF(-SUM(H$20:H405)+H$15&lt;0.000001,0,IF($C406&gt;='H-32A-WP06 - Debt Service'!G$24,'H-32A-WP06 - Debt Service'!G$27/12,0)),"-")</f>
        <v>0</v>
      </c>
      <c r="I406" s="366">
        <f>IFERROR(IF(-SUM(I$20:I405)+I$15&lt;0.000001,0,IF($C406&gt;='H-32A-WP06 - Debt Service'!H$24,'H-32A-WP06 - Debt Service'!H$27/12,0)),"-")</f>
        <v>0</v>
      </c>
      <c r="J406" s="366">
        <f>IFERROR(IF(-SUM(J$20:J405)+J$15&lt;0.000001,0,IF($C406&gt;='H-32A-WP06 - Debt Service'!I$24,'H-32A-WP06 - Debt Service'!I$27/12,0)),"-")</f>
        <v>0</v>
      </c>
      <c r="K406" s="366">
        <f>IFERROR(IF(-SUM(K$20:K405)+K$15&lt;0.000001,0,IF($C406&gt;='H-32A-WP06 - Debt Service'!J$24,'H-32A-WP06 - Debt Service'!J$27/12,0)),"-")</f>
        <v>0</v>
      </c>
      <c r="L406" s="366">
        <f>IFERROR(IF(-SUM(L$20:L405)+L$15&lt;0.000001,0,IF($C406&gt;='H-32A-WP06 - Debt Service'!K$24,'H-32A-WP06 - Debt Service'!K$27/12,0)),"-")</f>
        <v>0</v>
      </c>
      <c r="M406" s="366">
        <f>IFERROR(IF(-SUM(M$20:M405)+M$15&lt;0.000001,0,IF($C406&gt;='H-32A-WP06 - Debt Service'!L$24,'H-32A-WP06 - Debt Service'!L$27/12,0)),"-")</f>
        <v>0</v>
      </c>
      <c r="N406" s="459"/>
      <c r="O406" s="354">
        <f t="shared" si="25"/>
        <v>2051</v>
      </c>
      <c r="P406" s="378">
        <f t="shared" ref="P406:P469" si="27">EOMONTH(P405,0)+1</f>
        <v>55213</v>
      </c>
      <c r="Q406" s="366" t="str">
        <f>IFERROR(IF(-SUM(Q$20:Q405)+Q$15&lt;0.000001,0,IF($C406&gt;='H-32A-WP06 - Debt Service'!P$24,'H-32A-WP06 - Debt Service'!P$27/12,0)),"-")</f>
        <v>-</v>
      </c>
      <c r="R406" s="366">
        <f>IFERROR(IF(-SUM(R$20:R405)+R$15&lt;0.000001,0,IF($C406&gt;='H-32A-WP06 - Debt Service'!Q$24,'H-32A-WP06 - Debt Service'!Q$27/12,0)),"-")</f>
        <v>0</v>
      </c>
      <c r="S406" s="366">
        <f>IFERROR(IF(-SUM(S$20:S405)+S$15&lt;0.000001,0,IF($C406&gt;='H-32A-WP06 - Debt Service'!R$24,'H-32A-WP06 - Debt Service'!R$27/12,0)),"-")</f>
        <v>0</v>
      </c>
      <c r="T406" s="366">
        <f>IFERROR(IF(-SUM(T$20:T405)+T$15&lt;0.000001,0,IF($C406&gt;='H-32A-WP06 - Debt Service'!S$24,'H-32A-WP06 - Debt Service'!S$27/12,0)),"-")</f>
        <v>0</v>
      </c>
      <c r="U406" s="366">
        <f>IFERROR(IF(-SUM(U$20:U405)+U$15&lt;0.000001,0,IF($C406&gt;='H-32A-WP06 - Debt Service'!T$24,'H-32A-WP06 - Debt Service'!T$27/12,0)),"-")</f>
        <v>0</v>
      </c>
      <c r="V406" s="366">
        <f>IFERROR(IF(-SUM(V$20:V405)+V$15&lt;0.000001,0,IF($C406&gt;='H-32A-WP06 - Debt Service'!U$24,'H-32A-WP06 - Debt Service'!U$27/12,0)),"-")</f>
        <v>0</v>
      </c>
      <c r="W406" s="366">
        <f>IFERROR(IF(-SUM(W$20:W405)+W$15&lt;0.000001,0,IF($C406&gt;='H-32A-WP06 - Debt Service'!V$24,'H-32A-WP06 - Debt Service'!V$27/12,0)),"-")</f>
        <v>0</v>
      </c>
      <c r="X406" s="366">
        <f>IFERROR(IF(-SUM(X$20:X405)+X$15&lt;0.000001,0,IF($C406&gt;='H-32A-WP06 - Debt Service'!W$24,'H-32A-WP06 - Debt Service'!W$27/12,0)),"-")</f>
        <v>0</v>
      </c>
      <c r="Y406" s="366">
        <f>IFERROR(IF(-SUM(Y$20:Y405)+Y$15&lt;0.000001,0,IF($C406&gt;='H-32A-WP06 - Debt Service'!X$24,'H-32A-WP06 - Debt Service'!X$27/12,0)),"-")</f>
        <v>0</v>
      </c>
      <c r="Z406" s="366">
        <f>IFERROR(IF(-SUM(Z$20:Z405)+Z$15&lt;0.000001,0,IF($C406&gt;='H-32A-WP06 - Debt Service'!Y$24,'H-32A-WP06 - Debt Service'!Y$27/12,0)),"-")</f>
        <v>0</v>
      </c>
    </row>
    <row r="407" spans="2:26">
      <c r="B407" s="354">
        <f t="shared" si="24"/>
        <v>2051</v>
      </c>
      <c r="C407" s="378">
        <f t="shared" si="26"/>
        <v>55244</v>
      </c>
      <c r="D407" s="366" t="str">
        <f>IFERROR(IF(-SUM(D$20:D406)+D$15&lt;0.000001,0,IF($C407&gt;='H-32A-WP06 - Debt Service'!C$24,'H-32A-WP06 - Debt Service'!C$27/12,0)),"-")</f>
        <v>-</v>
      </c>
      <c r="E407" s="366" t="str">
        <f>IFERROR(IF(-SUM(E$20:E406)+E$15&lt;0.000001,0,IF($C407&gt;='H-32A-WP06 - Debt Service'!D$24,'H-32A-WP06 - Debt Service'!D$27/12,0)),"-")</f>
        <v>-</v>
      </c>
      <c r="F407" s="366" t="str">
        <f>IFERROR(IF(-SUM(F$20:F406)+F$15&lt;0.000001,0,IF($C407&gt;='H-32A-WP06 - Debt Service'!E$24,'H-32A-WP06 - Debt Service'!E$27/12,0)),"-")</f>
        <v>-</v>
      </c>
      <c r="G407" s="366">
        <f>IFERROR(IF(-SUM(G$20:G406)+G$15&lt;0.000001,0,IF($C407&gt;='H-32A-WP06 - Debt Service'!F$24,'H-32A-WP06 - Debt Service'!F$27/12,0)),"-")</f>
        <v>0</v>
      </c>
      <c r="H407" s="366">
        <f>IFERROR(IF(-SUM(H$20:H406)+H$15&lt;0.000001,0,IF($C407&gt;='H-32A-WP06 - Debt Service'!G$24,'H-32A-WP06 - Debt Service'!G$27/12,0)),"-")</f>
        <v>0</v>
      </c>
      <c r="I407" s="366">
        <f>IFERROR(IF(-SUM(I$20:I406)+I$15&lt;0.000001,0,IF($C407&gt;='H-32A-WP06 - Debt Service'!H$24,'H-32A-WP06 - Debt Service'!H$27/12,0)),"-")</f>
        <v>0</v>
      </c>
      <c r="J407" s="366">
        <f>IFERROR(IF(-SUM(J$20:J406)+J$15&lt;0.000001,0,IF($C407&gt;='H-32A-WP06 - Debt Service'!I$24,'H-32A-WP06 - Debt Service'!I$27/12,0)),"-")</f>
        <v>0</v>
      </c>
      <c r="K407" s="366">
        <f>IFERROR(IF(-SUM(K$20:K406)+K$15&lt;0.000001,0,IF($C407&gt;='H-32A-WP06 - Debt Service'!J$24,'H-32A-WP06 - Debt Service'!J$27/12,0)),"-")</f>
        <v>0</v>
      </c>
      <c r="L407" s="366">
        <f>IFERROR(IF(-SUM(L$20:L406)+L$15&lt;0.000001,0,IF($C407&gt;='H-32A-WP06 - Debt Service'!K$24,'H-32A-WP06 - Debt Service'!K$27/12,0)),"-")</f>
        <v>0</v>
      </c>
      <c r="M407" s="366">
        <f>IFERROR(IF(-SUM(M$20:M406)+M$15&lt;0.000001,0,IF($C407&gt;='H-32A-WP06 - Debt Service'!L$24,'H-32A-WP06 - Debt Service'!L$27/12,0)),"-")</f>
        <v>0</v>
      </c>
      <c r="N407" s="459"/>
      <c r="O407" s="354">
        <f t="shared" si="25"/>
        <v>2051</v>
      </c>
      <c r="P407" s="378">
        <f t="shared" si="27"/>
        <v>55244</v>
      </c>
      <c r="Q407" s="366" t="str">
        <f>IFERROR(IF(-SUM(Q$20:Q406)+Q$15&lt;0.000001,0,IF($C407&gt;='H-32A-WP06 - Debt Service'!P$24,'H-32A-WP06 - Debt Service'!P$27/12,0)),"-")</f>
        <v>-</v>
      </c>
      <c r="R407" s="366">
        <f>IFERROR(IF(-SUM(R$20:R406)+R$15&lt;0.000001,0,IF($C407&gt;='H-32A-WP06 - Debt Service'!Q$24,'H-32A-WP06 - Debt Service'!Q$27/12,0)),"-")</f>
        <v>0</v>
      </c>
      <c r="S407" s="366">
        <f>IFERROR(IF(-SUM(S$20:S406)+S$15&lt;0.000001,0,IF($C407&gt;='H-32A-WP06 - Debt Service'!R$24,'H-32A-WP06 - Debt Service'!R$27/12,0)),"-")</f>
        <v>0</v>
      </c>
      <c r="T407" s="366">
        <f>IFERROR(IF(-SUM(T$20:T406)+T$15&lt;0.000001,0,IF($C407&gt;='H-32A-WP06 - Debt Service'!S$24,'H-32A-WP06 - Debt Service'!S$27/12,0)),"-")</f>
        <v>0</v>
      </c>
      <c r="U407" s="366">
        <f>IFERROR(IF(-SUM(U$20:U406)+U$15&lt;0.000001,0,IF($C407&gt;='H-32A-WP06 - Debt Service'!T$24,'H-32A-WP06 - Debt Service'!T$27/12,0)),"-")</f>
        <v>0</v>
      </c>
      <c r="V407" s="366">
        <f>IFERROR(IF(-SUM(V$20:V406)+V$15&lt;0.000001,0,IF($C407&gt;='H-32A-WP06 - Debt Service'!U$24,'H-32A-WP06 - Debt Service'!U$27/12,0)),"-")</f>
        <v>0</v>
      </c>
      <c r="W407" s="366">
        <f>IFERROR(IF(-SUM(W$20:W406)+W$15&lt;0.000001,0,IF($C407&gt;='H-32A-WP06 - Debt Service'!V$24,'H-32A-WP06 - Debt Service'!V$27/12,0)),"-")</f>
        <v>0</v>
      </c>
      <c r="X407" s="366">
        <f>IFERROR(IF(-SUM(X$20:X406)+X$15&lt;0.000001,0,IF($C407&gt;='H-32A-WP06 - Debt Service'!W$24,'H-32A-WP06 - Debt Service'!W$27/12,0)),"-")</f>
        <v>0</v>
      </c>
      <c r="Y407" s="366">
        <f>IFERROR(IF(-SUM(Y$20:Y406)+Y$15&lt;0.000001,0,IF($C407&gt;='H-32A-WP06 - Debt Service'!X$24,'H-32A-WP06 - Debt Service'!X$27/12,0)),"-")</f>
        <v>0</v>
      </c>
      <c r="Z407" s="366">
        <f>IFERROR(IF(-SUM(Z$20:Z406)+Z$15&lt;0.000001,0,IF($C407&gt;='H-32A-WP06 - Debt Service'!Y$24,'H-32A-WP06 - Debt Service'!Y$27/12,0)),"-")</f>
        <v>0</v>
      </c>
    </row>
    <row r="408" spans="2:26">
      <c r="B408" s="354">
        <f t="shared" si="24"/>
        <v>2051</v>
      </c>
      <c r="C408" s="378">
        <f t="shared" si="26"/>
        <v>55274</v>
      </c>
      <c r="D408" s="366" t="str">
        <f>IFERROR(IF(-SUM(D$20:D407)+D$15&lt;0.000001,0,IF($C408&gt;='H-32A-WP06 - Debt Service'!C$24,'H-32A-WP06 - Debt Service'!C$27/12,0)),"-")</f>
        <v>-</v>
      </c>
      <c r="E408" s="366" t="str">
        <f>IFERROR(IF(-SUM(E$20:E407)+E$15&lt;0.000001,0,IF($C408&gt;='H-32A-WP06 - Debt Service'!D$24,'H-32A-WP06 - Debt Service'!D$27/12,0)),"-")</f>
        <v>-</v>
      </c>
      <c r="F408" s="366" t="str">
        <f>IFERROR(IF(-SUM(F$20:F407)+F$15&lt;0.000001,0,IF($C408&gt;='H-32A-WP06 - Debt Service'!E$24,'H-32A-WP06 - Debt Service'!E$27/12,0)),"-")</f>
        <v>-</v>
      </c>
      <c r="G408" s="366">
        <f>IFERROR(IF(-SUM(G$20:G407)+G$15&lt;0.000001,0,IF($C408&gt;='H-32A-WP06 - Debt Service'!F$24,'H-32A-WP06 - Debt Service'!F$27/12,0)),"-")</f>
        <v>0</v>
      </c>
      <c r="H408" s="366">
        <f>IFERROR(IF(-SUM(H$20:H407)+H$15&lt;0.000001,0,IF($C408&gt;='H-32A-WP06 - Debt Service'!G$24,'H-32A-WP06 - Debt Service'!G$27/12,0)),"-")</f>
        <v>0</v>
      </c>
      <c r="I408" s="366">
        <f>IFERROR(IF(-SUM(I$20:I407)+I$15&lt;0.000001,0,IF($C408&gt;='H-32A-WP06 - Debt Service'!H$24,'H-32A-WP06 - Debt Service'!H$27/12,0)),"-")</f>
        <v>0</v>
      </c>
      <c r="J408" s="366">
        <f>IFERROR(IF(-SUM(J$20:J407)+J$15&lt;0.000001,0,IF($C408&gt;='H-32A-WP06 - Debt Service'!I$24,'H-32A-WP06 - Debt Service'!I$27/12,0)),"-")</f>
        <v>0</v>
      </c>
      <c r="K408" s="366">
        <f>IFERROR(IF(-SUM(K$20:K407)+K$15&lt;0.000001,0,IF($C408&gt;='H-32A-WP06 - Debt Service'!J$24,'H-32A-WP06 - Debt Service'!J$27/12,0)),"-")</f>
        <v>0</v>
      </c>
      <c r="L408" s="366">
        <f>IFERROR(IF(-SUM(L$20:L407)+L$15&lt;0.000001,0,IF($C408&gt;='H-32A-WP06 - Debt Service'!K$24,'H-32A-WP06 - Debt Service'!K$27/12,0)),"-")</f>
        <v>0</v>
      </c>
      <c r="M408" s="366">
        <f>IFERROR(IF(-SUM(M$20:M407)+M$15&lt;0.000001,0,IF($C408&gt;='H-32A-WP06 - Debt Service'!L$24,'H-32A-WP06 - Debt Service'!L$27/12,0)),"-")</f>
        <v>0</v>
      </c>
      <c r="N408" s="459"/>
      <c r="O408" s="354">
        <f t="shared" si="25"/>
        <v>2051</v>
      </c>
      <c r="P408" s="378">
        <f t="shared" si="27"/>
        <v>55274</v>
      </c>
      <c r="Q408" s="366" t="str">
        <f>IFERROR(IF(-SUM(Q$20:Q407)+Q$15&lt;0.000001,0,IF($C408&gt;='H-32A-WP06 - Debt Service'!P$24,'H-32A-WP06 - Debt Service'!P$27/12,0)),"-")</f>
        <v>-</v>
      </c>
      <c r="R408" s="366">
        <f>IFERROR(IF(-SUM(R$20:R407)+R$15&lt;0.000001,0,IF($C408&gt;='H-32A-WP06 - Debt Service'!Q$24,'H-32A-WP06 - Debt Service'!Q$27/12,0)),"-")</f>
        <v>0</v>
      </c>
      <c r="S408" s="366">
        <f>IFERROR(IF(-SUM(S$20:S407)+S$15&lt;0.000001,0,IF($C408&gt;='H-32A-WP06 - Debt Service'!R$24,'H-32A-WP06 - Debt Service'!R$27/12,0)),"-")</f>
        <v>0</v>
      </c>
      <c r="T408" s="366">
        <f>IFERROR(IF(-SUM(T$20:T407)+T$15&lt;0.000001,0,IF($C408&gt;='H-32A-WP06 - Debt Service'!S$24,'H-32A-WP06 - Debt Service'!S$27/12,0)),"-")</f>
        <v>0</v>
      </c>
      <c r="U408" s="366">
        <f>IFERROR(IF(-SUM(U$20:U407)+U$15&lt;0.000001,0,IF($C408&gt;='H-32A-WP06 - Debt Service'!T$24,'H-32A-WP06 - Debt Service'!T$27/12,0)),"-")</f>
        <v>0</v>
      </c>
      <c r="V408" s="366">
        <f>IFERROR(IF(-SUM(V$20:V407)+V$15&lt;0.000001,0,IF($C408&gt;='H-32A-WP06 - Debt Service'!U$24,'H-32A-WP06 - Debt Service'!U$27/12,0)),"-")</f>
        <v>0</v>
      </c>
      <c r="W408" s="366">
        <f>IFERROR(IF(-SUM(W$20:W407)+W$15&lt;0.000001,0,IF($C408&gt;='H-32A-WP06 - Debt Service'!V$24,'H-32A-WP06 - Debt Service'!V$27/12,0)),"-")</f>
        <v>0</v>
      </c>
      <c r="X408" s="366">
        <f>IFERROR(IF(-SUM(X$20:X407)+X$15&lt;0.000001,0,IF($C408&gt;='H-32A-WP06 - Debt Service'!W$24,'H-32A-WP06 - Debt Service'!W$27/12,0)),"-")</f>
        <v>0</v>
      </c>
      <c r="Y408" s="366">
        <f>IFERROR(IF(-SUM(Y$20:Y407)+Y$15&lt;0.000001,0,IF($C408&gt;='H-32A-WP06 - Debt Service'!X$24,'H-32A-WP06 - Debt Service'!X$27/12,0)),"-")</f>
        <v>0</v>
      </c>
      <c r="Z408" s="366">
        <f>IFERROR(IF(-SUM(Z$20:Z407)+Z$15&lt;0.000001,0,IF($C408&gt;='H-32A-WP06 - Debt Service'!Y$24,'H-32A-WP06 - Debt Service'!Y$27/12,0)),"-")</f>
        <v>0</v>
      </c>
    </row>
    <row r="409" spans="2:26">
      <c r="B409" s="354">
        <f t="shared" si="24"/>
        <v>2051</v>
      </c>
      <c r="C409" s="378">
        <f t="shared" si="26"/>
        <v>55305</v>
      </c>
      <c r="D409" s="366" t="str">
        <f>IFERROR(IF(-SUM(D$20:D408)+D$15&lt;0.000001,0,IF($C409&gt;='H-32A-WP06 - Debt Service'!C$24,'H-32A-WP06 - Debt Service'!C$27/12,0)),"-")</f>
        <v>-</v>
      </c>
      <c r="E409" s="366" t="str">
        <f>IFERROR(IF(-SUM(E$20:E408)+E$15&lt;0.000001,0,IF($C409&gt;='H-32A-WP06 - Debt Service'!D$24,'H-32A-WP06 - Debt Service'!D$27/12,0)),"-")</f>
        <v>-</v>
      </c>
      <c r="F409" s="366" t="str">
        <f>IFERROR(IF(-SUM(F$20:F408)+F$15&lt;0.000001,0,IF($C409&gt;='H-32A-WP06 - Debt Service'!E$24,'H-32A-WP06 - Debt Service'!E$27/12,0)),"-")</f>
        <v>-</v>
      </c>
      <c r="G409" s="366">
        <f>IFERROR(IF(-SUM(G$20:G408)+G$15&lt;0.000001,0,IF($C409&gt;='H-32A-WP06 - Debt Service'!F$24,'H-32A-WP06 - Debt Service'!F$27/12,0)),"-")</f>
        <v>0</v>
      </c>
      <c r="H409" s="366">
        <f>IFERROR(IF(-SUM(H$20:H408)+H$15&lt;0.000001,0,IF($C409&gt;='H-32A-WP06 - Debt Service'!G$24,'H-32A-WP06 - Debt Service'!G$27/12,0)),"-")</f>
        <v>0</v>
      </c>
      <c r="I409" s="366">
        <f>IFERROR(IF(-SUM(I$20:I408)+I$15&lt;0.000001,0,IF($C409&gt;='H-32A-WP06 - Debt Service'!H$24,'H-32A-WP06 - Debt Service'!H$27/12,0)),"-")</f>
        <v>0</v>
      </c>
      <c r="J409" s="366">
        <f>IFERROR(IF(-SUM(J$20:J408)+J$15&lt;0.000001,0,IF($C409&gt;='H-32A-WP06 - Debt Service'!I$24,'H-32A-WP06 - Debt Service'!I$27/12,0)),"-")</f>
        <v>0</v>
      </c>
      <c r="K409" s="366">
        <f>IFERROR(IF(-SUM(K$20:K408)+K$15&lt;0.000001,0,IF($C409&gt;='H-32A-WP06 - Debt Service'!J$24,'H-32A-WP06 - Debt Service'!J$27/12,0)),"-")</f>
        <v>0</v>
      </c>
      <c r="L409" s="366">
        <f>IFERROR(IF(-SUM(L$20:L408)+L$15&lt;0.000001,0,IF($C409&gt;='H-32A-WP06 - Debt Service'!K$24,'H-32A-WP06 - Debt Service'!K$27/12,0)),"-")</f>
        <v>0</v>
      </c>
      <c r="M409" s="366">
        <f>IFERROR(IF(-SUM(M$20:M408)+M$15&lt;0.000001,0,IF($C409&gt;='H-32A-WP06 - Debt Service'!L$24,'H-32A-WP06 - Debt Service'!L$27/12,0)),"-")</f>
        <v>0</v>
      </c>
      <c r="N409" s="459"/>
      <c r="O409" s="354">
        <f t="shared" si="25"/>
        <v>2051</v>
      </c>
      <c r="P409" s="378">
        <f t="shared" si="27"/>
        <v>55305</v>
      </c>
      <c r="Q409" s="366" t="str">
        <f>IFERROR(IF(-SUM(Q$20:Q408)+Q$15&lt;0.000001,0,IF($C409&gt;='H-32A-WP06 - Debt Service'!P$24,'H-32A-WP06 - Debt Service'!P$27/12,0)),"-")</f>
        <v>-</v>
      </c>
      <c r="R409" s="366">
        <f>IFERROR(IF(-SUM(R$20:R408)+R$15&lt;0.000001,0,IF($C409&gt;='H-32A-WP06 - Debt Service'!Q$24,'H-32A-WP06 - Debt Service'!Q$27/12,0)),"-")</f>
        <v>0</v>
      </c>
      <c r="S409" s="366">
        <f>IFERROR(IF(-SUM(S$20:S408)+S$15&lt;0.000001,0,IF($C409&gt;='H-32A-WP06 - Debt Service'!R$24,'H-32A-WP06 - Debt Service'!R$27/12,0)),"-")</f>
        <v>0</v>
      </c>
      <c r="T409" s="366">
        <f>IFERROR(IF(-SUM(T$20:T408)+T$15&lt;0.000001,0,IF($C409&gt;='H-32A-WP06 - Debt Service'!S$24,'H-32A-WP06 - Debt Service'!S$27/12,0)),"-")</f>
        <v>0</v>
      </c>
      <c r="U409" s="366">
        <f>IFERROR(IF(-SUM(U$20:U408)+U$15&lt;0.000001,0,IF($C409&gt;='H-32A-WP06 - Debt Service'!T$24,'H-32A-WP06 - Debt Service'!T$27/12,0)),"-")</f>
        <v>0</v>
      </c>
      <c r="V409" s="366">
        <f>IFERROR(IF(-SUM(V$20:V408)+V$15&lt;0.000001,0,IF($C409&gt;='H-32A-WP06 - Debt Service'!U$24,'H-32A-WP06 - Debt Service'!U$27/12,0)),"-")</f>
        <v>0</v>
      </c>
      <c r="W409" s="366">
        <f>IFERROR(IF(-SUM(W$20:W408)+W$15&lt;0.000001,0,IF($C409&gt;='H-32A-WP06 - Debt Service'!V$24,'H-32A-WP06 - Debt Service'!V$27/12,0)),"-")</f>
        <v>0</v>
      </c>
      <c r="X409" s="366">
        <f>IFERROR(IF(-SUM(X$20:X408)+X$15&lt;0.000001,0,IF($C409&gt;='H-32A-WP06 - Debt Service'!W$24,'H-32A-WP06 - Debt Service'!W$27/12,0)),"-")</f>
        <v>0</v>
      </c>
      <c r="Y409" s="366">
        <f>IFERROR(IF(-SUM(Y$20:Y408)+Y$15&lt;0.000001,0,IF($C409&gt;='H-32A-WP06 - Debt Service'!X$24,'H-32A-WP06 - Debt Service'!X$27/12,0)),"-")</f>
        <v>0</v>
      </c>
      <c r="Z409" s="366">
        <f>IFERROR(IF(-SUM(Z$20:Z408)+Z$15&lt;0.000001,0,IF($C409&gt;='H-32A-WP06 - Debt Service'!Y$24,'H-32A-WP06 - Debt Service'!Y$27/12,0)),"-")</f>
        <v>0</v>
      </c>
    </row>
    <row r="410" spans="2:26">
      <c r="B410" s="354">
        <f t="shared" si="24"/>
        <v>2051</v>
      </c>
      <c r="C410" s="378">
        <f t="shared" si="26"/>
        <v>55335</v>
      </c>
      <c r="D410" s="366" t="str">
        <f>IFERROR(IF(-SUM(D$20:D409)+D$15&lt;0.000001,0,IF($C410&gt;='H-32A-WP06 - Debt Service'!C$24,'H-32A-WP06 - Debt Service'!C$27/12,0)),"-")</f>
        <v>-</v>
      </c>
      <c r="E410" s="366" t="str">
        <f>IFERROR(IF(-SUM(E$20:E409)+E$15&lt;0.000001,0,IF($C410&gt;='H-32A-WP06 - Debt Service'!D$24,'H-32A-WP06 - Debt Service'!D$27/12,0)),"-")</f>
        <v>-</v>
      </c>
      <c r="F410" s="366" t="str">
        <f>IFERROR(IF(-SUM(F$20:F409)+F$15&lt;0.000001,0,IF($C410&gt;='H-32A-WP06 - Debt Service'!E$24,'H-32A-WP06 - Debt Service'!E$27/12,0)),"-")</f>
        <v>-</v>
      </c>
      <c r="G410" s="366">
        <f>IFERROR(IF(-SUM(G$20:G409)+G$15&lt;0.000001,0,IF($C410&gt;='H-32A-WP06 - Debt Service'!F$24,'H-32A-WP06 - Debt Service'!F$27/12,0)),"-")</f>
        <v>0</v>
      </c>
      <c r="H410" s="366">
        <f>IFERROR(IF(-SUM(H$20:H409)+H$15&lt;0.000001,0,IF($C410&gt;='H-32A-WP06 - Debt Service'!G$24,'H-32A-WP06 - Debt Service'!G$27/12,0)),"-")</f>
        <v>0</v>
      </c>
      <c r="I410" s="366">
        <f>IFERROR(IF(-SUM(I$20:I409)+I$15&lt;0.000001,0,IF($C410&gt;='H-32A-WP06 - Debt Service'!H$24,'H-32A-WP06 - Debt Service'!H$27/12,0)),"-")</f>
        <v>0</v>
      </c>
      <c r="J410" s="366">
        <f>IFERROR(IF(-SUM(J$20:J409)+J$15&lt;0.000001,0,IF($C410&gt;='H-32A-WP06 - Debt Service'!I$24,'H-32A-WP06 - Debt Service'!I$27/12,0)),"-")</f>
        <v>0</v>
      </c>
      <c r="K410" s="366">
        <f>IFERROR(IF(-SUM(K$20:K409)+K$15&lt;0.000001,0,IF($C410&gt;='H-32A-WP06 - Debt Service'!J$24,'H-32A-WP06 - Debt Service'!J$27/12,0)),"-")</f>
        <v>0</v>
      </c>
      <c r="L410" s="366">
        <f>IFERROR(IF(-SUM(L$20:L409)+L$15&lt;0.000001,0,IF($C410&gt;='H-32A-WP06 - Debt Service'!K$24,'H-32A-WP06 - Debt Service'!K$27/12,0)),"-")</f>
        <v>0</v>
      </c>
      <c r="M410" s="366">
        <f>IFERROR(IF(-SUM(M$20:M409)+M$15&lt;0.000001,0,IF($C410&gt;='H-32A-WP06 - Debt Service'!L$24,'H-32A-WP06 - Debt Service'!L$27/12,0)),"-")</f>
        <v>0</v>
      </c>
      <c r="N410" s="459"/>
      <c r="O410" s="354">
        <f t="shared" si="25"/>
        <v>2051</v>
      </c>
      <c r="P410" s="378">
        <f t="shared" si="27"/>
        <v>55335</v>
      </c>
      <c r="Q410" s="366" t="str">
        <f>IFERROR(IF(-SUM(Q$20:Q409)+Q$15&lt;0.000001,0,IF($C410&gt;='H-32A-WP06 - Debt Service'!P$24,'H-32A-WP06 - Debt Service'!P$27/12,0)),"-")</f>
        <v>-</v>
      </c>
      <c r="R410" s="366">
        <f>IFERROR(IF(-SUM(R$20:R409)+R$15&lt;0.000001,0,IF($C410&gt;='H-32A-WP06 - Debt Service'!Q$24,'H-32A-WP06 - Debt Service'!Q$27/12,0)),"-")</f>
        <v>0</v>
      </c>
      <c r="S410" s="366">
        <f>IFERROR(IF(-SUM(S$20:S409)+S$15&lt;0.000001,0,IF($C410&gt;='H-32A-WP06 - Debt Service'!R$24,'H-32A-WP06 - Debt Service'!R$27/12,0)),"-")</f>
        <v>0</v>
      </c>
      <c r="T410" s="366">
        <f>IFERROR(IF(-SUM(T$20:T409)+T$15&lt;0.000001,0,IF($C410&gt;='H-32A-WP06 - Debt Service'!S$24,'H-32A-WP06 - Debt Service'!S$27/12,0)),"-")</f>
        <v>0</v>
      </c>
      <c r="U410" s="366">
        <f>IFERROR(IF(-SUM(U$20:U409)+U$15&lt;0.000001,0,IF($C410&gt;='H-32A-WP06 - Debt Service'!T$24,'H-32A-WP06 - Debt Service'!T$27/12,0)),"-")</f>
        <v>0</v>
      </c>
      <c r="V410" s="366">
        <f>IFERROR(IF(-SUM(V$20:V409)+V$15&lt;0.000001,0,IF($C410&gt;='H-32A-WP06 - Debt Service'!U$24,'H-32A-WP06 - Debt Service'!U$27/12,0)),"-")</f>
        <v>0</v>
      </c>
      <c r="W410" s="366">
        <f>IFERROR(IF(-SUM(W$20:W409)+W$15&lt;0.000001,0,IF($C410&gt;='H-32A-WP06 - Debt Service'!V$24,'H-32A-WP06 - Debt Service'!V$27/12,0)),"-")</f>
        <v>0</v>
      </c>
      <c r="X410" s="366">
        <f>IFERROR(IF(-SUM(X$20:X409)+X$15&lt;0.000001,0,IF($C410&gt;='H-32A-WP06 - Debt Service'!W$24,'H-32A-WP06 - Debt Service'!W$27/12,0)),"-")</f>
        <v>0</v>
      </c>
      <c r="Y410" s="366">
        <f>IFERROR(IF(-SUM(Y$20:Y409)+Y$15&lt;0.000001,0,IF($C410&gt;='H-32A-WP06 - Debt Service'!X$24,'H-32A-WP06 - Debt Service'!X$27/12,0)),"-")</f>
        <v>0</v>
      </c>
      <c r="Z410" s="366">
        <f>IFERROR(IF(-SUM(Z$20:Z409)+Z$15&lt;0.000001,0,IF($C410&gt;='H-32A-WP06 - Debt Service'!Y$24,'H-32A-WP06 - Debt Service'!Y$27/12,0)),"-")</f>
        <v>0</v>
      </c>
    </row>
    <row r="411" spans="2:26">
      <c r="B411" s="354">
        <f t="shared" si="24"/>
        <v>2051</v>
      </c>
      <c r="C411" s="378">
        <f t="shared" si="26"/>
        <v>55366</v>
      </c>
      <c r="D411" s="366" t="str">
        <f>IFERROR(IF(-SUM(D$20:D410)+D$15&lt;0.000001,0,IF($C411&gt;='H-32A-WP06 - Debt Service'!C$24,'H-32A-WP06 - Debt Service'!C$27/12,0)),"-")</f>
        <v>-</v>
      </c>
      <c r="E411" s="366" t="str">
        <f>IFERROR(IF(-SUM(E$20:E410)+E$15&lt;0.000001,0,IF($C411&gt;='H-32A-WP06 - Debt Service'!D$24,'H-32A-WP06 - Debt Service'!D$27/12,0)),"-")</f>
        <v>-</v>
      </c>
      <c r="F411" s="366" t="str">
        <f>IFERROR(IF(-SUM(F$20:F410)+F$15&lt;0.000001,0,IF($C411&gt;='H-32A-WP06 - Debt Service'!E$24,'H-32A-WP06 - Debt Service'!E$27/12,0)),"-")</f>
        <v>-</v>
      </c>
      <c r="G411" s="366">
        <f>IFERROR(IF(-SUM(G$20:G410)+G$15&lt;0.000001,0,IF($C411&gt;='H-32A-WP06 - Debt Service'!F$24,'H-32A-WP06 - Debt Service'!F$27/12,0)),"-")</f>
        <v>0</v>
      </c>
      <c r="H411" s="366">
        <f>IFERROR(IF(-SUM(H$20:H410)+H$15&lt;0.000001,0,IF($C411&gt;='H-32A-WP06 - Debt Service'!G$24,'H-32A-WP06 - Debt Service'!G$27/12,0)),"-")</f>
        <v>0</v>
      </c>
      <c r="I411" s="366">
        <f>IFERROR(IF(-SUM(I$20:I410)+I$15&lt;0.000001,0,IF($C411&gt;='H-32A-WP06 - Debt Service'!H$24,'H-32A-WP06 - Debt Service'!H$27/12,0)),"-")</f>
        <v>0</v>
      </c>
      <c r="J411" s="366">
        <f>IFERROR(IF(-SUM(J$20:J410)+J$15&lt;0.000001,0,IF($C411&gt;='H-32A-WP06 - Debt Service'!I$24,'H-32A-WP06 - Debt Service'!I$27/12,0)),"-")</f>
        <v>0</v>
      </c>
      <c r="K411" s="366">
        <f>IFERROR(IF(-SUM(K$20:K410)+K$15&lt;0.000001,0,IF($C411&gt;='H-32A-WP06 - Debt Service'!J$24,'H-32A-WP06 - Debt Service'!J$27/12,0)),"-")</f>
        <v>0</v>
      </c>
      <c r="L411" s="366">
        <f>IFERROR(IF(-SUM(L$20:L410)+L$15&lt;0.000001,0,IF($C411&gt;='H-32A-WP06 - Debt Service'!K$24,'H-32A-WP06 - Debt Service'!K$27/12,0)),"-")</f>
        <v>0</v>
      </c>
      <c r="M411" s="366">
        <f>IFERROR(IF(-SUM(M$20:M410)+M$15&lt;0.000001,0,IF($C411&gt;='H-32A-WP06 - Debt Service'!L$24,'H-32A-WP06 - Debt Service'!L$27/12,0)),"-")</f>
        <v>0</v>
      </c>
      <c r="N411" s="459"/>
      <c r="O411" s="354">
        <f t="shared" si="25"/>
        <v>2051</v>
      </c>
      <c r="P411" s="378">
        <f t="shared" si="27"/>
        <v>55366</v>
      </c>
      <c r="Q411" s="366" t="str">
        <f>IFERROR(IF(-SUM(Q$20:Q410)+Q$15&lt;0.000001,0,IF($C411&gt;='H-32A-WP06 - Debt Service'!P$24,'H-32A-WP06 - Debt Service'!P$27/12,0)),"-")</f>
        <v>-</v>
      </c>
      <c r="R411" s="366">
        <f>IFERROR(IF(-SUM(R$20:R410)+R$15&lt;0.000001,0,IF($C411&gt;='H-32A-WP06 - Debt Service'!Q$24,'H-32A-WP06 - Debt Service'!Q$27/12,0)),"-")</f>
        <v>0</v>
      </c>
      <c r="S411" s="366">
        <f>IFERROR(IF(-SUM(S$20:S410)+S$15&lt;0.000001,0,IF($C411&gt;='H-32A-WP06 - Debt Service'!R$24,'H-32A-WP06 - Debt Service'!R$27/12,0)),"-")</f>
        <v>0</v>
      </c>
      <c r="T411" s="366">
        <f>IFERROR(IF(-SUM(T$20:T410)+T$15&lt;0.000001,0,IF($C411&gt;='H-32A-WP06 - Debt Service'!S$24,'H-32A-WP06 - Debt Service'!S$27/12,0)),"-")</f>
        <v>0</v>
      </c>
      <c r="U411" s="366">
        <f>IFERROR(IF(-SUM(U$20:U410)+U$15&lt;0.000001,0,IF($C411&gt;='H-32A-WP06 - Debt Service'!T$24,'H-32A-WP06 - Debt Service'!T$27/12,0)),"-")</f>
        <v>0</v>
      </c>
      <c r="V411" s="366">
        <f>IFERROR(IF(-SUM(V$20:V410)+V$15&lt;0.000001,0,IF($C411&gt;='H-32A-WP06 - Debt Service'!U$24,'H-32A-WP06 - Debt Service'!U$27/12,0)),"-")</f>
        <v>0</v>
      </c>
      <c r="W411" s="366">
        <f>IFERROR(IF(-SUM(W$20:W410)+W$15&lt;0.000001,0,IF($C411&gt;='H-32A-WP06 - Debt Service'!V$24,'H-32A-WP06 - Debt Service'!V$27/12,0)),"-")</f>
        <v>0</v>
      </c>
      <c r="X411" s="366">
        <f>IFERROR(IF(-SUM(X$20:X410)+X$15&lt;0.000001,0,IF($C411&gt;='H-32A-WP06 - Debt Service'!W$24,'H-32A-WP06 - Debt Service'!W$27/12,0)),"-")</f>
        <v>0</v>
      </c>
      <c r="Y411" s="366">
        <f>IFERROR(IF(-SUM(Y$20:Y410)+Y$15&lt;0.000001,0,IF($C411&gt;='H-32A-WP06 - Debt Service'!X$24,'H-32A-WP06 - Debt Service'!X$27/12,0)),"-")</f>
        <v>0</v>
      </c>
      <c r="Z411" s="366">
        <f>IFERROR(IF(-SUM(Z$20:Z410)+Z$15&lt;0.000001,0,IF($C411&gt;='H-32A-WP06 - Debt Service'!Y$24,'H-32A-WP06 - Debt Service'!Y$27/12,0)),"-")</f>
        <v>0</v>
      </c>
    </row>
    <row r="412" spans="2:26">
      <c r="B412" s="354">
        <f t="shared" si="24"/>
        <v>2051</v>
      </c>
      <c r="C412" s="378">
        <f t="shared" si="26"/>
        <v>55397</v>
      </c>
      <c r="D412" s="366" t="str">
        <f>IFERROR(IF(-SUM(D$20:D411)+D$15&lt;0.000001,0,IF($C412&gt;='H-32A-WP06 - Debt Service'!C$24,'H-32A-WP06 - Debt Service'!C$27/12,0)),"-")</f>
        <v>-</v>
      </c>
      <c r="E412" s="366" t="str">
        <f>IFERROR(IF(-SUM(E$20:E411)+E$15&lt;0.000001,0,IF($C412&gt;='H-32A-WP06 - Debt Service'!D$24,'H-32A-WP06 - Debt Service'!D$27/12,0)),"-")</f>
        <v>-</v>
      </c>
      <c r="F412" s="366" t="str">
        <f>IFERROR(IF(-SUM(F$20:F411)+F$15&lt;0.000001,0,IF($C412&gt;='H-32A-WP06 - Debt Service'!E$24,'H-32A-WP06 - Debt Service'!E$27/12,0)),"-")</f>
        <v>-</v>
      </c>
      <c r="G412" s="366">
        <f>IFERROR(IF(-SUM(G$20:G411)+G$15&lt;0.000001,0,IF($C412&gt;='H-32A-WP06 - Debt Service'!F$24,'H-32A-WP06 - Debt Service'!F$27/12,0)),"-")</f>
        <v>0</v>
      </c>
      <c r="H412" s="366">
        <f>IFERROR(IF(-SUM(H$20:H411)+H$15&lt;0.000001,0,IF($C412&gt;='H-32A-WP06 - Debt Service'!G$24,'H-32A-WP06 - Debt Service'!G$27/12,0)),"-")</f>
        <v>0</v>
      </c>
      <c r="I412" s="366">
        <f>IFERROR(IF(-SUM(I$20:I411)+I$15&lt;0.000001,0,IF($C412&gt;='H-32A-WP06 - Debt Service'!H$24,'H-32A-WP06 - Debt Service'!H$27/12,0)),"-")</f>
        <v>0</v>
      </c>
      <c r="J412" s="366">
        <f>IFERROR(IF(-SUM(J$20:J411)+J$15&lt;0.000001,0,IF($C412&gt;='H-32A-WP06 - Debt Service'!I$24,'H-32A-WP06 - Debt Service'!I$27/12,0)),"-")</f>
        <v>0</v>
      </c>
      <c r="K412" s="366">
        <f>IFERROR(IF(-SUM(K$20:K411)+K$15&lt;0.000001,0,IF($C412&gt;='H-32A-WP06 - Debt Service'!J$24,'H-32A-WP06 - Debt Service'!J$27/12,0)),"-")</f>
        <v>0</v>
      </c>
      <c r="L412" s="366">
        <f>IFERROR(IF(-SUM(L$20:L411)+L$15&lt;0.000001,0,IF($C412&gt;='H-32A-WP06 - Debt Service'!K$24,'H-32A-WP06 - Debt Service'!K$27/12,0)),"-")</f>
        <v>0</v>
      </c>
      <c r="M412" s="366">
        <f>IFERROR(IF(-SUM(M$20:M411)+M$15&lt;0.000001,0,IF($C412&gt;='H-32A-WP06 - Debt Service'!L$24,'H-32A-WP06 - Debt Service'!L$27/12,0)),"-")</f>
        <v>0</v>
      </c>
      <c r="N412" s="459"/>
      <c r="O412" s="354">
        <f t="shared" si="25"/>
        <v>2051</v>
      </c>
      <c r="P412" s="378">
        <f t="shared" si="27"/>
        <v>55397</v>
      </c>
      <c r="Q412" s="366" t="str">
        <f>IFERROR(IF(-SUM(Q$20:Q411)+Q$15&lt;0.000001,0,IF($C412&gt;='H-32A-WP06 - Debt Service'!P$24,'H-32A-WP06 - Debt Service'!P$27/12,0)),"-")</f>
        <v>-</v>
      </c>
      <c r="R412" s="366">
        <f>IFERROR(IF(-SUM(R$20:R411)+R$15&lt;0.000001,0,IF($C412&gt;='H-32A-WP06 - Debt Service'!Q$24,'H-32A-WP06 - Debt Service'!Q$27/12,0)),"-")</f>
        <v>0</v>
      </c>
      <c r="S412" s="366">
        <f>IFERROR(IF(-SUM(S$20:S411)+S$15&lt;0.000001,0,IF($C412&gt;='H-32A-WP06 - Debt Service'!R$24,'H-32A-WP06 - Debt Service'!R$27/12,0)),"-")</f>
        <v>0</v>
      </c>
      <c r="T412" s="366">
        <f>IFERROR(IF(-SUM(T$20:T411)+T$15&lt;0.000001,0,IF($C412&gt;='H-32A-WP06 - Debt Service'!S$24,'H-32A-WP06 - Debt Service'!S$27/12,0)),"-")</f>
        <v>0</v>
      </c>
      <c r="U412" s="366">
        <f>IFERROR(IF(-SUM(U$20:U411)+U$15&lt;0.000001,0,IF($C412&gt;='H-32A-WP06 - Debt Service'!T$24,'H-32A-WP06 - Debt Service'!T$27/12,0)),"-")</f>
        <v>0</v>
      </c>
      <c r="V412" s="366">
        <f>IFERROR(IF(-SUM(V$20:V411)+V$15&lt;0.000001,0,IF($C412&gt;='H-32A-WP06 - Debt Service'!U$24,'H-32A-WP06 - Debt Service'!U$27/12,0)),"-")</f>
        <v>0</v>
      </c>
      <c r="W412" s="366">
        <f>IFERROR(IF(-SUM(W$20:W411)+W$15&lt;0.000001,0,IF($C412&gt;='H-32A-WP06 - Debt Service'!V$24,'H-32A-WP06 - Debt Service'!V$27/12,0)),"-")</f>
        <v>0</v>
      </c>
      <c r="X412" s="366">
        <f>IFERROR(IF(-SUM(X$20:X411)+X$15&lt;0.000001,0,IF($C412&gt;='H-32A-WP06 - Debt Service'!W$24,'H-32A-WP06 - Debt Service'!W$27/12,0)),"-")</f>
        <v>0</v>
      </c>
      <c r="Y412" s="366">
        <f>IFERROR(IF(-SUM(Y$20:Y411)+Y$15&lt;0.000001,0,IF($C412&gt;='H-32A-WP06 - Debt Service'!X$24,'H-32A-WP06 - Debt Service'!X$27/12,0)),"-")</f>
        <v>0</v>
      </c>
      <c r="Z412" s="366">
        <f>IFERROR(IF(-SUM(Z$20:Z411)+Z$15&lt;0.000001,0,IF($C412&gt;='H-32A-WP06 - Debt Service'!Y$24,'H-32A-WP06 - Debt Service'!Y$27/12,0)),"-")</f>
        <v>0</v>
      </c>
    </row>
    <row r="413" spans="2:26">
      <c r="B413" s="354">
        <f t="shared" si="24"/>
        <v>2051</v>
      </c>
      <c r="C413" s="378">
        <f t="shared" si="26"/>
        <v>55427</v>
      </c>
      <c r="D413" s="366" t="str">
        <f>IFERROR(IF(-SUM(D$20:D412)+D$15&lt;0.000001,0,IF($C413&gt;='H-32A-WP06 - Debt Service'!C$24,'H-32A-WP06 - Debt Service'!C$27/12,0)),"-")</f>
        <v>-</v>
      </c>
      <c r="E413" s="366" t="str">
        <f>IFERROR(IF(-SUM(E$20:E412)+E$15&lt;0.000001,0,IF($C413&gt;='H-32A-WP06 - Debt Service'!D$24,'H-32A-WP06 - Debt Service'!D$27/12,0)),"-")</f>
        <v>-</v>
      </c>
      <c r="F413" s="366" t="str">
        <f>IFERROR(IF(-SUM(F$20:F412)+F$15&lt;0.000001,0,IF($C413&gt;='H-32A-WP06 - Debt Service'!E$24,'H-32A-WP06 - Debt Service'!E$27/12,0)),"-")</f>
        <v>-</v>
      </c>
      <c r="G413" s="366">
        <f>IFERROR(IF(-SUM(G$20:G412)+G$15&lt;0.000001,0,IF($C413&gt;='H-32A-WP06 - Debt Service'!F$24,'H-32A-WP06 - Debt Service'!F$27/12,0)),"-")</f>
        <v>0</v>
      </c>
      <c r="H413" s="366">
        <f>IFERROR(IF(-SUM(H$20:H412)+H$15&lt;0.000001,0,IF($C413&gt;='H-32A-WP06 - Debt Service'!G$24,'H-32A-WP06 - Debt Service'!G$27/12,0)),"-")</f>
        <v>0</v>
      </c>
      <c r="I413" s="366">
        <f>IFERROR(IF(-SUM(I$20:I412)+I$15&lt;0.000001,0,IF($C413&gt;='H-32A-WP06 - Debt Service'!H$24,'H-32A-WP06 - Debt Service'!H$27/12,0)),"-")</f>
        <v>0</v>
      </c>
      <c r="J413" s="366">
        <f>IFERROR(IF(-SUM(J$20:J412)+J$15&lt;0.000001,0,IF($C413&gt;='H-32A-WP06 - Debt Service'!I$24,'H-32A-WP06 - Debt Service'!I$27/12,0)),"-")</f>
        <v>0</v>
      </c>
      <c r="K413" s="366">
        <f>IFERROR(IF(-SUM(K$20:K412)+K$15&lt;0.000001,0,IF($C413&gt;='H-32A-WP06 - Debt Service'!J$24,'H-32A-WP06 - Debt Service'!J$27/12,0)),"-")</f>
        <v>0</v>
      </c>
      <c r="L413" s="366">
        <f>IFERROR(IF(-SUM(L$20:L412)+L$15&lt;0.000001,0,IF($C413&gt;='H-32A-WP06 - Debt Service'!K$24,'H-32A-WP06 - Debt Service'!K$27/12,0)),"-")</f>
        <v>0</v>
      </c>
      <c r="M413" s="366">
        <f>IFERROR(IF(-SUM(M$20:M412)+M$15&lt;0.000001,0,IF($C413&gt;='H-32A-WP06 - Debt Service'!L$24,'H-32A-WP06 - Debt Service'!L$27/12,0)),"-")</f>
        <v>0</v>
      </c>
      <c r="N413" s="459"/>
      <c r="O413" s="354">
        <f t="shared" si="25"/>
        <v>2051</v>
      </c>
      <c r="P413" s="378">
        <f t="shared" si="27"/>
        <v>55427</v>
      </c>
      <c r="Q413" s="366" t="str">
        <f>IFERROR(IF(-SUM(Q$20:Q412)+Q$15&lt;0.000001,0,IF($C413&gt;='H-32A-WP06 - Debt Service'!P$24,'H-32A-WP06 - Debt Service'!P$27/12,0)),"-")</f>
        <v>-</v>
      </c>
      <c r="R413" s="366">
        <f>IFERROR(IF(-SUM(R$20:R412)+R$15&lt;0.000001,0,IF($C413&gt;='H-32A-WP06 - Debt Service'!Q$24,'H-32A-WP06 - Debt Service'!Q$27/12,0)),"-")</f>
        <v>0</v>
      </c>
      <c r="S413" s="366">
        <f>IFERROR(IF(-SUM(S$20:S412)+S$15&lt;0.000001,0,IF($C413&gt;='H-32A-WP06 - Debt Service'!R$24,'H-32A-WP06 - Debt Service'!R$27/12,0)),"-")</f>
        <v>0</v>
      </c>
      <c r="T413" s="366">
        <f>IFERROR(IF(-SUM(T$20:T412)+T$15&lt;0.000001,0,IF($C413&gt;='H-32A-WP06 - Debt Service'!S$24,'H-32A-WP06 - Debt Service'!S$27/12,0)),"-")</f>
        <v>0</v>
      </c>
      <c r="U413" s="366">
        <f>IFERROR(IF(-SUM(U$20:U412)+U$15&lt;0.000001,0,IF($C413&gt;='H-32A-WP06 - Debt Service'!T$24,'H-32A-WP06 - Debt Service'!T$27/12,0)),"-")</f>
        <v>0</v>
      </c>
      <c r="V413" s="366">
        <f>IFERROR(IF(-SUM(V$20:V412)+V$15&lt;0.000001,0,IF($C413&gt;='H-32A-WP06 - Debt Service'!U$24,'H-32A-WP06 - Debt Service'!U$27/12,0)),"-")</f>
        <v>0</v>
      </c>
      <c r="W413" s="366">
        <f>IFERROR(IF(-SUM(W$20:W412)+W$15&lt;0.000001,0,IF($C413&gt;='H-32A-WP06 - Debt Service'!V$24,'H-32A-WP06 - Debt Service'!V$27/12,0)),"-")</f>
        <v>0</v>
      </c>
      <c r="X413" s="366">
        <f>IFERROR(IF(-SUM(X$20:X412)+X$15&lt;0.000001,0,IF($C413&gt;='H-32A-WP06 - Debt Service'!W$24,'H-32A-WP06 - Debt Service'!W$27/12,0)),"-")</f>
        <v>0</v>
      </c>
      <c r="Y413" s="366">
        <f>IFERROR(IF(-SUM(Y$20:Y412)+Y$15&lt;0.000001,0,IF($C413&gt;='H-32A-WP06 - Debt Service'!X$24,'H-32A-WP06 - Debt Service'!X$27/12,0)),"-")</f>
        <v>0</v>
      </c>
      <c r="Z413" s="366">
        <f>IFERROR(IF(-SUM(Z$20:Z412)+Z$15&lt;0.000001,0,IF($C413&gt;='H-32A-WP06 - Debt Service'!Y$24,'H-32A-WP06 - Debt Service'!Y$27/12,0)),"-")</f>
        <v>0</v>
      </c>
    </row>
    <row r="414" spans="2:26">
      <c r="B414" s="354">
        <f t="shared" si="24"/>
        <v>2051</v>
      </c>
      <c r="C414" s="378">
        <f t="shared" si="26"/>
        <v>55458</v>
      </c>
      <c r="D414" s="366" t="str">
        <f>IFERROR(IF(-SUM(D$20:D413)+D$15&lt;0.000001,0,IF($C414&gt;='H-32A-WP06 - Debt Service'!C$24,'H-32A-WP06 - Debt Service'!C$27/12,0)),"-")</f>
        <v>-</v>
      </c>
      <c r="E414" s="366" t="str">
        <f>IFERROR(IF(-SUM(E$20:E413)+E$15&lt;0.000001,0,IF($C414&gt;='H-32A-WP06 - Debt Service'!D$24,'H-32A-WP06 - Debt Service'!D$27/12,0)),"-")</f>
        <v>-</v>
      </c>
      <c r="F414" s="366" t="str">
        <f>IFERROR(IF(-SUM(F$20:F413)+F$15&lt;0.000001,0,IF($C414&gt;='H-32A-WP06 - Debt Service'!E$24,'H-32A-WP06 - Debt Service'!E$27/12,0)),"-")</f>
        <v>-</v>
      </c>
      <c r="G414" s="366">
        <f>IFERROR(IF(-SUM(G$20:G413)+G$15&lt;0.000001,0,IF($C414&gt;='H-32A-WP06 - Debt Service'!F$24,'H-32A-WP06 - Debt Service'!F$27/12,0)),"-")</f>
        <v>0</v>
      </c>
      <c r="H414" s="366">
        <f>IFERROR(IF(-SUM(H$20:H413)+H$15&lt;0.000001,0,IF($C414&gt;='H-32A-WP06 - Debt Service'!G$24,'H-32A-WP06 - Debt Service'!G$27/12,0)),"-")</f>
        <v>0</v>
      </c>
      <c r="I414" s="366">
        <f>IFERROR(IF(-SUM(I$20:I413)+I$15&lt;0.000001,0,IF($C414&gt;='H-32A-WP06 - Debt Service'!H$24,'H-32A-WP06 - Debt Service'!H$27/12,0)),"-")</f>
        <v>0</v>
      </c>
      <c r="J414" s="366">
        <f>IFERROR(IF(-SUM(J$20:J413)+J$15&lt;0.000001,0,IF($C414&gt;='H-32A-WP06 - Debt Service'!I$24,'H-32A-WP06 - Debt Service'!I$27/12,0)),"-")</f>
        <v>0</v>
      </c>
      <c r="K414" s="366">
        <f>IFERROR(IF(-SUM(K$20:K413)+K$15&lt;0.000001,0,IF($C414&gt;='H-32A-WP06 - Debt Service'!J$24,'H-32A-WP06 - Debt Service'!J$27/12,0)),"-")</f>
        <v>0</v>
      </c>
      <c r="L414" s="366">
        <f>IFERROR(IF(-SUM(L$20:L413)+L$15&lt;0.000001,0,IF($C414&gt;='H-32A-WP06 - Debt Service'!K$24,'H-32A-WP06 - Debt Service'!K$27/12,0)),"-")</f>
        <v>0</v>
      </c>
      <c r="M414" s="366">
        <f>IFERROR(IF(-SUM(M$20:M413)+M$15&lt;0.000001,0,IF($C414&gt;='H-32A-WP06 - Debt Service'!L$24,'H-32A-WP06 - Debt Service'!L$27/12,0)),"-")</f>
        <v>0</v>
      </c>
      <c r="N414" s="459"/>
      <c r="O414" s="354">
        <f t="shared" si="25"/>
        <v>2051</v>
      </c>
      <c r="P414" s="378">
        <f t="shared" si="27"/>
        <v>55458</v>
      </c>
      <c r="Q414" s="366" t="str">
        <f>IFERROR(IF(-SUM(Q$20:Q413)+Q$15&lt;0.000001,0,IF($C414&gt;='H-32A-WP06 - Debt Service'!P$24,'H-32A-WP06 - Debt Service'!P$27/12,0)),"-")</f>
        <v>-</v>
      </c>
      <c r="R414" s="366">
        <f>IFERROR(IF(-SUM(R$20:R413)+R$15&lt;0.000001,0,IF($C414&gt;='H-32A-WP06 - Debt Service'!Q$24,'H-32A-WP06 - Debt Service'!Q$27/12,0)),"-")</f>
        <v>0</v>
      </c>
      <c r="S414" s="366">
        <f>IFERROR(IF(-SUM(S$20:S413)+S$15&lt;0.000001,0,IF($C414&gt;='H-32A-WP06 - Debt Service'!R$24,'H-32A-WP06 - Debt Service'!R$27/12,0)),"-")</f>
        <v>0</v>
      </c>
      <c r="T414" s="366">
        <f>IFERROR(IF(-SUM(T$20:T413)+T$15&lt;0.000001,0,IF($C414&gt;='H-32A-WP06 - Debt Service'!S$24,'H-32A-WP06 - Debt Service'!S$27/12,0)),"-")</f>
        <v>0</v>
      </c>
      <c r="U414" s="366">
        <f>IFERROR(IF(-SUM(U$20:U413)+U$15&lt;0.000001,0,IF($C414&gt;='H-32A-WP06 - Debt Service'!T$24,'H-32A-WP06 - Debt Service'!T$27/12,0)),"-")</f>
        <v>0</v>
      </c>
      <c r="V414" s="366">
        <f>IFERROR(IF(-SUM(V$20:V413)+V$15&lt;0.000001,0,IF($C414&gt;='H-32A-WP06 - Debt Service'!U$24,'H-32A-WP06 - Debt Service'!U$27/12,0)),"-")</f>
        <v>0</v>
      </c>
      <c r="W414" s="366">
        <f>IFERROR(IF(-SUM(W$20:W413)+W$15&lt;0.000001,0,IF($C414&gt;='H-32A-WP06 - Debt Service'!V$24,'H-32A-WP06 - Debt Service'!V$27/12,0)),"-")</f>
        <v>0</v>
      </c>
      <c r="X414" s="366">
        <f>IFERROR(IF(-SUM(X$20:X413)+X$15&lt;0.000001,0,IF($C414&gt;='H-32A-WP06 - Debt Service'!W$24,'H-32A-WP06 - Debt Service'!W$27/12,0)),"-")</f>
        <v>0</v>
      </c>
      <c r="Y414" s="366">
        <f>IFERROR(IF(-SUM(Y$20:Y413)+Y$15&lt;0.000001,0,IF($C414&gt;='H-32A-WP06 - Debt Service'!X$24,'H-32A-WP06 - Debt Service'!X$27/12,0)),"-")</f>
        <v>0</v>
      </c>
      <c r="Z414" s="366">
        <f>IFERROR(IF(-SUM(Z$20:Z413)+Z$15&lt;0.000001,0,IF($C414&gt;='H-32A-WP06 - Debt Service'!Y$24,'H-32A-WP06 - Debt Service'!Y$27/12,0)),"-")</f>
        <v>0</v>
      </c>
    </row>
    <row r="415" spans="2:26">
      <c r="B415" s="354">
        <f t="shared" si="24"/>
        <v>2051</v>
      </c>
      <c r="C415" s="378">
        <f t="shared" si="26"/>
        <v>55488</v>
      </c>
      <c r="D415" s="366" t="str">
        <f>IFERROR(IF(-SUM(D$20:D414)+D$15&lt;0.000001,0,IF($C415&gt;='H-32A-WP06 - Debt Service'!C$24,'H-32A-WP06 - Debt Service'!C$27/12,0)),"-")</f>
        <v>-</v>
      </c>
      <c r="E415" s="366" t="str">
        <f>IFERROR(IF(-SUM(E$20:E414)+E$15&lt;0.000001,0,IF($C415&gt;='H-32A-WP06 - Debt Service'!D$24,'H-32A-WP06 - Debt Service'!D$27/12,0)),"-")</f>
        <v>-</v>
      </c>
      <c r="F415" s="366" t="str">
        <f>IFERROR(IF(-SUM(F$20:F414)+F$15&lt;0.000001,0,IF($C415&gt;='H-32A-WP06 - Debt Service'!E$24,'H-32A-WP06 - Debt Service'!E$27/12,0)),"-")</f>
        <v>-</v>
      </c>
      <c r="G415" s="366">
        <f>IFERROR(IF(-SUM(G$20:G414)+G$15&lt;0.000001,0,IF($C415&gt;='H-32A-WP06 - Debt Service'!F$24,'H-32A-WP06 - Debt Service'!F$27/12,0)),"-")</f>
        <v>0</v>
      </c>
      <c r="H415" s="366">
        <f>IFERROR(IF(-SUM(H$20:H414)+H$15&lt;0.000001,0,IF($C415&gt;='H-32A-WP06 - Debt Service'!G$24,'H-32A-WP06 - Debt Service'!G$27/12,0)),"-")</f>
        <v>0</v>
      </c>
      <c r="I415" s="366">
        <f>IFERROR(IF(-SUM(I$20:I414)+I$15&lt;0.000001,0,IF($C415&gt;='H-32A-WP06 - Debt Service'!H$24,'H-32A-WP06 - Debt Service'!H$27/12,0)),"-")</f>
        <v>0</v>
      </c>
      <c r="J415" s="366">
        <f>IFERROR(IF(-SUM(J$20:J414)+J$15&lt;0.000001,0,IF($C415&gt;='H-32A-WP06 - Debt Service'!I$24,'H-32A-WP06 - Debt Service'!I$27/12,0)),"-")</f>
        <v>0</v>
      </c>
      <c r="K415" s="366">
        <f>IFERROR(IF(-SUM(K$20:K414)+K$15&lt;0.000001,0,IF($C415&gt;='H-32A-WP06 - Debt Service'!J$24,'H-32A-WP06 - Debt Service'!J$27/12,0)),"-")</f>
        <v>0</v>
      </c>
      <c r="L415" s="366">
        <f>IFERROR(IF(-SUM(L$20:L414)+L$15&lt;0.000001,0,IF($C415&gt;='H-32A-WP06 - Debt Service'!K$24,'H-32A-WP06 - Debt Service'!K$27/12,0)),"-")</f>
        <v>0</v>
      </c>
      <c r="M415" s="366">
        <f>IFERROR(IF(-SUM(M$20:M414)+M$15&lt;0.000001,0,IF($C415&gt;='H-32A-WP06 - Debt Service'!L$24,'H-32A-WP06 - Debt Service'!L$27/12,0)),"-")</f>
        <v>0</v>
      </c>
      <c r="N415" s="459"/>
      <c r="O415" s="354">
        <f t="shared" si="25"/>
        <v>2051</v>
      </c>
      <c r="P415" s="378">
        <f t="shared" si="27"/>
        <v>55488</v>
      </c>
      <c r="Q415" s="366" t="str">
        <f>IFERROR(IF(-SUM(Q$20:Q414)+Q$15&lt;0.000001,0,IF($C415&gt;='H-32A-WP06 - Debt Service'!P$24,'H-32A-WP06 - Debt Service'!P$27/12,0)),"-")</f>
        <v>-</v>
      </c>
      <c r="R415" s="366">
        <f>IFERROR(IF(-SUM(R$20:R414)+R$15&lt;0.000001,0,IF($C415&gt;='H-32A-WP06 - Debt Service'!Q$24,'H-32A-WP06 - Debt Service'!Q$27/12,0)),"-")</f>
        <v>0</v>
      </c>
      <c r="S415" s="366">
        <f>IFERROR(IF(-SUM(S$20:S414)+S$15&lt;0.000001,0,IF($C415&gt;='H-32A-WP06 - Debt Service'!R$24,'H-32A-WP06 - Debt Service'!R$27/12,0)),"-")</f>
        <v>0</v>
      </c>
      <c r="T415" s="366">
        <f>IFERROR(IF(-SUM(T$20:T414)+T$15&lt;0.000001,0,IF($C415&gt;='H-32A-WP06 - Debt Service'!S$24,'H-32A-WP06 - Debt Service'!S$27/12,0)),"-")</f>
        <v>0</v>
      </c>
      <c r="U415" s="366">
        <f>IFERROR(IF(-SUM(U$20:U414)+U$15&lt;0.000001,0,IF($C415&gt;='H-32A-WP06 - Debt Service'!T$24,'H-32A-WP06 - Debt Service'!T$27/12,0)),"-")</f>
        <v>0</v>
      </c>
      <c r="V415" s="366">
        <f>IFERROR(IF(-SUM(V$20:V414)+V$15&lt;0.000001,0,IF($C415&gt;='H-32A-WP06 - Debt Service'!U$24,'H-32A-WP06 - Debt Service'!U$27/12,0)),"-")</f>
        <v>0</v>
      </c>
      <c r="W415" s="366">
        <f>IFERROR(IF(-SUM(W$20:W414)+W$15&lt;0.000001,0,IF($C415&gt;='H-32A-WP06 - Debt Service'!V$24,'H-32A-WP06 - Debt Service'!V$27/12,0)),"-")</f>
        <v>0</v>
      </c>
      <c r="X415" s="366">
        <f>IFERROR(IF(-SUM(X$20:X414)+X$15&lt;0.000001,0,IF($C415&gt;='H-32A-WP06 - Debt Service'!W$24,'H-32A-WP06 - Debt Service'!W$27/12,0)),"-")</f>
        <v>0</v>
      </c>
      <c r="Y415" s="366">
        <f>IFERROR(IF(-SUM(Y$20:Y414)+Y$15&lt;0.000001,0,IF($C415&gt;='H-32A-WP06 - Debt Service'!X$24,'H-32A-WP06 - Debt Service'!X$27/12,0)),"-")</f>
        <v>0</v>
      </c>
      <c r="Z415" s="366">
        <f>IFERROR(IF(-SUM(Z$20:Z414)+Z$15&lt;0.000001,0,IF($C415&gt;='H-32A-WP06 - Debt Service'!Y$24,'H-32A-WP06 - Debt Service'!Y$27/12,0)),"-")</f>
        <v>0</v>
      </c>
    </row>
    <row r="416" spans="2:26">
      <c r="B416" s="354">
        <f t="shared" si="24"/>
        <v>2052</v>
      </c>
      <c r="C416" s="378">
        <f t="shared" si="26"/>
        <v>55519</v>
      </c>
      <c r="D416" s="366" t="str">
        <f>IFERROR(IF(-SUM(D$20:D415)+D$15&lt;0.000001,0,IF($C416&gt;='H-32A-WP06 - Debt Service'!C$24,'H-32A-WP06 - Debt Service'!C$27/12,0)),"-")</f>
        <v>-</v>
      </c>
      <c r="E416" s="366" t="str">
        <f>IFERROR(IF(-SUM(E$20:E415)+E$15&lt;0.000001,0,IF($C416&gt;='H-32A-WP06 - Debt Service'!D$24,'H-32A-WP06 - Debt Service'!D$27/12,0)),"-")</f>
        <v>-</v>
      </c>
      <c r="F416" s="366" t="str">
        <f>IFERROR(IF(-SUM(F$20:F415)+F$15&lt;0.000001,0,IF($C416&gt;='H-32A-WP06 - Debt Service'!E$24,'H-32A-WP06 - Debt Service'!E$27/12,0)),"-")</f>
        <v>-</v>
      </c>
      <c r="G416" s="366">
        <f>IFERROR(IF(-SUM(G$20:G415)+G$15&lt;0.000001,0,IF($C416&gt;='H-32A-WP06 - Debt Service'!F$24,'H-32A-WP06 - Debt Service'!F$27/12,0)),"-")</f>
        <v>0</v>
      </c>
      <c r="H416" s="366">
        <f>IFERROR(IF(-SUM(H$20:H415)+H$15&lt;0.000001,0,IF($C416&gt;='H-32A-WP06 - Debt Service'!G$24,'H-32A-WP06 - Debt Service'!G$27/12,0)),"-")</f>
        <v>0</v>
      </c>
      <c r="I416" s="366">
        <f>IFERROR(IF(-SUM(I$20:I415)+I$15&lt;0.000001,0,IF($C416&gt;='H-32A-WP06 - Debt Service'!H$24,'H-32A-WP06 - Debt Service'!H$27/12,0)),"-")</f>
        <v>0</v>
      </c>
      <c r="J416" s="366">
        <f>IFERROR(IF(-SUM(J$20:J415)+J$15&lt;0.000001,0,IF($C416&gt;='H-32A-WP06 - Debt Service'!I$24,'H-32A-WP06 - Debt Service'!I$27/12,0)),"-")</f>
        <v>0</v>
      </c>
      <c r="K416" s="366">
        <f>IFERROR(IF(-SUM(K$20:K415)+K$15&lt;0.000001,0,IF($C416&gt;='H-32A-WP06 - Debt Service'!J$24,'H-32A-WP06 - Debt Service'!J$27/12,0)),"-")</f>
        <v>0</v>
      </c>
      <c r="L416" s="366">
        <f>IFERROR(IF(-SUM(L$20:L415)+L$15&lt;0.000001,0,IF($C416&gt;='H-32A-WP06 - Debt Service'!K$24,'H-32A-WP06 - Debt Service'!K$27/12,0)),"-")</f>
        <v>0</v>
      </c>
      <c r="M416" s="366">
        <f>IFERROR(IF(-SUM(M$20:M415)+M$15&lt;0.000001,0,IF($C416&gt;='H-32A-WP06 - Debt Service'!L$24,'H-32A-WP06 - Debt Service'!L$27/12,0)),"-")</f>
        <v>0</v>
      </c>
      <c r="N416" s="459"/>
      <c r="O416" s="354">
        <f t="shared" si="25"/>
        <v>2052</v>
      </c>
      <c r="P416" s="378">
        <f t="shared" si="27"/>
        <v>55519</v>
      </c>
      <c r="Q416" s="366" t="str">
        <f>IFERROR(IF(-SUM(Q$20:Q415)+Q$15&lt;0.000001,0,IF($C416&gt;='H-32A-WP06 - Debt Service'!P$24,'H-32A-WP06 - Debt Service'!P$27/12,0)),"-")</f>
        <v>-</v>
      </c>
      <c r="R416" s="366">
        <f>IFERROR(IF(-SUM(R$20:R415)+R$15&lt;0.000001,0,IF($C416&gt;='H-32A-WP06 - Debt Service'!Q$24,'H-32A-WP06 - Debt Service'!Q$27/12,0)),"-")</f>
        <v>0</v>
      </c>
      <c r="S416" s="366">
        <f>IFERROR(IF(-SUM(S$20:S415)+S$15&lt;0.000001,0,IF($C416&gt;='H-32A-WP06 - Debt Service'!R$24,'H-32A-WP06 - Debt Service'!R$27/12,0)),"-")</f>
        <v>0</v>
      </c>
      <c r="T416" s="366">
        <f>IFERROR(IF(-SUM(T$20:T415)+T$15&lt;0.000001,0,IF($C416&gt;='H-32A-WP06 - Debt Service'!S$24,'H-32A-WP06 - Debt Service'!S$27/12,0)),"-")</f>
        <v>0</v>
      </c>
      <c r="U416" s="366">
        <f>IFERROR(IF(-SUM(U$20:U415)+U$15&lt;0.000001,0,IF($C416&gt;='H-32A-WP06 - Debt Service'!T$24,'H-32A-WP06 - Debt Service'!T$27/12,0)),"-")</f>
        <v>0</v>
      </c>
      <c r="V416" s="366">
        <f>IFERROR(IF(-SUM(V$20:V415)+V$15&lt;0.000001,0,IF($C416&gt;='H-32A-WP06 - Debt Service'!U$24,'H-32A-WP06 - Debt Service'!U$27/12,0)),"-")</f>
        <v>0</v>
      </c>
      <c r="W416" s="366">
        <f>IFERROR(IF(-SUM(W$20:W415)+W$15&lt;0.000001,0,IF($C416&gt;='H-32A-WP06 - Debt Service'!V$24,'H-32A-WP06 - Debt Service'!V$27/12,0)),"-")</f>
        <v>0</v>
      </c>
      <c r="X416" s="366">
        <f>IFERROR(IF(-SUM(X$20:X415)+X$15&lt;0.000001,0,IF($C416&gt;='H-32A-WP06 - Debt Service'!W$24,'H-32A-WP06 - Debt Service'!W$27/12,0)),"-")</f>
        <v>0</v>
      </c>
      <c r="Y416" s="366">
        <f>IFERROR(IF(-SUM(Y$20:Y415)+Y$15&lt;0.000001,0,IF($C416&gt;='H-32A-WP06 - Debt Service'!X$24,'H-32A-WP06 - Debt Service'!X$27/12,0)),"-")</f>
        <v>0</v>
      </c>
      <c r="Z416" s="366">
        <f>IFERROR(IF(-SUM(Z$20:Z415)+Z$15&lt;0.000001,0,IF($C416&gt;='H-32A-WP06 - Debt Service'!Y$24,'H-32A-WP06 - Debt Service'!Y$27/12,0)),"-")</f>
        <v>0</v>
      </c>
    </row>
    <row r="417" spans="2:26">
      <c r="B417" s="354">
        <f t="shared" si="24"/>
        <v>2052</v>
      </c>
      <c r="C417" s="378">
        <f t="shared" si="26"/>
        <v>55550</v>
      </c>
      <c r="D417" s="366" t="str">
        <f>IFERROR(IF(-SUM(D$20:D416)+D$15&lt;0.000001,0,IF($C417&gt;='H-32A-WP06 - Debt Service'!C$24,'H-32A-WP06 - Debt Service'!C$27/12,0)),"-")</f>
        <v>-</v>
      </c>
      <c r="E417" s="366" t="str">
        <f>IFERROR(IF(-SUM(E$20:E416)+E$15&lt;0.000001,0,IF($C417&gt;='H-32A-WP06 - Debt Service'!D$24,'H-32A-WP06 - Debt Service'!D$27/12,0)),"-")</f>
        <v>-</v>
      </c>
      <c r="F417" s="366" t="str">
        <f>IFERROR(IF(-SUM(F$20:F416)+F$15&lt;0.000001,0,IF($C417&gt;='H-32A-WP06 - Debt Service'!E$24,'H-32A-WP06 - Debt Service'!E$27/12,0)),"-")</f>
        <v>-</v>
      </c>
      <c r="G417" s="366">
        <f>IFERROR(IF(-SUM(G$20:G416)+G$15&lt;0.000001,0,IF($C417&gt;='H-32A-WP06 - Debt Service'!F$24,'H-32A-WP06 - Debt Service'!F$27/12,0)),"-")</f>
        <v>0</v>
      </c>
      <c r="H417" s="366">
        <f>IFERROR(IF(-SUM(H$20:H416)+H$15&lt;0.000001,0,IF($C417&gt;='H-32A-WP06 - Debt Service'!G$24,'H-32A-WP06 - Debt Service'!G$27/12,0)),"-")</f>
        <v>0</v>
      </c>
      <c r="I417" s="366">
        <f>IFERROR(IF(-SUM(I$20:I416)+I$15&lt;0.000001,0,IF($C417&gt;='H-32A-WP06 - Debt Service'!H$24,'H-32A-WP06 - Debt Service'!H$27/12,0)),"-")</f>
        <v>0</v>
      </c>
      <c r="J417" s="366">
        <f>IFERROR(IF(-SUM(J$20:J416)+J$15&lt;0.000001,0,IF($C417&gt;='H-32A-WP06 - Debt Service'!I$24,'H-32A-WP06 - Debt Service'!I$27/12,0)),"-")</f>
        <v>0</v>
      </c>
      <c r="K417" s="366">
        <f>IFERROR(IF(-SUM(K$20:K416)+K$15&lt;0.000001,0,IF($C417&gt;='H-32A-WP06 - Debt Service'!J$24,'H-32A-WP06 - Debt Service'!J$27/12,0)),"-")</f>
        <v>0</v>
      </c>
      <c r="L417" s="366">
        <f>IFERROR(IF(-SUM(L$20:L416)+L$15&lt;0.000001,0,IF($C417&gt;='H-32A-WP06 - Debt Service'!K$24,'H-32A-WP06 - Debt Service'!K$27/12,0)),"-")</f>
        <v>0</v>
      </c>
      <c r="M417" s="366">
        <f>IFERROR(IF(-SUM(M$20:M416)+M$15&lt;0.000001,0,IF($C417&gt;='H-32A-WP06 - Debt Service'!L$24,'H-32A-WP06 - Debt Service'!L$27/12,0)),"-")</f>
        <v>0</v>
      </c>
      <c r="N417" s="459"/>
      <c r="O417" s="354">
        <f t="shared" si="25"/>
        <v>2052</v>
      </c>
      <c r="P417" s="378">
        <f t="shared" si="27"/>
        <v>55550</v>
      </c>
      <c r="Q417" s="366" t="str">
        <f>IFERROR(IF(-SUM(Q$20:Q416)+Q$15&lt;0.000001,0,IF($C417&gt;='H-32A-WP06 - Debt Service'!P$24,'H-32A-WP06 - Debt Service'!P$27/12,0)),"-")</f>
        <v>-</v>
      </c>
      <c r="R417" s="366">
        <f>IFERROR(IF(-SUM(R$20:R416)+R$15&lt;0.000001,0,IF($C417&gt;='H-32A-WP06 - Debt Service'!Q$24,'H-32A-WP06 - Debt Service'!Q$27/12,0)),"-")</f>
        <v>0</v>
      </c>
      <c r="S417" s="366">
        <f>IFERROR(IF(-SUM(S$20:S416)+S$15&lt;0.000001,0,IF($C417&gt;='H-32A-WP06 - Debt Service'!R$24,'H-32A-WP06 - Debt Service'!R$27/12,0)),"-")</f>
        <v>0</v>
      </c>
      <c r="T417" s="366">
        <f>IFERROR(IF(-SUM(T$20:T416)+T$15&lt;0.000001,0,IF($C417&gt;='H-32A-WP06 - Debt Service'!S$24,'H-32A-WP06 - Debt Service'!S$27/12,0)),"-")</f>
        <v>0</v>
      </c>
      <c r="U417" s="366">
        <f>IFERROR(IF(-SUM(U$20:U416)+U$15&lt;0.000001,0,IF($C417&gt;='H-32A-WP06 - Debt Service'!T$24,'H-32A-WP06 - Debt Service'!T$27/12,0)),"-")</f>
        <v>0</v>
      </c>
      <c r="V417" s="366">
        <f>IFERROR(IF(-SUM(V$20:V416)+V$15&lt;0.000001,0,IF($C417&gt;='H-32A-WP06 - Debt Service'!U$24,'H-32A-WP06 - Debt Service'!U$27/12,0)),"-")</f>
        <v>0</v>
      </c>
      <c r="W417" s="366">
        <f>IFERROR(IF(-SUM(W$20:W416)+W$15&lt;0.000001,0,IF($C417&gt;='H-32A-WP06 - Debt Service'!V$24,'H-32A-WP06 - Debt Service'!V$27/12,0)),"-")</f>
        <v>0</v>
      </c>
      <c r="X417" s="366">
        <f>IFERROR(IF(-SUM(X$20:X416)+X$15&lt;0.000001,0,IF($C417&gt;='H-32A-WP06 - Debt Service'!W$24,'H-32A-WP06 - Debt Service'!W$27/12,0)),"-")</f>
        <v>0</v>
      </c>
      <c r="Y417" s="366">
        <f>IFERROR(IF(-SUM(Y$20:Y416)+Y$15&lt;0.000001,0,IF($C417&gt;='H-32A-WP06 - Debt Service'!X$24,'H-32A-WP06 - Debt Service'!X$27/12,0)),"-")</f>
        <v>0</v>
      </c>
      <c r="Z417" s="366">
        <f>IFERROR(IF(-SUM(Z$20:Z416)+Z$15&lt;0.000001,0,IF($C417&gt;='H-32A-WP06 - Debt Service'!Y$24,'H-32A-WP06 - Debt Service'!Y$27/12,0)),"-")</f>
        <v>0</v>
      </c>
    </row>
    <row r="418" spans="2:26">
      <c r="B418" s="354">
        <f t="shared" si="24"/>
        <v>2052</v>
      </c>
      <c r="C418" s="378">
        <f t="shared" si="26"/>
        <v>55579</v>
      </c>
      <c r="D418" s="366" t="str">
        <f>IFERROR(IF(-SUM(D$20:D417)+D$15&lt;0.000001,0,IF($C418&gt;='H-32A-WP06 - Debt Service'!C$24,'H-32A-WP06 - Debt Service'!C$27/12,0)),"-")</f>
        <v>-</v>
      </c>
      <c r="E418" s="366" t="str">
        <f>IFERROR(IF(-SUM(E$20:E417)+E$15&lt;0.000001,0,IF($C418&gt;='H-32A-WP06 - Debt Service'!D$24,'H-32A-WP06 - Debt Service'!D$27/12,0)),"-")</f>
        <v>-</v>
      </c>
      <c r="F418" s="366" t="str">
        <f>IFERROR(IF(-SUM(F$20:F417)+F$15&lt;0.000001,0,IF($C418&gt;='H-32A-WP06 - Debt Service'!E$24,'H-32A-WP06 - Debt Service'!E$27/12,0)),"-")</f>
        <v>-</v>
      </c>
      <c r="G418" s="366">
        <f>IFERROR(IF(-SUM(G$20:G417)+G$15&lt;0.000001,0,IF($C418&gt;='H-32A-WP06 - Debt Service'!F$24,'H-32A-WP06 - Debt Service'!F$27/12,0)),"-")</f>
        <v>0</v>
      </c>
      <c r="H418" s="366">
        <f>IFERROR(IF(-SUM(H$20:H417)+H$15&lt;0.000001,0,IF($C418&gt;='H-32A-WP06 - Debt Service'!G$24,'H-32A-WP06 - Debt Service'!G$27/12,0)),"-")</f>
        <v>0</v>
      </c>
      <c r="I418" s="366">
        <f>IFERROR(IF(-SUM(I$20:I417)+I$15&lt;0.000001,0,IF($C418&gt;='H-32A-WP06 - Debt Service'!H$24,'H-32A-WP06 - Debt Service'!H$27/12,0)),"-")</f>
        <v>0</v>
      </c>
      <c r="J418" s="366">
        <f>IFERROR(IF(-SUM(J$20:J417)+J$15&lt;0.000001,0,IF($C418&gt;='H-32A-WP06 - Debt Service'!I$24,'H-32A-WP06 - Debt Service'!I$27/12,0)),"-")</f>
        <v>0</v>
      </c>
      <c r="K418" s="366">
        <f>IFERROR(IF(-SUM(K$20:K417)+K$15&lt;0.000001,0,IF($C418&gt;='H-32A-WP06 - Debt Service'!J$24,'H-32A-WP06 - Debt Service'!J$27/12,0)),"-")</f>
        <v>0</v>
      </c>
      <c r="L418" s="366">
        <f>IFERROR(IF(-SUM(L$20:L417)+L$15&lt;0.000001,0,IF($C418&gt;='H-32A-WP06 - Debt Service'!K$24,'H-32A-WP06 - Debt Service'!K$27/12,0)),"-")</f>
        <v>0</v>
      </c>
      <c r="M418" s="366">
        <f>IFERROR(IF(-SUM(M$20:M417)+M$15&lt;0.000001,0,IF($C418&gt;='H-32A-WP06 - Debt Service'!L$24,'H-32A-WP06 - Debt Service'!L$27/12,0)),"-")</f>
        <v>0</v>
      </c>
      <c r="N418" s="459"/>
      <c r="O418" s="354">
        <f t="shared" si="25"/>
        <v>2052</v>
      </c>
      <c r="P418" s="378">
        <f t="shared" si="27"/>
        <v>55579</v>
      </c>
      <c r="Q418" s="366" t="str">
        <f>IFERROR(IF(-SUM(Q$20:Q417)+Q$15&lt;0.000001,0,IF($C418&gt;='H-32A-WP06 - Debt Service'!P$24,'H-32A-WP06 - Debt Service'!P$27/12,0)),"-")</f>
        <v>-</v>
      </c>
      <c r="R418" s="366">
        <f>IFERROR(IF(-SUM(R$20:R417)+R$15&lt;0.000001,0,IF($C418&gt;='H-32A-WP06 - Debt Service'!Q$24,'H-32A-WP06 - Debt Service'!Q$27/12,0)),"-")</f>
        <v>0</v>
      </c>
      <c r="S418" s="366">
        <f>IFERROR(IF(-SUM(S$20:S417)+S$15&lt;0.000001,0,IF($C418&gt;='H-32A-WP06 - Debt Service'!R$24,'H-32A-WP06 - Debt Service'!R$27/12,0)),"-")</f>
        <v>0</v>
      </c>
      <c r="T418" s="366">
        <f>IFERROR(IF(-SUM(T$20:T417)+T$15&lt;0.000001,0,IF($C418&gt;='H-32A-WP06 - Debt Service'!S$24,'H-32A-WP06 - Debt Service'!S$27/12,0)),"-")</f>
        <v>0</v>
      </c>
      <c r="U418" s="366">
        <f>IFERROR(IF(-SUM(U$20:U417)+U$15&lt;0.000001,0,IF($C418&gt;='H-32A-WP06 - Debt Service'!T$24,'H-32A-WP06 - Debt Service'!T$27/12,0)),"-")</f>
        <v>0</v>
      </c>
      <c r="V418" s="366">
        <f>IFERROR(IF(-SUM(V$20:V417)+V$15&lt;0.000001,0,IF($C418&gt;='H-32A-WP06 - Debt Service'!U$24,'H-32A-WP06 - Debt Service'!U$27/12,0)),"-")</f>
        <v>0</v>
      </c>
      <c r="W418" s="366">
        <f>IFERROR(IF(-SUM(W$20:W417)+W$15&lt;0.000001,0,IF($C418&gt;='H-32A-WP06 - Debt Service'!V$24,'H-32A-WP06 - Debt Service'!V$27/12,0)),"-")</f>
        <v>0</v>
      </c>
      <c r="X418" s="366">
        <f>IFERROR(IF(-SUM(X$20:X417)+X$15&lt;0.000001,0,IF($C418&gt;='H-32A-WP06 - Debt Service'!W$24,'H-32A-WP06 - Debt Service'!W$27/12,0)),"-")</f>
        <v>0</v>
      </c>
      <c r="Y418" s="366">
        <f>IFERROR(IF(-SUM(Y$20:Y417)+Y$15&lt;0.000001,0,IF($C418&gt;='H-32A-WP06 - Debt Service'!X$24,'H-32A-WP06 - Debt Service'!X$27/12,0)),"-")</f>
        <v>0</v>
      </c>
      <c r="Z418" s="366">
        <f>IFERROR(IF(-SUM(Z$20:Z417)+Z$15&lt;0.000001,0,IF($C418&gt;='H-32A-WP06 - Debt Service'!Y$24,'H-32A-WP06 - Debt Service'!Y$27/12,0)),"-")</f>
        <v>0</v>
      </c>
    </row>
    <row r="419" spans="2:26">
      <c r="B419" s="354">
        <f t="shared" si="24"/>
        <v>2052</v>
      </c>
      <c r="C419" s="378">
        <f t="shared" si="26"/>
        <v>55610</v>
      </c>
      <c r="D419" s="366" t="str">
        <f>IFERROR(IF(-SUM(D$20:D418)+D$15&lt;0.000001,0,IF($C419&gt;='H-32A-WP06 - Debt Service'!C$24,'H-32A-WP06 - Debt Service'!C$27/12,0)),"-")</f>
        <v>-</v>
      </c>
      <c r="E419" s="366" t="str">
        <f>IFERROR(IF(-SUM(E$20:E418)+E$15&lt;0.000001,0,IF($C419&gt;='H-32A-WP06 - Debt Service'!D$24,'H-32A-WP06 - Debt Service'!D$27/12,0)),"-")</f>
        <v>-</v>
      </c>
      <c r="F419" s="366" t="str">
        <f>IFERROR(IF(-SUM(F$20:F418)+F$15&lt;0.000001,0,IF($C419&gt;='H-32A-WP06 - Debt Service'!E$24,'H-32A-WP06 - Debt Service'!E$27/12,0)),"-")</f>
        <v>-</v>
      </c>
      <c r="G419" s="366">
        <f>IFERROR(IF(-SUM(G$20:G418)+G$15&lt;0.000001,0,IF($C419&gt;='H-32A-WP06 - Debt Service'!F$24,'H-32A-WP06 - Debt Service'!F$27/12,0)),"-")</f>
        <v>0</v>
      </c>
      <c r="H419" s="366">
        <f>IFERROR(IF(-SUM(H$20:H418)+H$15&lt;0.000001,0,IF($C419&gt;='H-32A-WP06 - Debt Service'!G$24,'H-32A-WP06 - Debt Service'!G$27/12,0)),"-")</f>
        <v>0</v>
      </c>
      <c r="I419" s="366">
        <f>IFERROR(IF(-SUM(I$20:I418)+I$15&lt;0.000001,0,IF($C419&gt;='H-32A-WP06 - Debt Service'!H$24,'H-32A-WP06 - Debt Service'!H$27/12,0)),"-")</f>
        <v>0</v>
      </c>
      <c r="J419" s="366">
        <f>IFERROR(IF(-SUM(J$20:J418)+J$15&lt;0.000001,0,IF($C419&gt;='H-32A-WP06 - Debt Service'!I$24,'H-32A-WP06 - Debt Service'!I$27/12,0)),"-")</f>
        <v>0</v>
      </c>
      <c r="K419" s="366">
        <f>IFERROR(IF(-SUM(K$20:K418)+K$15&lt;0.000001,0,IF($C419&gt;='H-32A-WP06 - Debt Service'!J$24,'H-32A-WP06 - Debt Service'!J$27/12,0)),"-")</f>
        <v>0</v>
      </c>
      <c r="L419" s="366">
        <f>IFERROR(IF(-SUM(L$20:L418)+L$15&lt;0.000001,0,IF($C419&gt;='H-32A-WP06 - Debt Service'!K$24,'H-32A-WP06 - Debt Service'!K$27/12,0)),"-")</f>
        <v>0</v>
      </c>
      <c r="M419" s="366">
        <f>IFERROR(IF(-SUM(M$20:M418)+M$15&lt;0.000001,0,IF($C419&gt;='H-32A-WP06 - Debt Service'!L$24,'H-32A-WP06 - Debt Service'!L$27/12,0)),"-")</f>
        <v>0</v>
      </c>
      <c r="N419" s="459"/>
      <c r="O419" s="354">
        <f t="shared" si="25"/>
        <v>2052</v>
      </c>
      <c r="P419" s="378">
        <f t="shared" si="27"/>
        <v>55610</v>
      </c>
      <c r="Q419" s="366" t="str">
        <f>IFERROR(IF(-SUM(Q$20:Q418)+Q$15&lt;0.000001,0,IF($C419&gt;='H-32A-WP06 - Debt Service'!P$24,'H-32A-WP06 - Debt Service'!P$27/12,0)),"-")</f>
        <v>-</v>
      </c>
      <c r="R419" s="366">
        <f>IFERROR(IF(-SUM(R$20:R418)+R$15&lt;0.000001,0,IF($C419&gt;='H-32A-WP06 - Debt Service'!Q$24,'H-32A-WP06 - Debt Service'!Q$27/12,0)),"-")</f>
        <v>0</v>
      </c>
      <c r="S419" s="366">
        <f>IFERROR(IF(-SUM(S$20:S418)+S$15&lt;0.000001,0,IF($C419&gt;='H-32A-WP06 - Debt Service'!R$24,'H-32A-WP06 - Debt Service'!R$27/12,0)),"-")</f>
        <v>0</v>
      </c>
      <c r="T419" s="366">
        <f>IFERROR(IF(-SUM(T$20:T418)+T$15&lt;0.000001,0,IF($C419&gt;='H-32A-WP06 - Debt Service'!S$24,'H-32A-WP06 - Debt Service'!S$27/12,0)),"-")</f>
        <v>0</v>
      </c>
      <c r="U419" s="366">
        <f>IFERROR(IF(-SUM(U$20:U418)+U$15&lt;0.000001,0,IF($C419&gt;='H-32A-WP06 - Debt Service'!T$24,'H-32A-WP06 - Debt Service'!T$27/12,0)),"-")</f>
        <v>0</v>
      </c>
      <c r="V419" s="366">
        <f>IFERROR(IF(-SUM(V$20:V418)+V$15&lt;0.000001,0,IF($C419&gt;='H-32A-WP06 - Debt Service'!U$24,'H-32A-WP06 - Debt Service'!U$27/12,0)),"-")</f>
        <v>0</v>
      </c>
      <c r="W419" s="366">
        <f>IFERROR(IF(-SUM(W$20:W418)+W$15&lt;0.000001,0,IF($C419&gt;='H-32A-WP06 - Debt Service'!V$24,'H-32A-WP06 - Debt Service'!V$27/12,0)),"-")</f>
        <v>0</v>
      </c>
      <c r="X419" s="366">
        <f>IFERROR(IF(-SUM(X$20:X418)+X$15&lt;0.000001,0,IF($C419&gt;='H-32A-WP06 - Debt Service'!W$24,'H-32A-WP06 - Debt Service'!W$27/12,0)),"-")</f>
        <v>0</v>
      </c>
      <c r="Y419" s="366">
        <f>IFERROR(IF(-SUM(Y$20:Y418)+Y$15&lt;0.000001,0,IF($C419&gt;='H-32A-WP06 - Debt Service'!X$24,'H-32A-WP06 - Debt Service'!X$27/12,0)),"-")</f>
        <v>0</v>
      </c>
      <c r="Z419" s="366">
        <f>IFERROR(IF(-SUM(Z$20:Z418)+Z$15&lt;0.000001,0,IF($C419&gt;='H-32A-WP06 - Debt Service'!Y$24,'H-32A-WP06 - Debt Service'!Y$27/12,0)),"-")</f>
        <v>0</v>
      </c>
    </row>
    <row r="420" spans="2:26">
      <c r="B420" s="354">
        <f t="shared" si="24"/>
        <v>2052</v>
      </c>
      <c r="C420" s="378">
        <f t="shared" si="26"/>
        <v>55640</v>
      </c>
      <c r="D420" s="366" t="str">
        <f>IFERROR(IF(-SUM(D$20:D419)+D$15&lt;0.000001,0,IF($C420&gt;='H-32A-WP06 - Debt Service'!C$24,'H-32A-WP06 - Debt Service'!C$27/12,0)),"-")</f>
        <v>-</v>
      </c>
      <c r="E420" s="366" t="str">
        <f>IFERROR(IF(-SUM(E$20:E419)+E$15&lt;0.000001,0,IF($C420&gt;='H-32A-WP06 - Debt Service'!D$24,'H-32A-WP06 - Debt Service'!D$27/12,0)),"-")</f>
        <v>-</v>
      </c>
      <c r="F420" s="366" t="str">
        <f>IFERROR(IF(-SUM(F$20:F419)+F$15&lt;0.000001,0,IF($C420&gt;='H-32A-WP06 - Debt Service'!E$24,'H-32A-WP06 - Debt Service'!E$27/12,0)),"-")</f>
        <v>-</v>
      </c>
      <c r="G420" s="366">
        <f>IFERROR(IF(-SUM(G$20:G419)+G$15&lt;0.000001,0,IF($C420&gt;='H-32A-WP06 - Debt Service'!F$24,'H-32A-WP06 - Debt Service'!F$27/12,0)),"-")</f>
        <v>0</v>
      </c>
      <c r="H420" s="366">
        <f>IFERROR(IF(-SUM(H$20:H419)+H$15&lt;0.000001,0,IF($C420&gt;='H-32A-WP06 - Debt Service'!G$24,'H-32A-WP06 - Debt Service'!G$27/12,0)),"-")</f>
        <v>0</v>
      </c>
      <c r="I420" s="366">
        <f>IFERROR(IF(-SUM(I$20:I419)+I$15&lt;0.000001,0,IF($C420&gt;='H-32A-WP06 - Debt Service'!H$24,'H-32A-WP06 - Debt Service'!H$27/12,0)),"-")</f>
        <v>0</v>
      </c>
      <c r="J420" s="366">
        <f>IFERROR(IF(-SUM(J$20:J419)+J$15&lt;0.000001,0,IF($C420&gt;='H-32A-WP06 - Debt Service'!I$24,'H-32A-WP06 - Debt Service'!I$27/12,0)),"-")</f>
        <v>0</v>
      </c>
      <c r="K420" s="366">
        <f>IFERROR(IF(-SUM(K$20:K419)+K$15&lt;0.000001,0,IF($C420&gt;='H-32A-WP06 - Debt Service'!J$24,'H-32A-WP06 - Debt Service'!J$27/12,0)),"-")</f>
        <v>0</v>
      </c>
      <c r="L420" s="366">
        <f>IFERROR(IF(-SUM(L$20:L419)+L$15&lt;0.000001,0,IF($C420&gt;='H-32A-WP06 - Debt Service'!K$24,'H-32A-WP06 - Debt Service'!K$27/12,0)),"-")</f>
        <v>0</v>
      </c>
      <c r="M420" s="366">
        <f>IFERROR(IF(-SUM(M$20:M419)+M$15&lt;0.000001,0,IF($C420&gt;='H-32A-WP06 - Debt Service'!L$24,'H-32A-WP06 - Debt Service'!L$27/12,0)),"-")</f>
        <v>0</v>
      </c>
      <c r="N420" s="459"/>
      <c r="O420" s="354">
        <f t="shared" si="25"/>
        <v>2052</v>
      </c>
      <c r="P420" s="378">
        <f t="shared" si="27"/>
        <v>55640</v>
      </c>
      <c r="Q420" s="366" t="str">
        <f>IFERROR(IF(-SUM(Q$20:Q419)+Q$15&lt;0.000001,0,IF($C420&gt;='H-32A-WP06 - Debt Service'!P$24,'H-32A-WP06 - Debt Service'!P$27/12,0)),"-")</f>
        <v>-</v>
      </c>
      <c r="R420" s="366">
        <f>IFERROR(IF(-SUM(R$20:R419)+R$15&lt;0.000001,0,IF($C420&gt;='H-32A-WP06 - Debt Service'!Q$24,'H-32A-WP06 - Debt Service'!Q$27/12,0)),"-")</f>
        <v>0</v>
      </c>
      <c r="S420" s="366">
        <f>IFERROR(IF(-SUM(S$20:S419)+S$15&lt;0.000001,0,IF($C420&gt;='H-32A-WP06 - Debt Service'!R$24,'H-32A-WP06 - Debt Service'!R$27/12,0)),"-")</f>
        <v>0</v>
      </c>
      <c r="T420" s="366">
        <f>IFERROR(IF(-SUM(T$20:T419)+T$15&lt;0.000001,0,IF($C420&gt;='H-32A-WP06 - Debt Service'!S$24,'H-32A-WP06 - Debt Service'!S$27/12,0)),"-")</f>
        <v>0</v>
      </c>
      <c r="U420" s="366">
        <f>IFERROR(IF(-SUM(U$20:U419)+U$15&lt;0.000001,0,IF($C420&gt;='H-32A-WP06 - Debt Service'!T$24,'H-32A-WP06 - Debt Service'!T$27/12,0)),"-")</f>
        <v>0</v>
      </c>
      <c r="V420" s="366">
        <f>IFERROR(IF(-SUM(V$20:V419)+V$15&lt;0.000001,0,IF($C420&gt;='H-32A-WP06 - Debt Service'!U$24,'H-32A-WP06 - Debt Service'!U$27/12,0)),"-")</f>
        <v>0</v>
      </c>
      <c r="W420" s="366">
        <f>IFERROR(IF(-SUM(W$20:W419)+W$15&lt;0.000001,0,IF($C420&gt;='H-32A-WP06 - Debt Service'!V$24,'H-32A-WP06 - Debt Service'!V$27/12,0)),"-")</f>
        <v>0</v>
      </c>
      <c r="X420" s="366">
        <f>IFERROR(IF(-SUM(X$20:X419)+X$15&lt;0.000001,0,IF($C420&gt;='H-32A-WP06 - Debt Service'!W$24,'H-32A-WP06 - Debt Service'!W$27/12,0)),"-")</f>
        <v>0</v>
      </c>
      <c r="Y420" s="366">
        <f>IFERROR(IF(-SUM(Y$20:Y419)+Y$15&lt;0.000001,0,IF($C420&gt;='H-32A-WP06 - Debt Service'!X$24,'H-32A-WP06 - Debt Service'!X$27/12,0)),"-")</f>
        <v>0</v>
      </c>
      <c r="Z420" s="366">
        <f>IFERROR(IF(-SUM(Z$20:Z419)+Z$15&lt;0.000001,0,IF($C420&gt;='H-32A-WP06 - Debt Service'!Y$24,'H-32A-WP06 - Debt Service'!Y$27/12,0)),"-")</f>
        <v>0</v>
      </c>
    </row>
    <row r="421" spans="2:26">
      <c r="B421" s="354">
        <f t="shared" si="24"/>
        <v>2052</v>
      </c>
      <c r="C421" s="378">
        <f t="shared" si="26"/>
        <v>55671</v>
      </c>
      <c r="D421" s="366" t="str">
        <f>IFERROR(IF(-SUM(D$20:D420)+D$15&lt;0.000001,0,IF($C421&gt;='H-32A-WP06 - Debt Service'!C$24,'H-32A-WP06 - Debt Service'!C$27/12,0)),"-")</f>
        <v>-</v>
      </c>
      <c r="E421" s="366" t="str">
        <f>IFERROR(IF(-SUM(E$20:E420)+E$15&lt;0.000001,0,IF($C421&gt;='H-32A-WP06 - Debt Service'!D$24,'H-32A-WP06 - Debt Service'!D$27/12,0)),"-")</f>
        <v>-</v>
      </c>
      <c r="F421" s="366" t="str">
        <f>IFERROR(IF(-SUM(F$20:F420)+F$15&lt;0.000001,0,IF($C421&gt;='H-32A-WP06 - Debt Service'!E$24,'H-32A-WP06 - Debt Service'!E$27/12,0)),"-")</f>
        <v>-</v>
      </c>
      <c r="G421" s="366">
        <f>IFERROR(IF(-SUM(G$20:G420)+G$15&lt;0.000001,0,IF($C421&gt;='H-32A-WP06 - Debt Service'!F$24,'H-32A-WP06 - Debt Service'!F$27/12,0)),"-")</f>
        <v>0</v>
      </c>
      <c r="H421" s="366">
        <f>IFERROR(IF(-SUM(H$20:H420)+H$15&lt;0.000001,0,IF($C421&gt;='H-32A-WP06 - Debt Service'!G$24,'H-32A-WP06 - Debt Service'!G$27/12,0)),"-")</f>
        <v>0</v>
      </c>
      <c r="I421" s="366">
        <f>IFERROR(IF(-SUM(I$20:I420)+I$15&lt;0.000001,0,IF($C421&gt;='H-32A-WP06 - Debt Service'!H$24,'H-32A-WP06 - Debt Service'!H$27/12,0)),"-")</f>
        <v>0</v>
      </c>
      <c r="J421" s="366">
        <f>IFERROR(IF(-SUM(J$20:J420)+J$15&lt;0.000001,0,IF($C421&gt;='H-32A-WP06 - Debt Service'!I$24,'H-32A-WP06 - Debt Service'!I$27/12,0)),"-")</f>
        <v>0</v>
      </c>
      <c r="K421" s="366">
        <f>IFERROR(IF(-SUM(K$20:K420)+K$15&lt;0.000001,0,IF($C421&gt;='H-32A-WP06 - Debt Service'!J$24,'H-32A-WP06 - Debt Service'!J$27/12,0)),"-")</f>
        <v>0</v>
      </c>
      <c r="L421" s="366">
        <f>IFERROR(IF(-SUM(L$20:L420)+L$15&lt;0.000001,0,IF($C421&gt;='H-32A-WP06 - Debt Service'!K$24,'H-32A-WP06 - Debt Service'!K$27/12,0)),"-")</f>
        <v>0</v>
      </c>
      <c r="M421" s="366">
        <f>IFERROR(IF(-SUM(M$20:M420)+M$15&lt;0.000001,0,IF($C421&gt;='H-32A-WP06 - Debt Service'!L$24,'H-32A-WP06 - Debt Service'!L$27/12,0)),"-")</f>
        <v>0</v>
      </c>
      <c r="N421" s="459"/>
      <c r="O421" s="354">
        <f t="shared" si="25"/>
        <v>2052</v>
      </c>
      <c r="P421" s="378">
        <f t="shared" si="27"/>
        <v>55671</v>
      </c>
      <c r="Q421" s="366" t="str">
        <f>IFERROR(IF(-SUM(Q$20:Q420)+Q$15&lt;0.000001,0,IF($C421&gt;='H-32A-WP06 - Debt Service'!P$24,'H-32A-WP06 - Debt Service'!P$27/12,0)),"-")</f>
        <v>-</v>
      </c>
      <c r="R421" s="366">
        <f>IFERROR(IF(-SUM(R$20:R420)+R$15&lt;0.000001,0,IF($C421&gt;='H-32A-WP06 - Debt Service'!Q$24,'H-32A-WP06 - Debt Service'!Q$27/12,0)),"-")</f>
        <v>0</v>
      </c>
      <c r="S421" s="366">
        <f>IFERROR(IF(-SUM(S$20:S420)+S$15&lt;0.000001,0,IF($C421&gt;='H-32A-WP06 - Debt Service'!R$24,'H-32A-WP06 - Debt Service'!R$27/12,0)),"-")</f>
        <v>0</v>
      </c>
      <c r="T421" s="366">
        <f>IFERROR(IF(-SUM(T$20:T420)+T$15&lt;0.000001,0,IF($C421&gt;='H-32A-WP06 - Debt Service'!S$24,'H-32A-WP06 - Debt Service'!S$27/12,0)),"-")</f>
        <v>0</v>
      </c>
      <c r="U421" s="366">
        <f>IFERROR(IF(-SUM(U$20:U420)+U$15&lt;0.000001,0,IF($C421&gt;='H-32A-WP06 - Debt Service'!T$24,'H-32A-WP06 - Debt Service'!T$27/12,0)),"-")</f>
        <v>0</v>
      </c>
      <c r="V421" s="366">
        <f>IFERROR(IF(-SUM(V$20:V420)+V$15&lt;0.000001,0,IF($C421&gt;='H-32A-WP06 - Debt Service'!U$24,'H-32A-WP06 - Debt Service'!U$27/12,0)),"-")</f>
        <v>0</v>
      </c>
      <c r="W421" s="366">
        <f>IFERROR(IF(-SUM(W$20:W420)+W$15&lt;0.000001,0,IF($C421&gt;='H-32A-WP06 - Debt Service'!V$24,'H-32A-WP06 - Debt Service'!V$27/12,0)),"-")</f>
        <v>0</v>
      </c>
      <c r="X421" s="366">
        <f>IFERROR(IF(-SUM(X$20:X420)+X$15&lt;0.000001,0,IF($C421&gt;='H-32A-WP06 - Debt Service'!W$24,'H-32A-WP06 - Debt Service'!W$27/12,0)),"-")</f>
        <v>0</v>
      </c>
      <c r="Y421" s="366">
        <f>IFERROR(IF(-SUM(Y$20:Y420)+Y$15&lt;0.000001,0,IF($C421&gt;='H-32A-WP06 - Debt Service'!X$24,'H-32A-WP06 - Debt Service'!X$27/12,0)),"-")</f>
        <v>0</v>
      </c>
      <c r="Z421" s="366">
        <f>IFERROR(IF(-SUM(Z$20:Z420)+Z$15&lt;0.000001,0,IF($C421&gt;='H-32A-WP06 - Debt Service'!Y$24,'H-32A-WP06 - Debt Service'!Y$27/12,0)),"-")</f>
        <v>0</v>
      </c>
    </row>
    <row r="422" spans="2:26">
      <c r="B422" s="354">
        <f t="shared" si="24"/>
        <v>2052</v>
      </c>
      <c r="C422" s="378">
        <f t="shared" si="26"/>
        <v>55701</v>
      </c>
      <c r="D422" s="366" t="str">
        <f>IFERROR(IF(-SUM(D$20:D421)+D$15&lt;0.000001,0,IF($C422&gt;='H-32A-WP06 - Debt Service'!C$24,'H-32A-WP06 - Debt Service'!C$27/12,0)),"-")</f>
        <v>-</v>
      </c>
      <c r="E422" s="366" t="str">
        <f>IFERROR(IF(-SUM(E$20:E421)+E$15&lt;0.000001,0,IF($C422&gt;='H-32A-WP06 - Debt Service'!D$24,'H-32A-WP06 - Debt Service'!D$27/12,0)),"-")</f>
        <v>-</v>
      </c>
      <c r="F422" s="366" t="str">
        <f>IFERROR(IF(-SUM(F$20:F421)+F$15&lt;0.000001,0,IF($C422&gt;='H-32A-WP06 - Debt Service'!E$24,'H-32A-WP06 - Debt Service'!E$27/12,0)),"-")</f>
        <v>-</v>
      </c>
      <c r="G422" s="366">
        <f>IFERROR(IF(-SUM(G$20:G421)+G$15&lt;0.000001,0,IF($C422&gt;='H-32A-WP06 - Debt Service'!F$24,'H-32A-WP06 - Debt Service'!F$27/12,0)),"-")</f>
        <v>0</v>
      </c>
      <c r="H422" s="366">
        <f>IFERROR(IF(-SUM(H$20:H421)+H$15&lt;0.000001,0,IF($C422&gt;='H-32A-WP06 - Debt Service'!G$24,'H-32A-WP06 - Debt Service'!G$27/12,0)),"-")</f>
        <v>0</v>
      </c>
      <c r="I422" s="366">
        <f>IFERROR(IF(-SUM(I$20:I421)+I$15&lt;0.000001,0,IF($C422&gt;='H-32A-WP06 - Debt Service'!H$24,'H-32A-WP06 - Debt Service'!H$27/12,0)),"-")</f>
        <v>0</v>
      </c>
      <c r="J422" s="366">
        <f>IFERROR(IF(-SUM(J$20:J421)+J$15&lt;0.000001,0,IF($C422&gt;='H-32A-WP06 - Debt Service'!I$24,'H-32A-WP06 - Debt Service'!I$27/12,0)),"-")</f>
        <v>0</v>
      </c>
      <c r="K422" s="366">
        <f>IFERROR(IF(-SUM(K$20:K421)+K$15&lt;0.000001,0,IF($C422&gt;='H-32A-WP06 - Debt Service'!J$24,'H-32A-WP06 - Debt Service'!J$27/12,0)),"-")</f>
        <v>0</v>
      </c>
      <c r="L422" s="366">
        <f>IFERROR(IF(-SUM(L$20:L421)+L$15&lt;0.000001,0,IF($C422&gt;='H-32A-WP06 - Debt Service'!K$24,'H-32A-WP06 - Debt Service'!K$27/12,0)),"-")</f>
        <v>0</v>
      </c>
      <c r="M422" s="366">
        <f>IFERROR(IF(-SUM(M$20:M421)+M$15&lt;0.000001,0,IF($C422&gt;='H-32A-WP06 - Debt Service'!L$24,'H-32A-WP06 - Debt Service'!L$27/12,0)),"-")</f>
        <v>0</v>
      </c>
      <c r="N422" s="459"/>
      <c r="O422" s="354">
        <f t="shared" si="25"/>
        <v>2052</v>
      </c>
      <c r="P422" s="378">
        <f t="shared" si="27"/>
        <v>55701</v>
      </c>
      <c r="Q422" s="366" t="str">
        <f>IFERROR(IF(-SUM(Q$20:Q421)+Q$15&lt;0.000001,0,IF($C422&gt;='H-32A-WP06 - Debt Service'!P$24,'H-32A-WP06 - Debt Service'!P$27/12,0)),"-")</f>
        <v>-</v>
      </c>
      <c r="R422" s="366">
        <f>IFERROR(IF(-SUM(R$20:R421)+R$15&lt;0.000001,0,IF($C422&gt;='H-32A-WP06 - Debt Service'!Q$24,'H-32A-WP06 - Debt Service'!Q$27/12,0)),"-")</f>
        <v>0</v>
      </c>
      <c r="S422" s="366">
        <f>IFERROR(IF(-SUM(S$20:S421)+S$15&lt;0.000001,0,IF($C422&gt;='H-32A-WP06 - Debt Service'!R$24,'H-32A-WP06 - Debt Service'!R$27/12,0)),"-")</f>
        <v>0</v>
      </c>
      <c r="T422" s="366">
        <f>IFERROR(IF(-SUM(T$20:T421)+T$15&lt;0.000001,0,IF($C422&gt;='H-32A-WP06 - Debt Service'!S$24,'H-32A-WP06 - Debt Service'!S$27/12,0)),"-")</f>
        <v>0</v>
      </c>
      <c r="U422" s="366">
        <f>IFERROR(IF(-SUM(U$20:U421)+U$15&lt;0.000001,0,IF($C422&gt;='H-32A-WP06 - Debt Service'!T$24,'H-32A-WP06 - Debt Service'!T$27/12,0)),"-")</f>
        <v>0</v>
      </c>
      <c r="V422" s="366">
        <f>IFERROR(IF(-SUM(V$20:V421)+V$15&lt;0.000001,0,IF($C422&gt;='H-32A-WP06 - Debt Service'!U$24,'H-32A-WP06 - Debt Service'!U$27/12,0)),"-")</f>
        <v>0</v>
      </c>
      <c r="W422" s="366">
        <f>IFERROR(IF(-SUM(W$20:W421)+W$15&lt;0.000001,0,IF($C422&gt;='H-32A-WP06 - Debt Service'!V$24,'H-32A-WP06 - Debt Service'!V$27/12,0)),"-")</f>
        <v>0</v>
      </c>
      <c r="X422" s="366">
        <f>IFERROR(IF(-SUM(X$20:X421)+X$15&lt;0.000001,0,IF($C422&gt;='H-32A-WP06 - Debt Service'!W$24,'H-32A-WP06 - Debt Service'!W$27/12,0)),"-")</f>
        <v>0</v>
      </c>
      <c r="Y422" s="366">
        <f>IFERROR(IF(-SUM(Y$20:Y421)+Y$15&lt;0.000001,0,IF($C422&gt;='H-32A-WP06 - Debt Service'!X$24,'H-32A-WP06 - Debt Service'!X$27/12,0)),"-")</f>
        <v>0</v>
      </c>
      <c r="Z422" s="366">
        <f>IFERROR(IF(-SUM(Z$20:Z421)+Z$15&lt;0.000001,0,IF($C422&gt;='H-32A-WP06 - Debt Service'!Y$24,'H-32A-WP06 - Debt Service'!Y$27/12,0)),"-")</f>
        <v>0</v>
      </c>
    </row>
    <row r="423" spans="2:26">
      <c r="B423" s="354">
        <f t="shared" si="24"/>
        <v>2052</v>
      </c>
      <c r="C423" s="378">
        <f t="shared" si="26"/>
        <v>55732</v>
      </c>
      <c r="D423" s="366" t="str">
        <f>IFERROR(IF(-SUM(D$20:D422)+D$15&lt;0.000001,0,IF($C423&gt;='H-32A-WP06 - Debt Service'!C$24,'H-32A-WP06 - Debt Service'!C$27/12,0)),"-")</f>
        <v>-</v>
      </c>
      <c r="E423" s="366" t="str">
        <f>IFERROR(IF(-SUM(E$20:E422)+E$15&lt;0.000001,0,IF($C423&gt;='H-32A-WP06 - Debt Service'!D$24,'H-32A-WP06 - Debt Service'!D$27/12,0)),"-")</f>
        <v>-</v>
      </c>
      <c r="F423" s="366" t="str">
        <f>IFERROR(IF(-SUM(F$20:F422)+F$15&lt;0.000001,0,IF($C423&gt;='H-32A-WP06 - Debt Service'!E$24,'H-32A-WP06 - Debt Service'!E$27/12,0)),"-")</f>
        <v>-</v>
      </c>
      <c r="G423" s="366">
        <f>IFERROR(IF(-SUM(G$20:G422)+G$15&lt;0.000001,0,IF($C423&gt;='H-32A-WP06 - Debt Service'!F$24,'H-32A-WP06 - Debt Service'!F$27/12,0)),"-")</f>
        <v>0</v>
      </c>
      <c r="H423" s="366">
        <f>IFERROR(IF(-SUM(H$20:H422)+H$15&lt;0.000001,0,IF($C423&gt;='H-32A-WP06 - Debt Service'!G$24,'H-32A-WP06 - Debt Service'!G$27/12,0)),"-")</f>
        <v>0</v>
      </c>
      <c r="I423" s="366">
        <f>IFERROR(IF(-SUM(I$20:I422)+I$15&lt;0.000001,0,IF($C423&gt;='H-32A-WP06 - Debt Service'!H$24,'H-32A-WP06 - Debt Service'!H$27/12,0)),"-")</f>
        <v>0</v>
      </c>
      <c r="J423" s="366">
        <f>IFERROR(IF(-SUM(J$20:J422)+J$15&lt;0.000001,0,IF($C423&gt;='H-32A-WP06 - Debt Service'!I$24,'H-32A-WP06 - Debt Service'!I$27/12,0)),"-")</f>
        <v>0</v>
      </c>
      <c r="K423" s="366">
        <f>IFERROR(IF(-SUM(K$20:K422)+K$15&lt;0.000001,0,IF($C423&gt;='H-32A-WP06 - Debt Service'!J$24,'H-32A-WP06 - Debt Service'!J$27/12,0)),"-")</f>
        <v>0</v>
      </c>
      <c r="L423" s="366">
        <f>IFERROR(IF(-SUM(L$20:L422)+L$15&lt;0.000001,0,IF($C423&gt;='H-32A-WP06 - Debt Service'!K$24,'H-32A-WP06 - Debt Service'!K$27/12,0)),"-")</f>
        <v>0</v>
      </c>
      <c r="M423" s="366">
        <f>IFERROR(IF(-SUM(M$20:M422)+M$15&lt;0.000001,0,IF($C423&gt;='H-32A-WP06 - Debt Service'!L$24,'H-32A-WP06 - Debt Service'!L$27/12,0)),"-")</f>
        <v>0</v>
      </c>
      <c r="N423" s="459"/>
      <c r="O423" s="354">
        <f t="shared" si="25"/>
        <v>2052</v>
      </c>
      <c r="P423" s="378">
        <f t="shared" si="27"/>
        <v>55732</v>
      </c>
      <c r="Q423" s="366" t="str">
        <f>IFERROR(IF(-SUM(Q$20:Q422)+Q$15&lt;0.000001,0,IF($C423&gt;='H-32A-WP06 - Debt Service'!P$24,'H-32A-WP06 - Debt Service'!P$27/12,0)),"-")</f>
        <v>-</v>
      </c>
      <c r="R423" s="366">
        <f>IFERROR(IF(-SUM(R$20:R422)+R$15&lt;0.000001,0,IF($C423&gt;='H-32A-WP06 - Debt Service'!Q$24,'H-32A-WP06 - Debt Service'!Q$27/12,0)),"-")</f>
        <v>0</v>
      </c>
      <c r="S423" s="366">
        <f>IFERROR(IF(-SUM(S$20:S422)+S$15&lt;0.000001,0,IF($C423&gt;='H-32A-WP06 - Debt Service'!R$24,'H-32A-WP06 - Debt Service'!R$27/12,0)),"-")</f>
        <v>0</v>
      </c>
      <c r="T423" s="366">
        <f>IFERROR(IF(-SUM(T$20:T422)+T$15&lt;0.000001,0,IF($C423&gt;='H-32A-WP06 - Debt Service'!S$24,'H-32A-WP06 - Debt Service'!S$27/12,0)),"-")</f>
        <v>0</v>
      </c>
      <c r="U423" s="366">
        <f>IFERROR(IF(-SUM(U$20:U422)+U$15&lt;0.000001,0,IF($C423&gt;='H-32A-WP06 - Debt Service'!T$24,'H-32A-WP06 - Debt Service'!T$27/12,0)),"-")</f>
        <v>0</v>
      </c>
      <c r="V423" s="366">
        <f>IFERROR(IF(-SUM(V$20:V422)+V$15&lt;0.000001,0,IF($C423&gt;='H-32A-WP06 - Debt Service'!U$24,'H-32A-WP06 - Debt Service'!U$27/12,0)),"-")</f>
        <v>0</v>
      </c>
      <c r="W423" s="366">
        <f>IFERROR(IF(-SUM(W$20:W422)+W$15&lt;0.000001,0,IF($C423&gt;='H-32A-WP06 - Debt Service'!V$24,'H-32A-WP06 - Debt Service'!V$27/12,0)),"-")</f>
        <v>0</v>
      </c>
      <c r="X423" s="366">
        <f>IFERROR(IF(-SUM(X$20:X422)+X$15&lt;0.000001,0,IF($C423&gt;='H-32A-WP06 - Debt Service'!W$24,'H-32A-WP06 - Debt Service'!W$27/12,0)),"-")</f>
        <v>0</v>
      </c>
      <c r="Y423" s="366">
        <f>IFERROR(IF(-SUM(Y$20:Y422)+Y$15&lt;0.000001,0,IF($C423&gt;='H-32A-WP06 - Debt Service'!X$24,'H-32A-WP06 - Debt Service'!X$27/12,0)),"-")</f>
        <v>0</v>
      </c>
      <c r="Z423" s="366">
        <f>IFERROR(IF(-SUM(Z$20:Z422)+Z$15&lt;0.000001,0,IF($C423&gt;='H-32A-WP06 - Debt Service'!Y$24,'H-32A-WP06 - Debt Service'!Y$27/12,0)),"-")</f>
        <v>0</v>
      </c>
    </row>
    <row r="424" spans="2:26">
      <c r="B424" s="354">
        <f t="shared" si="24"/>
        <v>2052</v>
      </c>
      <c r="C424" s="378">
        <f t="shared" si="26"/>
        <v>55763</v>
      </c>
      <c r="D424" s="366" t="str">
        <f>IFERROR(IF(-SUM(D$20:D423)+D$15&lt;0.000001,0,IF($C424&gt;='H-32A-WP06 - Debt Service'!C$24,'H-32A-WP06 - Debt Service'!C$27/12,0)),"-")</f>
        <v>-</v>
      </c>
      <c r="E424" s="366" t="str">
        <f>IFERROR(IF(-SUM(E$20:E423)+E$15&lt;0.000001,0,IF($C424&gt;='H-32A-WP06 - Debt Service'!D$24,'H-32A-WP06 - Debt Service'!D$27/12,0)),"-")</f>
        <v>-</v>
      </c>
      <c r="F424" s="366" t="str">
        <f>IFERROR(IF(-SUM(F$20:F423)+F$15&lt;0.000001,0,IF($C424&gt;='H-32A-WP06 - Debt Service'!E$24,'H-32A-WP06 - Debt Service'!E$27/12,0)),"-")</f>
        <v>-</v>
      </c>
      <c r="G424" s="366">
        <f>IFERROR(IF(-SUM(G$20:G423)+G$15&lt;0.000001,0,IF($C424&gt;='H-32A-WP06 - Debt Service'!F$24,'H-32A-WP06 - Debt Service'!F$27/12,0)),"-")</f>
        <v>0</v>
      </c>
      <c r="H424" s="366">
        <f>IFERROR(IF(-SUM(H$20:H423)+H$15&lt;0.000001,0,IF($C424&gt;='H-32A-WP06 - Debt Service'!G$24,'H-32A-WP06 - Debt Service'!G$27/12,0)),"-")</f>
        <v>0</v>
      </c>
      <c r="I424" s="366">
        <f>IFERROR(IF(-SUM(I$20:I423)+I$15&lt;0.000001,0,IF($C424&gt;='H-32A-WP06 - Debt Service'!H$24,'H-32A-WP06 - Debt Service'!H$27/12,0)),"-")</f>
        <v>0</v>
      </c>
      <c r="J424" s="366">
        <f>IFERROR(IF(-SUM(J$20:J423)+J$15&lt;0.000001,0,IF($C424&gt;='H-32A-WP06 - Debt Service'!I$24,'H-32A-WP06 - Debt Service'!I$27/12,0)),"-")</f>
        <v>0</v>
      </c>
      <c r="K424" s="366">
        <f>IFERROR(IF(-SUM(K$20:K423)+K$15&lt;0.000001,0,IF($C424&gt;='H-32A-WP06 - Debt Service'!J$24,'H-32A-WP06 - Debt Service'!J$27/12,0)),"-")</f>
        <v>0</v>
      </c>
      <c r="L424" s="366">
        <f>IFERROR(IF(-SUM(L$20:L423)+L$15&lt;0.000001,0,IF($C424&gt;='H-32A-WP06 - Debt Service'!K$24,'H-32A-WP06 - Debt Service'!K$27/12,0)),"-")</f>
        <v>0</v>
      </c>
      <c r="M424" s="366">
        <f>IFERROR(IF(-SUM(M$20:M423)+M$15&lt;0.000001,0,IF($C424&gt;='H-32A-WP06 - Debt Service'!L$24,'H-32A-WP06 - Debt Service'!L$27/12,0)),"-")</f>
        <v>0</v>
      </c>
      <c r="N424" s="459"/>
      <c r="O424" s="354">
        <f t="shared" si="25"/>
        <v>2052</v>
      </c>
      <c r="P424" s="378">
        <f t="shared" si="27"/>
        <v>55763</v>
      </c>
      <c r="Q424" s="366" t="str">
        <f>IFERROR(IF(-SUM(Q$20:Q423)+Q$15&lt;0.000001,0,IF($C424&gt;='H-32A-WP06 - Debt Service'!P$24,'H-32A-WP06 - Debt Service'!P$27/12,0)),"-")</f>
        <v>-</v>
      </c>
      <c r="R424" s="366">
        <f>IFERROR(IF(-SUM(R$20:R423)+R$15&lt;0.000001,0,IF($C424&gt;='H-32A-WP06 - Debt Service'!Q$24,'H-32A-WP06 - Debt Service'!Q$27/12,0)),"-")</f>
        <v>0</v>
      </c>
      <c r="S424" s="366">
        <f>IFERROR(IF(-SUM(S$20:S423)+S$15&lt;0.000001,0,IF($C424&gt;='H-32A-WP06 - Debt Service'!R$24,'H-32A-WP06 - Debt Service'!R$27/12,0)),"-")</f>
        <v>0</v>
      </c>
      <c r="T424" s="366">
        <f>IFERROR(IF(-SUM(T$20:T423)+T$15&lt;0.000001,0,IF($C424&gt;='H-32A-WP06 - Debt Service'!S$24,'H-32A-WP06 - Debt Service'!S$27/12,0)),"-")</f>
        <v>0</v>
      </c>
      <c r="U424" s="366">
        <f>IFERROR(IF(-SUM(U$20:U423)+U$15&lt;0.000001,0,IF($C424&gt;='H-32A-WP06 - Debt Service'!T$24,'H-32A-WP06 - Debt Service'!T$27/12,0)),"-")</f>
        <v>0</v>
      </c>
      <c r="V424" s="366">
        <f>IFERROR(IF(-SUM(V$20:V423)+V$15&lt;0.000001,0,IF($C424&gt;='H-32A-WP06 - Debt Service'!U$24,'H-32A-WP06 - Debt Service'!U$27/12,0)),"-")</f>
        <v>0</v>
      </c>
      <c r="W424" s="366">
        <f>IFERROR(IF(-SUM(W$20:W423)+W$15&lt;0.000001,0,IF($C424&gt;='H-32A-WP06 - Debt Service'!V$24,'H-32A-WP06 - Debt Service'!V$27/12,0)),"-")</f>
        <v>0</v>
      </c>
      <c r="X424" s="366">
        <f>IFERROR(IF(-SUM(X$20:X423)+X$15&lt;0.000001,0,IF($C424&gt;='H-32A-WP06 - Debt Service'!W$24,'H-32A-WP06 - Debt Service'!W$27/12,0)),"-")</f>
        <v>0</v>
      </c>
      <c r="Y424" s="366">
        <f>IFERROR(IF(-SUM(Y$20:Y423)+Y$15&lt;0.000001,0,IF($C424&gt;='H-32A-WP06 - Debt Service'!X$24,'H-32A-WP06 - Debt Service'!X$27/12,0)),"-")</f>
        <v>0</v>
      </c>
      <c r="Z424" s="366">
        <f>IFERROR(IF(-SUM(Z$20:Z423)+Z$15&lt;0.000001,0,IF($C424&gt;='H-32A-WP06 - Debt Service'!Y$24,'H-32A-WP06 - Debt Service'!Y$27/12,0)),"-")</f>
        <v>0</v>
      </c>
    </row>
    <row r="425" spans="2:26">
      <c r="B425" s="354">
        <f t="shared" si="24"/>
        <v>2052</v>
      </c>
      <c r="C425" s="378">
        <f t="shared" si="26"/>
        <v>55793</v>
      </c>
      <c r="D425" s="366" t="str">
        <f>IFERROR(IF(-SUM(D$20:D424)+D$15&lt;0.000001,0,IF($C425&gt;='H-32A-WP06 - Debt Service'!C$24,'H-32A-WP06 - Debt Service'!C$27/12,0)),"-")</f>
        <v>-</v>
      </c>
      <c r="E425" s="366" t="str">
        <f>IFERROR(IF(-SUM(E$20:E424)+E$15&lt;0.000001,0,IF($C425&gt;='H-32A-WP06 - Debt Service'!D$24,'H-32A-WP06 - Debt Service'!D$27/12,0)),"-")</f>
        <v>-</v>
      </c>
      <c r="F425" s="366" t="str">
        <f>IFERROR(IF(-SUM(F$20:F424)+F$15&lt;0.000001,0,IF($C425&gt;='H-32A-WP06 - Debt Service'!E$24,'H-32A-WP06 - Debt Service'!E$27/12,0)),"-")</f>
        <v>-</v>
      </c>
      <c r="G425" s="366">
        <f>IFERROR(IF(-SUM(G$20:G424)+G$15&lt;0.000001,0,IF($C425&gt;='H-32A-WP06 - Debt Service'!F$24,'H-32A-WP06 - Debt Service'!F$27/12,0)),"-")</f>
        <v>0</v>
      </c>
      <c r="H425" s="366">
        <f>IFERROR(IF(-SUM(H$20:H424)+H$15&lt;0.000001,0,IF($C425&gt;='H-32A-WP06 - Debt Service'!G$24,'H-32A-WP06 - Debt Service'!G$27/12,0)),"-")</f>
        <v>0</v>
      </c>
      <c r="I425" s="366">
        <f>IFERROR(IF(-SUM(I$20:I424)+I$15&lt;0.000001,0,IF($C425&gt;='H-32A-WP06 - Debt Service'!H$24,'H-32A-WP06 - Debt Service'!H$27/12,0)),"-")</f>
        <v>0</v>
      </c>
      <c r="J425" s="366">
        <f>IFERROR(IF(-SUM(J$20:J424)+J$15&lt;0.000001,0,IF($C425&gt;='H-32A-WP06 - Debt Service'!I$24,'H-32A-WP06 - Debt Service'!I$27/12,0)),"-")</f>
        <v>0</v>
      </c>
      <c r="K425" s="366">
        <f>IFERROR(IF(-SUM(K$20:K424)+K$15&lt;0.000001,0,IF($C425&gt;='H-32A-WP06 - Debt Service'!J$24,'H-32A-WP06 - Debt Service'!J$27/12,0)),"-")</f>
        <v>0</v>
      </c>
      <c r="L425" s="366">
        <f>IFERROR(IF(-SUM(L$20:L424)+L$15&lt;0.000001,0,IF($C425&gt;='H-32A-WP06 - Debt Service'!K$24,'H-32A-WP06 - Debt Service'!K$27/12,0)),"-")</f>
        <v>0</v>
      </c>
      <c r="M425" s="366">
        <f>IFERROR(IF(-SUM(M$20:M424)+M$15&lt;0.000001,0,IF($C425&gt;='H-32A-WP06 - Debt Service'!L$24,'H-32A-WP06 - Debt Service'!L$27/12,0)),"-")</f>
        <v>0</v>
      </c>
      <c r="N425" s="459"/>
      <c r="O425" s="354">
        <f t="shared" si="25"/>
        <v>2052</v>
      </c>
      <c r="P425" s="378">
        <f t="shared" si="27"/>
        <v>55793</v>
      </c>
      <c r="Q425" s="366" t="str">
        <f>IFERROR(IF(-SUM(Q$20:Q424)+Q$15&lt;0.000001,0,IF($C425&gt;='H-32A-WP06 - Debt Service'!P$24,'H-32A-WP06 - Debt Service'!P$27/12,0)),"-")</f>
        <v>-</v>
      </c>
      <c r="R425" s="366">
        <f>IFERROR(IF(-SUM(R$20:R424)+R$15&lt;0.000001,0,IF($C425&gt;='H-32A-WP06 - Debt Service'!Q$24,'H-32A-WP06 - Debt Service'!Q$27/12,0)),"-")</f>
        <v>0</v>
      </c>
      <c r="S425" s="366">
        <f>IFERROR(IF(-SUM(S$20:S424)+S$15&lt;0.000001,0,IF($C425&gt;='H-32A-WP06 - Debt Service'!R$24,'H-32A-WP06 - Debt Service'!R$27/12,0)),"-")</f>
        <v>0</v>
      </c>
      <c r="T425" s="366">
        <f>IFERROR(IF(-SUM(T$20:T424)+T$15&lt;0.000001,0,IF($C425&gt;='H-32A-WP06 - Debt Service'!S$24,'H-32A-WP06 - Debt Service'!S$27/12,0)),"-")</f>
        <v>0</v>
      </c>
      <c r="U425" s="366">
        <f>IFERROR(IF(-SUM(U$20:U424)+U$15&lt;0.000001,0,IF($C425&gt;='H-32A-WP06 - Debt Service'!T$24,'H-32A-WP06 - Debt Service'!T$27/12,0)),"-")</f>
        <v>0</v>
      </c>
      <c r="V425" s="366">
        <f>IFERROR(IF(-SUM(V$20:V424)+V$15&lt;0.000001,0,IF($C425&gt;='H-32A-WP06 - Debt Service'!U$24,'H-32A-WP06 - Debt Service'!U$27/12,0)),"-")</f>
        <v>0</v>
      </c>
      <c r="W425" s="366">
        <f>IFERROR(IF(-SUM(W$20:W424)+W$15&lt;0.000001,0,IF($C425&gt;='H-32A-WP06 - Debt Service'!V$24,'H-32A-WP06 - Debt Service'!V$27/12,0)),"-")</f>
        <v>0</v>
      </c>
      <c r="X425" s="366">
        <f>IFERROR(IF(-SUM(X$20:X424)+X$15&lt;0.000001,0,IF($C425&gt;='H-32A-WP06 - Debt Service'!W$24,'H-32A-WP06 - Debt Service'!W$27/12,0)),"-")</f>
        <v>0</v>
      </c>
      <c r="Y425" s="366">
        <f>IFERROR(IF(-SUM(Y$20:Y424)+Y$15&lt;0.000001,0,IF($C425&gt;='H-32A-WP06 - Debt Service'!X$24,'H-32A-WP06 - Debt Service'!X$27/12,0)),"-")</f>
        <v>0</v>
      </c>
      <c r="Z425" s="366">
        <f>IFERROR(IF(-SUM(Z$20:Z424)+Z$15&lt;0.000001,0,IF($C425&gt;='H-32A-WP06 - Debt Service'!Y$24,'H-32A-WP06 - Debt Service'!Y$27/12,0)),"-")</f>
        <v>0</v>
      </c>
    </row>
    <row r="426" spans="2:26">
      <c r="B426" s="354">
        <f t="shared" si="24"/>
        <v>2052</v>
      </c>
      <c r="C426" s="378">
        <f t="shared" si="26"/>
        <v>55824</v>
      </c>
      <c r="D426" s="366" t="str">
        <f>IFERROR(IF(-SUM(D$20:D425)+D$15&lt;0.000001,0,IF($C426&gt;='H-32A-WP06 - Debt Service'!C$24,'H-32A-WP06 - Debt Service'!C$27/12,0)),"-")</f>
        <v>-</v>
      </c>
      <c r="E426" s="366" t="str">
        <f>IFERROR(IF(-SUM(E$20:E425)+E$15&lt;0.000001,0,IF($C426&gt;='H-32A-WP06 - Debt Service'!D$24,'H-32A-WP06 - Debt Service'!D$27/12,0)),"-")</f>
        <v>-</v>
      </c>
      <c r="F426" s="366" t="str">
        <f>IFERROR(IF(-SUM(F$20:F425)+F$15&lt;0.000001,0,IF($C426&gt;='H-32A-WP06 - Debt Service'!E$24,'H-32A-WP06 - Debt Service'!E$27/12,0)),"-")</f>
        <v>-</v>
      </c>
      <c r="G426" s="366">
        <f>IFERROR(IF(-SUM(G$20:G425)+G$15&lt;0.000001,0,IF($C426&gt;='H-32A-WP06 - Debt Service'!F$24,'H-32A-WP06 - Debt Service'!F$27/12,0)),"-")</f>
        <v>0</v>
      </c>
      <c r="H426" s="366">
        <f>IFERROR(IF(-SUM(H$20:H425)+H$15&lt;0.000001,0,IF($C426&gt;='H-32A-WP06 - Debt Service'!G$24,'H-32A-WP06 - Debt Service'!G$27/12,0)),"-")</f>
        <v>0</v>
      </c>
      <c r="I426" s="366">
        <f>IFERROR(IF(-SUM(I$20:I425)+I$15&lt;0.000001,0,IF($C426&gt;='H-32A-WP06 - Debt Service'!H$24,'H-32A-WP06 - Debt Service'!H$27/12,0)),"-")</f>
        <v>0</v>
      </c>
      <c r="J426" s="366">
        <f>IFERROR(IF(-SUM(J$20:J425)+J$15&lt;0.000001,0,IF($C426&gt;='H-32A-WP06 - Debt Service'!I$24,'H-32A-WP06 - Debt Service'!I$27/12,0)),"-")</f>
        <v>0</v>
      </c>
      <c r="K426" s="366">
        <f>IFERROR(IF(-SUM(K$20:K425)+K$15&lt;0.000001,0,IF($C426&gt;='H-32A-WP06 - Debt Service'!J$24,'H-32A-WP06 - Debt Service'!J$27/12,0)),"-")</f>
        <v>0</v>
      </c>
      <c r="L426" s="366">
        <f>IFERROR(IF(-SUM(L$20:L425)+L$15&lt;0.000001,0,IF($C426&gt;='H-32A-WP06 - Debt Service'!K$24,'H-32A-WP06 - Debt Service'!K$27/12,0)),"-")</f>
        <v>0</v>
      </c>
      <c r="M426" s="366">
        <f>IFERROR(IF(-SUM(M$20:M425)+M$15&lt;0.000001,0,IF($C426&gt;='H-32A-WP06 - Debt Service'!L$24,'H-32A-WP06 - Debt Service'!L$27/12,0)),"-")</f>
        <v>0</v>
      </c>
      <c r="N426" s="459"/>
      <c r="O426" s="354">
        <f t="shared" si="25"/>
        <v>2052</v>
      </c>
      <c r="P426" s="378">
        <f t="shared" si="27"/>
        <v>55824</v>
      </c>
      <c r="Q426" s="366" t="str">
        <f>IFERROR(IF(-SUM(Q$20:Q425)+Q$15&lt;0.000001,0,IF($C426&gt;='H-32A-WP06 - Debt Service'!P$24,'H-32A-WP06 - Debt Service'!P$27/12,0)),"-")</f>
        <v>-</v>
      </c>
      <c r="R426" s="366">
        <f>IFERROR(IF(-SUM(R$20:R425)+R$15&lt;0.000001,0,IF($C426&gt;='H-32A-WP06 - Debt Service'!Q$24,'H-32A-WP06 - Debt Service'!Q$27/12,0)),"-")</f>
        <v>0</v>
      </c>
      <c r="S426" s="366">
        <f>IFERROR(IF(-SUM(S$20:S425)+S$15&lt;0.000001,0,IF($C426&gt;='H-32A-WP06 - Debt Service'!R$24,'H-32A-WP06 - Debt Service'!R$27/12,0)),"-")</f>
        <v>0</v>
      </c>
      <c r="T426" s="366">
        <f>IFERROR(IF(-SUM(T$20:T425)+T$15&lt;0.000001,0,IF($C426&gt;='H-32A-WP06 - Debt Service'!S$24,'H-32A-WP06 - Debt Service'!S$27/12,0)),"-")</f>
        <v>0</v>
      </c>
      <c r="U426" s="366">
        <f>IFERROR(IF(-SUM(U$20:U425)+U$15&lt;0.000001,0,IF($C426&gt;='H-32A-WP06 - Debt Service'!T$24,'H-32A-WP06 - Debt Service'!T$27/12,0)),"-")</f>
        <v>0</v>
      </c>
      <c r="V426" s="366">
        <f>IFERROR(IF(-SUM(V$20:V425)+V$15&lt;0.000001,0,IF($C426&gt;='H-32A-WP06 - Debt Service'!U$24,'H-32A-WP06 - Debt Service'!U$27/12,0)),"-")</f>
        <v>0</v>
      </c>
      <c r="W426" s="366">
        <f>IFERROR(IF(-SUM(W$20:W425)+W$15&lt;0.000001,0,IF($C426&gt;='H-32A-WP06 - Debt Service'!V$24,'H-32A-WP06 - Debt Service'!V$27/12,0)),"-")</f>
        <v>0</v>
      </c>
      <c r="X426" s="366">
        <f>IFERROR(IF(-SUM(X$20:X425)+X$15&lt;0.000001,0,IF($C426&gt;='H-32A-WP06 - Debt Service'!W$24,'H-32A-WP06 - Debt Service'!W$27/12,0)),"-")</f>
        <v>0</v>
      </c>
      <c r="Y426" s="366">
        <f>IFERROR(IF(-SUM(Y$20:Y425)+Y$15&lt;0.000001,0,IF($C426&gt;='H-32A-WP06 - Debt Service'!X$24,'H-32A-WP06 - Debt Service'!X$27/12,0)),"-")</f>
        <v>0</v>
      </c>
      <c r="Z426" s="366">
        <f>IFERROR(IF(-SUM(Z$20:Z425)+Z$15&lt;0.000001,0,IF($C426&gt;='H-32A-WP06 - Debt Service'!Y$24,'H-32A-WP06 - Debt Service'!Y$27/12,0)),"-")</f>
        <v>0</v>
      </c>
    </row>
    <row r="427" spans="2:26">
      <c r="B427" s="354">
        <f t="shared" si="24"/>
        <v>2052</v>
      </c>
      <c r="C427" s="378">
        <f t="shared" si="26"/>
        <v>55854</v>
      </c>
      <c r="D427" s="366" t="str">
        <f>IFERROR(IF(-SUM(D$20:D426)+D$15&lt;0.000001,0,IF($C427&gt;='H-32A-WP06 - Debt Service'!C$24,'H-32A-WP06 - Debt Service'!C$27/12,0)),"-")</f>
        <v>-</v>
      </c>
      <c r="E427" s="366" t="str">
        <f>IFERROR(IF(-SUM(E$20:E426)+E$15&lt;0.000001,0,IF($C427&gt;='H-32A-WP06 - Debt Service'!D$24,'H-32A-WP06 - Debt Service'!D$27/12,0)),"-")</f>
        <v>-</v>
      </c>
      <c r="F427" s="366" t="str">
        <f>IFERROR(IF(-SUM(F$20:F426)+F$15&lt;0.000001,0,IF($C427&gt;='H-32A-WP06 - Debt Service'!E$24,'H-32A-WP06 - Debt Service'!E$27/12,0)),"-")</f>
        <v>-</v>
      </c>
      <c r="G427" s="366">
        <f>IFERROR(IF(-SUM(G$20:G426)+G$15&lt;0.000001,0,IF($C427&gt;='H-32A-WP06 - Debt Service'!F$24,'H-32A-WP06 - Debt Service'!F$27/12,0)),"-")</f>
        <v>0</v>
      </c>
      <c r="H427" s="366">
        <f>IFERROR(IF(-SUM(H$20:H426)+H$15&lt;0.000001,0,IF($C427&gt;='H-32A-WP06 - Debt Service'!G$24,'H-32A-WP06 - Debt Service'!G$27/12,0)),"-")</f>
        <v>0</v>
      </c>
      <c r="I427" s="366">
        <f>IFERROR(IF(-SUM(I$20:I426)+I$15&lt;0.000001,0,IF($C427&gt;='H-32A-WP06 - Debt Service'!H$24,'H-32A-WP06 - Debt Service'!H$27/12,0)),"-")</f>
        <v>0</v>
      </c>
      <c r="J427" s="366">
        <f>IFERROR(IF(-SUM(J$20:J426)+J$15&lt;0.000001,0,IF($C427&gt;='H-32A-WP06 - Debt Service'!I$24,'H-32A-WP06 - Debt Service'!I$27/12,0)),"-")</f>
        <v>0</v>
      </c>
      <c r="K427" s="366">
        <f>IFERROR(IF(-SUM(K$20:K426)+K$15&lt;0.000001,0,IF($C427&gt;='H-32A-WP06 - Debt Service'!J$24,'H-32A-WP06 - Debt Service'!J$27/12,0)),"-")</f>
        <v>0</v>
      </c>
      <c r="L427" s="366">
        <f>IFERROR(IF(-SUM(L$20:L426)+L$15&lt;0.000001,0,IF($C427&gt;='H-32A-WP06 - Debt Service'!K$24,'H-32A-WP06 - Debt Service'!K$27/12,0)),"-")</f>
        <v>0</v>
      </c>
      <c r="M427" s="366">
        <f>IFERROR(IF(-SUM(M$20:M426)+M$15&lt;0.000001,0,IF($C427&gt;='H-32A-WP06 - Debt Service'!L$24,'H-32A-WP06 - Debt Service'!L$27/12,0)),"-")</f>
        <v>0</v>
      </c>
      <c r="N427" s="459"/>
      <c r="O427" s="354">
        <f t="shared" si="25"/>
        <v>2052</v>
      </c>
      <c r="P427" s="378">
        <f t="shared" si="27"/>
        <v>55854</v>
      </c>
      <c r="Q427" s="366" t="str">
        <f>IFERROR(IF(-SUM(Q$20:Q426)+Q$15&lt;0.000001,0,IF($C427&gt;='H-32A-WP06 - Debt Service'!P$24,'H-32A-WP06 - Debt Service'!P$27/12,0)),"-")</f>
        <v>-</v>
      </c>
      <c r="R427" s="366">
        <f>IFERROR(IF(-SUM(R$20:R426)+R$15&lt;0.000001,0,IF($C427&gt;='H-32A-WP06 - Debt Service'!Q$24,'H-32A-WP06 - Debt Service'!Q$27/12,0)),"-")</f>
        <v>0</v>
      </c>
      <c r="S427" s="366">
        <f>IFERROR(IF(-SUM(S$20:S426)+S$15&lt;0.000001,0,IF($C427&gt;='H-32A-WP06 - Debt Service'!R$24,'H-32A-WP06 - Debt Service'!R$27/12,0)),"-")</f>
        <v>0</v>
      </c>
      <c r="T427" s="366">
        <f>IFERROR(IF(-SUM(T$20:T426)+T$15&lt;0.000001,0,IF($C427&gt;='H-32A-WP06 - Debt Service'!S$24,'H-32A-WP06 - Debt Service'!S$27/12,0)),"-")</f>
        <v>0</v>
      </c>
      <c r="U427" s="366">
        <f>IFERROR(IF(-SUM(U$20:U426)+U$15&lt;0.000001,0,IF($C427&gt;='H-32A-WP06 - Debt Service'!T$24,'H-32A-WP06 - Debt Service'!T$27/12,0)),"-")</f>
        <v>0</v>
      </c>
      <c r="V427" s="366">
        <f>IFERROR(IF(-SUM(V$20:V426)+V$15&lt;0.000001,0,IF($C427&gt;='H-32A-WP06 - Debt Service'!U$24,'H-32A-WP06 - Debt Service'!U$27/12,0)),"-")</f>
        <v>0</v>
      </c>
      <c r="W427" s="366">
        <f>IFERROR(IF(-SUM(W$20:W426)+W$15&lt;0.000001,0,IF($C427&gt;='H-32A-WP06 - Debt Service'!V$24,'H-32A-WP06 - Debt Service'!V$27/12,0)),"-")</f>
        <v>0</v>
      </c>
      <c r="X427" s="366">
        <f>IFERROR(IF(-SUM(X$20:X426)+X$15&lt;0.000001,0,IF($C427&gt;='H-32A-WP06 - Debt Service'!W$24,'H-32A-WP06 - Debt Service'!W$27/12,0)),"-")</f>
        <v>0</v>
      </c>
      <c r="Y427" s="366">
        <f>IFERROR(IF(-SUM(Y$20:Y426)+Y$15&lt;0.000001,0,IF($C427&gt;='H-32A-WP06 - Debt Service'!X$24,'H-32A-WP06 - Debt Service'!X$27/12,0)),"-")</f>
        <v>0</v>
      </c>
      <c r="Z427" s="366">
        <f>IFERROR(IF(-SUM(Z$20:Z426)+Z$15&lt;0.000001,0,IF($C427&gt;='H-32A-WP06 - Debt Service'!Y$24,'H-32A-WP06 - Debt Service'!Y$27/12,0)),"-")</f>
        <v>0</v>
      </c>
    </row>
    <row r="428" spans="2:26">
      <c r="B428" s="354">
        <f t="shared" si="24"/>
        <v>2053</v>
      </c>
      <c r="C428" s="378">
        <f t="shared" si="26"/>
        <v>55885</v>
      </c>
      <c r="D428" s="366" t="str">
        <f>IFERROR(IF(-SUM(D$20:D427)+D$15&lt;0.000001,0,IF($C428&gt;='H-32A-WP06 - Debt Service'!C$24,'H-32A-WP06 - Debt Service'!C$27/12,0)),"-")</f>
        <v>-</v>
      </c>
      <c r="E428" s="366" t="str">
        <f>IFERROR(IF(-SUM(E$20:E427)+E$15&lt;0.000001,0,IF($C428&gt;='H-32A-WP06 - Debt Service'!D$24,'H-32A-WP06 - Debt Service'!D$27/12,0)),"-")</f>
        <v>-</v>
      </c>
      <c r="F428" s="366" t="str">
        <f>IFERROR(IF(-SUM(F$20:F427)+F$15&lt;0.000001,0,IF($C428&gt;='H-32A-WP06 - Debt Service'!E$24,'H-32A-WP06 - Debt Service'!E$27/12,0)),"-")</f>
        <v>-</v>
      </c>
      <c r="G428" s="366">
        <f>IFERROR(IF(-SUM(G$20:G427)+G$15&lt;0.000001,0,IF($C428&gt;='H-32A-WP06 - Debt Service'!F$24,'H-32A-WP06 - Debt Service'!F$27/12,0)),"-")</f>
        <v>0</v>
      </c>
      <c r="H428" s="366">
        <f>IFERROR(IF(-SUM(H$20:H427)+H$15&lt;0.000001,0,IF($C428&gt;='H-32A-WP06 - Debt Service'!G$24,'H-32A-WP06 - Debt Service'!G$27/12,0)),"-")</f>
        <v>0</v>
      </c>
      <c r="I428" s="366">
        <f>IFERROR(IF(-SUM(I$20:I427)+I$15&lt;0.000001,0,IF($C428&gt;='H-32A-WP06 - Debt Service'!H$24,'H-32A-WP06 - Debt Service'!H$27/12,0)),"-")</f>
        <v>0</v>
      </c>
      <c r="J428" s="366">
        <f>IFERROR(IF(-SUM(J$20:J427)+J$15&lt;0.000001,0,IF($C428&gt;='H-32A-WP06 - Debt Service'!I$24,'H-32A-WP06 - Debt Service'!I$27/12,0)),"-")</f>
        <v>0</v>
      </c>
      <c r="K428" s="366">
        <f>IFERROR(IF(-SUM(K$20:K427)+K$15&lt;0.000001,0,IF($C428&gt;='H-32A-WP06 - Debt Service'!J$24,'H-32A-WP06 - Debt Service'!J$27/12,0)),"-")</f>
        <v>0</v>
      </c>
      <c r="L428" s="366">
        <f>IFERROR(IF(-SUM(L$20:L427)+L$15&lt;0.000001,0,IF($C428&gt;='H-32A-WP06 - Debt Service'!K$24,'H-32A-WP06 - Debt Service'!K$27/12,0)),"-")</f>
        <v>0</v>
      </c>
      <c r="M428" s="366">
        <f>IFERROR(IF(-SUM(M$20:M427)+M$15&lt;0.000001,0,IF($C428&gt;='H-32A-WP06 - Debt Service'!L$24,'H-32A-WP06 - Debt Service'!L$27/12,0)),"-")</f>
        <v>0</v>
      </c>
      <c r="N428" s="459"/>
      <c r="O428" s="354">
        <f t="shared" si="25"/>
        <v>2053</v>
      </c>
      <c r="P428" s="378">
        <f t="shared" si="27"/>
        <v>55885</v>
      </c>
      <c r="Q428" s="366" t="str">
        <f>IFERROR(IF(-SUM(Q$20:Q427)+Q$15&lt;0.000001,0,IF($C428&gt;='H-32A-WP06 - Debt Service'!P$24,'H-32A-WP06 - Debt Service'!P$27/12,0)),"-")</f>
        <v>-</v>
      </c>
      <c r="R428" s="366">
        <f>IFERROR(IF(-SUM(R$20:R427)+R$15&lt;0.000001,0,IF($C428&gt;='H-32A-WP06 - Debt Service'!Q$24,'H-32A-WP06 - Debt Service'!Q$27/12,0)),"-")</f>
        <v>0</v>
      </c>
      <c r="S428" s="366">
        <f>IFERROR(IF(-SUM(S$20:S427)+S$15&lt;0.000001,0,IF($C428&gt;='H-32A-WP06 - Debt Service'!R$24,'H-32A-WP06 - Debt Service'!R$27/12,0)),"-")</f>
        <v>0</v>
      </c>
      <c r="T428" s="366">
        <f>IFERROR(IF(-SUM(T$20:T427)+T$15&lt;0.000001,0,IF($C428&gt;='H-32A-WP06 - Debt Service'!S$24,'H-32A-WP06 - Debt Service'!S$27/12,0)),"-")</f>
        <v>0</v>
      </c>
      <c r="U428" s="366">
        <f>IFERROR(IF(-SUM(U$20:U427)+U$15&lt;0.000001,0,IF($C428&gt;='H-32A-WP06 - Debt Service'!T$24,'H-32A-WP06 - Debt Service'!T$27/12,0)),"-")</f>
        <v>0</v>
      </c>
      <c r="V428" s="366">
        <f>IFERROR(IF(-SUM(V$20:V427)+V$15&lt;0.000001,0,IF($C428&gt;='H-32A-WP06 - Debt Service'!U$24,'H-32A-WP06 - Debt Service'!U$27/12,0)),"-")</f>
        <v>0</v>
      </c>
      <c r="W428" s="366">
        <f>IFERROR(IF(-SUM(W$20:W427)+W$15&lt;0.000001,0,IF($C428&gt;='H-32A-WP06 - Debt Service'!V$24,'H-32A-WP06 - Debt Service'!V$27/12,0)),"-")</f>
        <v>0</v>
      </c>
      <c r="X428" s="366">
        <f>IFERROR(IF(-SUM(X$20:X427)+X$15&lt;0.000001,0,IF($C428&gt;='H-32A-WP06 - Debt Service'!W$24,'H-32A-WP06 - Debt Service'!W$27/12,0)),"-")</f>
        <v>0</v>
      </c>
      <c r="Y428" s="366">
        <f>IFERROR(IF(-SUM(Y$20:Y427)+Y$15&lt;0.000001,0,IF($C428&gt;='H-32A-WP06 - Debt Service'!X$24,'H-32A-WP06 - Debt Service'!X$27/12,0)),"-")</f>
        <v>0</v>
      </c>
      <c r="Z428" s="366">
        <f>IFERROR(IF(-SUM(Z$20:Z427)+Z$15&lt;0.000001,0,IF($C428&gt;='H-32A-WP06 - Debt Service'!Y$24,'H-32A-WP06 - Debt Service'!Y$27/12,0)),"-")</f>
        <v>0</v>
      </c>
    </row>
    <row r="429" spans="2:26">
      <c r="B429" s="354">
        <f t="shared" si="24"/>
        <v>2053</v>
      </c>
      <c r="C429" s="378">
        <f t="shared" si="26"/>
        <v>55916</v>
      </c>
      <c r="D429" s="366" t="str">
        <f>IFERROR(IF(-SUM(D$20:D428)+D$15&lt;0.000001,0,IF($C429&gt;='H-32A-WP06 - Debt Service'!C$24,'H-32A-WP06 - Debt Service'!C$27/12,0)),"-")</f>
        <v>-</v>
      </c>
      <c r="E429" s="366" t="str">
        <f>IFERROR(IF(-SUM(E$20:E428)+E$15&lt;0.000001,0,IF($C429&gt;='H-32A-WP06 - Debt Service'!D$24,'H-32A-WP06 - Debt Service'!D$27/12,0)),"-")</f>
        <v>-</v>
      </c>
      <c r="F429" s="366" t="str">
        <f>IFERROR(IF(-SUM(F$20:F428)+F$15&lt;0.000001,0,IF($C429&gt;='H-32A-WP06 - Debt Service'!E$24,'H-32A-WP06 - Debt Service'!E$27/12,0)),"-")</f>
        <v>-</v>
      </c>
      <c r="G429" s="366">
        <f>IFERROR(IF(-SUM(G$20:G428)+G$15&lt;0.000001,0,IF($C429&gt;='H-32A-WP06 - Debt Service'!F$24,'H-32A-WP06 - Debt Service'!F$27/12,0)),"-")</f>
        <v>0</v>
      </c>
      <c r="H429" s="366">
        <f>IFERROR(IF(-SUM(H$20:H428)+H$15&lt;0.000001,0,IF($C429&gt;='H-32A-WP06 - Debt Service'!G$24,'H-32A-WP06 - Debt Service'!G$27/12,0)),"-")</f>
        <v>0</v>
      </c>
      <c r="I429" s="366">
        <f>IFERROR(IF(-SUM(I$20:I428)+I$15&lt;0.000001,0,IF($C429&gt;='H-32A-WP06 - Debt Service'!H$24,'H-32A-WP06 - Debt Service'!H$27/12,0)),"-")</f>
        <v>0</v>
      </c>
      <c r="J429" s="366">
        <f>IFERROR(IF(-SUM(J$20:J428)+J$15&lt;0.000001,0,IF($C429&gt;='H-32A-WP06 - Debt Service'!I$24,'H-32A-WP06 - Debt Service'!I$27/12,0)),"-")</f>
        <v>0</v>
      </c>
      <c r="K429" s="366">
        <f>IFERROR(IF(-SUM(K$20:K428)+K$15&lt;0.000001,0,IF($C429&gt;='H-32A-WP06 - Debt Service'!J$24,'H-32A-WP06 - Debt Service'!J$27/12,0)),"-")</f>
        <v>0</v>
      </c>
      <c r="L429" s="366">
        <f>IFERROR(IF(-SUM(L$20:L428)+L$15&lt;0.000001,0,IF($C429&gt;='H-32A-WP06 - Debt Service'!K$24,'H-32A-WP06 - Debt Service'!K$27/12,0)),"-")</f>
        <v>0</v>
      </c>
      <c r="M429" s="366">
        <f>IFERROR(IF(-SUM(M$20:M428)+M$15&lt;0.000001,0,IF($C429&gt;='H-32A-WP06 - Debt Service'!L$24,'H-32A-WP06 - Debt Service'!L$27/12,0)),"-")</f>
        <v>0</v>
      </c>
      <c r="N429" s="459"/>
      <c r="O429" s="354">
        <f t="shared" si="25"/>
        <v>2053</v>
      </c>
      <c r="P429" s="378">
        <f t="shared" si="27"/>
        <v>55916</v>
      </c>
      <c r="Q429" s="366" t="str">
        <f>IFERROR(IF(-SUM(Q$20:Q428)+Q$15&lt;0.000001,0,IF($C429&gt;='H-32A-WP06 - Debt Service'!P$24,'H-32A-WP06 - Debt Service'!P$27/12,0)),"-")</f>
        <v>-</v>
      </c>
      <c r="R429" s="366">
        <f>IFERROR(IF(-SUM(R$20:R428)+R$15&lt;0.000001,0,IF($C429&gt;='H-32A-WP06 - Debt Service'!Q$24,'H-32A-WP06 - Debt Service'!Q$27/12,0)),"-")</f>
        <v>0</v>
      </c>
      <c r="S429" s="366">
        <f>IFERROR(IF(-SUM(S$20:S428)+S$15&lt;0.000001,0,IF($C429&gt;='H-32A-WP06 - Debt Service'!R$24,'H-32A-WP06 - Debt Service'!R$27/12,0)),"-")</f>
        <v>0</v>
      </c>
      <c r="T429" s="366">
        <f>IFERROR(IF(-SUM(T$20:T428)+T$15&lt;0.000001,0,IF($C429&gt;='H-32A-WP06 - Debt Service'!S$24,'H-32A-WP06 - Debt Service'!S$27/12,0)),"-")</f>
        <v>0</v>
      </c>
      <c r="U429" s="366">
        <f>IFERROR(IF(-SUM(U$20:U428)+U$15&lt;0.000001,0,IF($C429&gt;='H-32A-WP06 - Debt Service'!T$24,'H-32A-WP06 - Debt Service'!T$27/12,0)),"-")</f>
        <v>0</v>
      </c>
      <c r="V429" s="366">
        <f>IFERROR(IF(-SUM(V$20:V428)+V$15&lt;0.000001,0,IF($C429&gt;='H-32A-WP06 - Debt Service'!U$24,'H-32A-WP06 - Debt Service'!U$27/12,0)),"-")</f>
        <v>0</v>
      </c>
      <c r="W429" s="366">
        <f>IFERROR(IF(-SUM(W$20:W428)+W$15&lt;0.000001,0,IF($C429&gt;='H-32A-WP06 - Debt Service'!V$24,'H-32A-WP06 - Debt Service'!V$27/12,0)),"-")</f>
        <v>0</v>
      </c>
      <c r="X429" s="366">
        <f>IFERROR(IF(-SUM(X$20:X428)+X$15&lt;0.000001,0,IF($C429&gt;='H-32A-WP06 - Debt Service'!W$24,'H-32A-WP06 - Debt Service'!W$27/12,0)),"-")</f>
        <v>0</v>
      </c>
      <c r="Y429" s="366">
        <f>IFERROR(IF(-SUM(Y$20:Y428)+Y$15&lt;0.000001,0,IF($C429&gt;='H-32A-WP06 - Debt Service'!X$24,'H-32A-WP06 - Debt Service'!X$27/12,0)),"-")</f>
        <v>0</v>
      </c>
      <c r="Z429" s="366">
        <f>IFERROR(IF(-SUM(Z$20:Z428)+Z$15&lt;0.000001,0,IF($C429&gt;='H-32A-WP06 - Debt Service'!Y$24,'H-32A-WP06 - Debt Service'!Y$27/12,0)),"-")</f>
        <v>0</v>
      </c>
    </row>
    <row r="430" spans="2:26">
      <c r="B430" s="354">
        <f t="shared" si="24"/>
        <v>2053</v>
      </c>
      <c r="C430" s="378">
        <f t="shared" si="26"/>
        <v>55944</v>
      </c>
      <c r="D430" s="366" t="str">
        <f>IFERROR(IF(-SUM(D$20:D429)+D$15&lt;0.000001,0,IF($C430&gt;='H-32A-WP06 - Debt Service'!C$24,'H-32A-WP06 - Debt Service'!C$27/12,0)),"-")</f>
        <v>-</v>
      </c>
      <c r="E430" s="366" t="str">
        <f>IFERROR(IF(-SUM(E$20:E429)+E$15&lt;0.000001,0,IF($C430&gt;='H-32A-WP06 - Debt Service'!D$24,'H-32A-WP06 - Debt Service'!D$27/12,0)),"-")</f>
        <v>-</v>
      </c>
      <c r="F430" s="366" t="str">
        <f>IFERROR(IF(-SUM(F$20:F429)+F$15&lt;0.000001,0,IF($C430&gt;='H-32A-WP06 - Debt Service'!E$24,'H-32A-WP06 - Debt Service'!E$27/12,0)),"-")</f>
        <v>-</v>
      </c>
      <c r="G430" s="366">
        <f>IFERROR(IF(-SUM(G$20:G429)+G$15&lt;0.000001,0,IF($C430&gt;='H-32A-WP06 - Debt Service'!F$24,'H-32A-WP06 - Debt Service'!F$27/12,0)),"-")</f>
        <v>0</v>
      </c>
      <c r="H430" s="366">
        <f>IFERROR(IF(-SUM(H$20:H429)+H$15&lt;0.000001,0,IF($C430&gt;='H-32A-WP06 - Debt Service'!G$24,'H-32A-WP06 - Debt Service'!G$27/12,0)),"-")</f>
        <v>0</v>
      </c>
      <c r="I430" s="366">
        <f>IFERROR(IF(-SUM(I$20:I429)+I$15&lt;0.000001,0,IF($C430&gt;='H-32A-WP06 - Debt Service'!H$24,'H-32A-WP06 - Debt Service'!H$27/12,0)),"-")</f>
        <v>0</v>
      </c>
      <c r="J430" s="366">
        <f>IFERROR(IF(-SUM(J$20:J429)+J$15&lt;0.000001,0,IF($C430&gt;='H-32A-WP06 - Debt Service'!I$24,'H-32A-WP06 - Debt Service'!I$27/12,0)),"-")</f>
        <v>0</v>
      </c>
      <c r="K430" s="366">
        <f>IFERROR(IF(-SUM(K$20:K429)+K$15&lt;0.000001,0,IF($C430&gt;='H-32A-WP06 - Debt Service'!J$24,'H-32A-WP06 - Debt Service'!J$27/12,0)),"-")</f>
        <v>0</v>
      </c>
      <c r="L430" s="366">
        <f>IFERROR(IF(-SUM(L$20:L429)+L$15&lt;0.000001,0,IF($C430&gt;='H-32A-WP06 - Debt Service'!K$24,'H-32A-WP06 - Debt Service'!K$27/12,0)),"-")</f>
        <v>0</v>
      </c>
      <c r="M430" s="366">
        <f>IFERROR(IF(-SUM(M$20:M429)+M$15&lt;0.000001,0,IF($C430&gt;='H-32A-WP06 - Debt Service'!L$24,'H-32A-WP06 - Debt Service'!L$27/12,0)),"-")</f>
        <v>0</v>
      </c>
      <c r="N430" s="459"/>
      <c r="O430" s="354">
        <f t="shared" si="25"/>
        <v>2053</v>
      </c>
      <c r="P430" s="378">
        <f t="shared" si="27"/>
        <v>55944</v>
      </c>
      <c r="Q430" s="366" t="str">
        <f>IFERROR(IF(-SUM(Q$20:Q429)+Q$15&lt;0.000001,0,IF($C430&gt;='H-32A-WP06 - Debt Service'!P$24,'H-32A-WP06 - Debt Service'!P$27/12,0)),"-")</f>
        <v>-</v>
      </c>
      <c r="R430" s="366">
        <f>IFERROR(IF(-SUM(R$20:R429)+R$15&lt;0.000001,0,IF($C430&gt;='H-32A-WP06 - Debt Service'!Q$24,'H-32A-WP06 - Debt Service'!Q$27/12,0)),"-")</f>
        <v>0</v>
      </c>
      <c r="S430" s="366">
        <f>IFERROR(IF(-SUM(S$20:S429)+S$15&lt;0.000001,0,IF($C430&gt;='H-32A-WP06 - Debt Service'!R$24,'H-32A-WP06 - Debt Service'!R$27/12,0)),"-")</f>
        <v>0</v>
      </c>
      <c r="T430" s="366">
        <f>IFERROR(IF(-SUM(T$20:T429)+T$15&lt;0.000001,0,IF($C430&gt;='H-32A-WP06 - Debt Service'!S$24,'H-32A-WP06 - Debt Service'!S$27/12,0)),"-")</f>
        <v>0</v>
      </c>
      <c r="U430" s="366">
        <f>IFERROR(IF(-SUM(U$20:U429)+U$15&lt;0.000001,0,IF($C430&gt;='H-32A-WP06 - Debt Service'!T$24,'H-32A-WP06 - Debt Service'!T$27/12,0)),"-")</f>
        <v>0</v>
      </c>
      <c r="V430" s="366">
        <f>IFERROR(IF(-SUM(V$20:V429)+V$15&lt;0.000001,0,IF($C430&gt;='H-32A-WP06 - Debt Service'!U$24,'H-32A-WP06 - Debt Service'!U$27/12,0)),"-")</f>
        <v>0</v>
      </c>
      <c r="W430" s="366">
        <f>IFERROR(IF(-SUM(W$20:W429)+W$15&lt;0.000001,0,IF($C430&gt;='H-32A-WP06 - Debt Service'!V$24,'H-32A-WP06 - Debt Service'!V$27/12,0)),"-")</f>
        <v>0</v>
      </c>
      <c r="X430" s="366">
        <f>IFERROR(IF(-SUM(X$20:X429)+X$15&lt;0.000001,0,IF($C430&gt;='H-32A-WP06 - Debt Service'!W$24,'H-32A-WP06 - Debt Service'!W$27/12,0)),"-")</f>
        <v>0</v>
      </c>
      <c r="Y430" s="366">
        <f>IFERROR(IF(-SUM(Y$20:Y429)+Y$15&lt;0.000001,0,IF($C430&gt;='H-32A-WP06 - Debt Service'!X$24,'H-32A-WP06 - Debt Service'!X$27/12,0)),"-")</f>
        <v>0</v>
      </c>
      <c r="Z430" s="366">
        <f>IFERROR(IF(-SUM(Z$20:Z429)+Z$15&lt;0.000001,0,IF($C430&gt;='H-32A-WP06 - Debt Service'!Y$24,'H-32A-WP06 - Debt Service'!Y$27/12,0)),"-")</f>
        <v>0</v>
      </c>
    </row>
    <row r="431" spans="2:26">
      <c r="B431" s="354">
        <f t="shared" si="24"/>
        <v>2053</v>
      </c>
      <c r="C431" s="378">
        <f t="shared" si="26"/>
        <v>55975</v>
      </c>
      <c r="D431" s="366" t="str">
        <f>IFERROR(IF(-SUM(D$20:D430)+D$15&lt;0.000001,0,IF($C431&gt;='H-32A-WP06 - Debt Service'!C$24,'H-32A-WP06 - Debt Service'!C$27/12,0)),"-")</f>
        <v>-</v>
      </c>
      <c r="E431" s="366" t="str">
        <f>IFERROR(IF(-SUM(E$20:E430)+E$15&lt;0.000001,0,IF($C431&gt;='H-32A-WP06 - Debt Service'!D$24,'H-32A-WP06 - Debt Service'!D$27/12,0)),"-")</f>
        <v>-</v>
      </c>
      <c r="F431" s="366" t="str">
        <f>IFERROR(IF(-SUM(F$20:F430)+F$15&lt;0.000001,0,IF($C431&gt;='H-32A-WP06 - Debt Service'!E$24,'H-32A-WP06 - Debt Service'!E$27/12,0)),"-")</f>
        <v>-</v>
      </c>
      <c r="G431" s="366">
        <f>IFERROR(IF(-SUM(G$20:G430)+G$15&lt;0.000001,0,IF($C431&gt;='H-32A-WP06 - Debt Service'!F$24,'H-32A-WP06 - Debt Service'!F$27/12,0)),"-")</f>
        <v>0</v>
      </c>
      <c r="H431" s="366">
        <f>IFERROR(IF(-SUM(H$20:H430)+H$15&lt;0.000001,0,IF($C431&gt;='H-32A-WP06 - Debt Service'!G$24,'H-32A-WP06 - Debt Service'!G$27/12,0)),"-")</f>
        <v>0</v>
      </c>
      <c r="I431" s="366">
        <f>IFERROR(IF(-SUM(I$20:I430)+I$15&lt;0.000001,0,IF($C431&gt;='H-32A-WP06 - Debt Service'!H$24,'H-32A-WP06 - Debt Service'!H$27/12,0)),"-")</f>
        <v>0</v>
      </c>
      <c r="J431" s="366">
        <f>IFERROR(IF(-SUM(J$20:J430)+J$15&lt;0.000001,0,IF($C431&gt;='H-32A-WP06 - Debt Service'!I$24,'H-32A-WP06 - Debt Service'!I$27/12,0)),"-")</f>
        <v>0</v>
      </c>
      <c r="K431" s="366">
        <f>IFERROR(IF(-SUM(K$20:K430)+K$15&lt;0.000001,0,IF($C431&gt;='H-32A-WP06 - Debt Service'!J$24,'H-32A-WP06 - Debt Service'!J$27/12,0)),"-")</f>
        <v>0</v>
      </c>
      <c r="L431" s="366">
        <f>IFERROR(IF(-SUM(L$20:L430)+L$15&lt;0.000001,0,IF($C431&gt;='H-32A-WP06 - Debt Service'!K$24,'H-32A-WP06 - Debt Service'!K$27/12,0)),"-")</f>
        <v>0</v>
      </c>
      <c r="M431" s="366">
        <f>IFERROR(IF(-SUM(M$20:M430)+M$15&lt;0.000001,0,IF($C431&gt;='H-32A-WP06 - Debt Service'!L$24,'H-32A-WP06 - Debt Service'!L$27/12,0)),"-")</f>
        <v>0</v>
      </c>
      <c r="N431" s="459"/>
      <c r="O431" s="354">
        <f t="shared" si="25"/>
        <v>2053</v>
      </c>
      <c r="P431" s="378">
        <f t="shared" si="27"/>
        <v>55975</v>
      </c>
      <c r="Q431" s="366" t="str">
        <f>IFERROR(IF(-SUM(Q$20:Q430)+Q$15&lt;0.000001,0,IF($C431&gt;='H-32A-WP06 - Debt Service'!P$24,'H-32A-WP06 - Debt Service'!P$27/12,0)),"-")</f>
        <v>-</v>
      </c>
      <c r="R431" s="366">
        <f>IFERROR(IF(-SUM(R$20:R430)+R$15&lt;0.000001,0,IF($C431&gt;='H-32A-WP06 - Debt Service'!Q$24,'H-32A-WP06 - Debt Service'!Q$27/12,0)),"-")</f>
        <v>0</v>
      </c>
      <c r="S431" s="366">
        <f>IFERROR(IF(-SUM(S$20:S430)+S$15&lt;0.000001,0,IF($C431&gt;='H-32A-WP06 - Debt Service'!R$24,'H-32A-WP06 - Debt Service'!R$27/12,0)),"-")</f>
        <v>0</v>
      </c>
      <c r="T431" s="366">
        <f>IFERROR(IF(-SUM(T$20:T430)+T$15&lt;0.000001,0,IF($C431&gt;='H-32A-WP06 - Debt Service'!S$24,'H-32A-WP06 - Debt Service'!S$27/12,0)),"-")</f>
        <v>0</v>
      </c>
      <c r="U431" s="366">
        <f>IFERROR(IF(-SUM(U$20:U430)+U$15&lt;0.000001,0,IF($C431&gt;='H-32A-WP06 - Debt Service'!T$24,'H-32A-WP06 - Debt Service'!T$27/12,0)),"-")</f>
        <v>0</v>
      </c>
      <c r="V431" s="366">
        <f>IFERROR(IF(-SUM(V$20:V430)+V$15&lt;0.000001,0,IF($C431&gt;='H-32A-WP06 - Debt Service'!U$24,'H-32A-WP06 - Debt Service'!U$27/12,0)),"-")</f>
        <v>0</v>
      </c>
      <c r="W431" s="366">
        <f>IFERROR(IF(-SUM(W$20:W430)+W$15&lt;0.000001,0,IF($C431&gt;='H-32A-WP06 - Debt Service'!V$24,'H-32A-WP06 - Debt Service'!V$27/12,0)),"-")</f>
        <v>0</v>
      </c>
      <c r="X431" s="366">
        <f>IFERROR(IF(-SUM(X$20:X430)+X$15&lt;0.000001,0,IF($C431&gt;='H-32A-WP06 - Debt Service'!W$24,'H-32A-WP06 - Debt Service'!W$27/12,0)),"-")</f>
        <v>0</v>
      </c>
      <c r="Y431" s="366">
        <f>IFERROR(IF(-SUM(Y$20:Y430)+Y$15&lt;0.000001,0,IF($C431&gt;='H-32A-WP06 - Debt Service'!X$24,'H-32A-WP06 - Debt Service'!X$27/12,0)),"-")</f>
        <v>0</v>
      </c>
      <c r="Z431" s="366">
        <f>IFERROR(IF(-SUM(Z$20:Z430)+Z$15&lt;0.000001,0,IF($C431&gt;='H-32A-WP06 - Debt Service'!Y$24,'H-32A-WP06 - Debt Service'!Y$27/12,0)),"-")</f>
        <v>0</v>
      </c>
    </row>
    <row r="432" spans="2:26">
      <c r="B432" s="354">
        <f t="shared" si="24"/>
        <v>2053</v>
      </c>
      <c r="C432" s="378">
        <f t="shared" si="26"/>
        <v>56005</v>
      </c>
      <c r="D432" s="366" t="str">
        <f>IFERROR(IF(-SUM(D$20:D431)+D$15&lt;0.000001,0,IF($C432&gt;='H-32A-WP06 - Debt Service'!C$24,'H-32A-WP06 - Debt Service'!C$27/12,0)),"-")</f>
        <v>-</v>
      </c>
      <c r="E432" s="366" t="str">
        <f>IFERROR(IF(-SUM(E$20:E431)+E$15&lt;0.000001,0,IF($C432&gt;='H-32A-WP06 - Debt Service'!D$24,'H-32A-WP06 - Debt Service'!D$27/12,0)),"-")</f>
        <v>-</v>
      </c>
      <c r="F432" s="366" t="str">
        <f>IFERROR(IF(-SUM(F$20:F431)+F$15&lt;0.000001,0,IF($C432&gt;='H-32A-WP06 - Debt Service'!E$24,'H-32A-WP06 - Debt Service'!E$27/12,0)),"-")</f>
        <v>-</v>
      </c>
      <c r="G432" s="366">
        <f>IFERROR(IF(-SUM(G$20:G431)+G$15&lt;0.000001,0,IF($C432&gt;='H-32A-WP06 - Debt Service'!F$24,'H-32A-WP06 - Debt Service'!F$27/12,0)),"-")</f>
        <v>0</v>
      </c>
      <c r="H432" s="366">
        <f>IFERROR(IF(-SUM(H$20:H431)+H$15&lt;0.000001,0,IF($C432&gt;='H-32A-WP06 - Debt Service'!G$24,'H-32A-WP06 - Debt Service'!G$27/12,0)),"-")</f>
        <v>0</v>
      </c>
      <c r="I432" s="366">
        <f>IFERROR(IF(-SUM(I$20:I431)+I$15&lt;0.000001,0,IF($C432&gt;='H-32A-WP06 - Debt Service'!H$24,'H-32A-WP06 - Debt Service'!H$27/12,0)),"-")</f>
        <v>0</v>
      </c>
      <c r="J432" s="366">
        <f>IFERROR(IF(-SUM(J$20:J431)+J$15&lt;0.000001,0,IF($C432&gt;='H-32A-WP06 - Debt Service'!I$24,'H-32A-WP06 - Debt Service'!I$27/12,0)),"-")</f>
        <v>0</v>
      </c>
      <c r="K432" s="366">
        <f>IFERROR(IF(-SUM(K$20:K431)+K$15&lt;0.000001,0,IF($C432&gt;='H-32A-WP06 - Debt Service'!J$24,'H-32A-WP06 - Debt Service'!J$27/12,0)),"-")</f>
        <v>0</v>
      </c>
      <c r="L432" s="366">
        <f>IFERROR(IF(-SUM(L$20:L431)+L$15&lt;0.000001,0,IF($C432&gt;='H-32A-WP06 - Debt Service'!K$24,'H-32A-WP06 - Debt Service'!K$27/12,0)),"-")</f>
        <v>0</v>
      </c>
      <c r="M432" s="366">
        <f>IFERROR(IF(-SUM(M$20:M431)+M$15&lt;0.000001,0,IF($C432&gt;='H-32A-WP06 - Debt Service'!L$24,'H-32A-WP06 - Debt Service'!L$27/12,0)),"-")</f>
        <v>0</v>
      </c>
      <c r="N432" s="459"/>
      <c r="O432" s="354">
        <f t="shared" si="25"/>
        <v>2053</v>
      </c>
      <c r="P432" s="378">
        <f t="shared" si="27"/>
        <v>56005</v>
      </c>
      <c r="Q432" s="366" t="str">
        <f>IFERROR(IF(-SUM(Q$20:Q431)+Q$15&lt;0.000001,0,IF($C432&gt;='H-32A-WP06 - Debt Service'!P$24,'H-32A-WP06 - Debt Service'!P$27/12,0)),"-")</f>
        <v>-</v>
      </c>
      <c r="R432" s="366">
        <f>IFERROR(IF(-SUM(R$20:R431)+R$15&lt;0.000001,0,IF($C432&gt;='H-32A-WP06 - Debt Service'!Q$24,'H-32A-WP06 - Debt Service'!Q$27/12,0)),"-")</f>
        <v>0</v>
      </c>
      <c r="S432" s="366">
        <f>IFERROR(IF(-SUM(S$20:S431)+S$15&lt;0.000001,0,IF($C432&gt;='H-32A-WP06 - Debt Service'!R$24,'H-32A-WP06 - Debt Service'!R$27/12,0)),"-")</f>
        <v>0</v>
      </c>
      <c r="T432" s="366">
        <f>IFERROR(IF(-SUM(T$20:T431)+T$15&lt;0.000001,0,IF($C432&gt;='H-32A-WP06 - Debt Service'!S$24,'H-32A-WP06 - Debt Service'!S$27/12,0)),"-")</f>
        <v>0</v>
      </c>
      <c r="U432" s="366">
        <f>IFERROR(IF(-SUM(U$20:U431)+U$15&lt;0.000001,0,IF($C432&gt;='H-32A-WP06 - Debt Service'!T$24,'H-32A-WP06 - Debt Service'!T$27/12,0)),"-")</f>
        <v>0</v>
      </c>
      <c r="V432" s="366">
        <f>IFERROR(IF(-SUM(V$20:V431)+V$15&lt;0.000001,0,IF($C432&gt;='H-32A-WP06 - Debt Service'!U$24,'H-32A-WP06 - Debt Service'!U$27/12,0)),"-")</f>
        <v>0</v>
      </c>
      <c r="W432" s="366">
        <f>IFERROR(IF(-SUM(W$20:W431)+W$15&lt;0.000001,0,IF($C432&gt;='H-32A-WP06 - Debt Service'!V$24,'H-32A-WP06 - Debt Service'!V$27/12,0)),"-")</f>
        <v>0</v>
      </c>
      <c r="X432" s="366">
        <f>IFERROR(IF(-SUM(X$20:X431)+X$15&lt;0.000001,0,IF($C432&gt;='H-32A-WP06 - Debt Service'!W$24,'H-32A-WP06 - Debt Service'!W$27/12,0)),"-")</f>
        <v>0</v>
      </c>
      <c r="Y432" s="366">
        <f>IFERROR(IF(-SUM(Y$20:Y431)+Y$15&lt;0.000001,0,IF($C432&gt;='H-32A-WP06 - Debt Service'!X$24,'H-32A-WP06 - Debt Service'!X$27/12,0)),"-")</f>
        <v>0</v>
      </c>
      <c r="Z432" s="366">
        <f>IFERROR(IF(-SUM(Z$20:Z431)+Z$15&lt;0.000001,0,IF($C432&gt;='H-32A-WP06 - Debt Service'!Y$24,'H-32A-WP06 - Debt Service'!Y$27/12,0)),"-")</f>
        <v>0</v>
      </c>
    </row>
    <row r="433" spans="2:26">
      <c r="B433" s="354">
        <f t="shared" si="24"/>
        <v>2053</v>
      </c>
      <c r="C433" s="378">
        <f t="shared" si="26"/>
        <v>56036</v>
      </c>
      <c r="D433" s="366" t="str">
        <f>IFERROR(IF(-SUM(D$20:D432)+D$15&lt;0.000001,0,IF($C433&gt;='H-32A-WP06 - Debt Service'!C$24,'H-32A-WP06 - Debt Service'!C$27/12,0)),"-")</f>
        <v>-</v>
      </c>
      <c r="E433" s="366" t="str">
        <f>IFERROR(IF(-SUM(E$20:E432)+E$15&lt;0.000001,0,IF($C433&gt;='H-32A-WP06 - Debt Service'!D$24,'H-32A-WP06 - Debt Service'!D$27/12,0)),"-")</f>
        <v>-</v>
      </c>
      <c r="F433" s="366" t="str">
        <f>IFERROR(IF(-SUM(F$20:F432)+F$15&lt;0.000001,0,IF($C433&gt;='H-32A-WP06 - Debt Service'!E$24,'H-32A-WP06 - Debt Service'!E$27/12,0)),"-")</f>
        <v>-</v>
      </c>
      <c r="G433" s="366">
        <f>IFERROR(IF(-SUM(G$20:G432)+G$15&lt;0.000001,0,IF($C433&gt;='H-32A-WP06 - Debt Service'!F$24,'H-32A-WP06 - Debt Service'!F$27/12,0)),"-")</f>
        <v>0</v>
      </c>
      <c r="H433" s="366">
        <f>IFERROR(IF(-SUM(H$20:H432)+H$15&lt;0.000001,0,IF($C433&gt;='H-32A-WP06 - Debt Service'!G$24,'H-32A-WP06 - Debt Service'!G$27/12,0)),"-")</f>
        <v>0</v>
      </c>
      <c r="I433" s="366">
        <f>IFERROR(IF(-SUM(I$20:I432)+I$15&lt;0.000001,0,IF($C433&gt;='H-32A-WP06 - Debt Service'!H$24,'H-32A-WP06 - Debt Service'!H$27/12,0)),"-")</f>
        <v>0</v>
      </c>
      <c r="J433" s="366">
        <f>IFERROR(IF(-SUM(J$20:J432)+J$15&lt;0.000001,0,IF($C433&gt;='H-32A-WP06 - Debt Service'!I$24,'H-32A-WP06 - Debt Service'!I$27/12,0)),"-")</f>
        <v>0</v>
      </c>
      <c r="K433" s="366">
        <f>IFERROR(IF(-SUM(K$20:K432)+K$15&lt;0.000001,0,IF($C433&gt;='H-32A-WP06 - Debt Service'!J$24,'H-32A-WP06 - Debt Service'!J$27/12,0)),"-")</f>
        <v>0</v>
      </c>
      <c r="L433" s="366">
        <f>IFERROR(IF(-SUM(L$20:L432)+L$15&lt;0.000001,0,IF($C433&gt;='H-32A-WP06 - Debt Service'!K$24,'H-32A-WP06 - Debt Service'!K$27/12,0)),"-")</f>
        <v>0</v>
      </c>
      <c r="M433" s="366">
        <f>IFERROR(IF(-SUM(M$20:M432)+M$15&lt;0.000001,0,IF($C433&gt;='H-32A-WP06 - Debt Service'!L$24,'H-32A-WP06 - Debt Service'!L$27/12,0)),"-")</f>
        <v>0</v>
      </c>
      <c r="N433" s="459"/>
      <c r="O433" s="354">
        <f t="shared" si="25"/>
        <v>2053</v>
      </c>
      <c r="P433" s="378">
        <f t="shared" si="27"/>
        <v>56036</v>
      </c>
      <c r="Q433" s="366" t="str">
        <f>IFERROR(IF(-SUM(Q$20:Q432)+Q$15&lt;0.000001,0,IF($C433&gt;='H-32A-WP06 - Debt Service'!P$24,'H-32A-WP06 - Debt Service'!P$27/12,0)),"-")</f>
        <v>-</v>
      </c>
      <c r="R433" s="366">
        <f>IFERROR(IF(-SUM(R$20:R432)+R$15&lt;0.000001,0,IF($C433&gt;='H-32A-WP06 - Debt Service'!Q$24,'H-32A-WP06 - Debt Service'!Q$27/12,0)),"-")</f>
        <v>0</v>
      </c>
      <c r="S433" s="366">
        <f>IFERROR(IF(-SUM(S$20:S432)+S$15&lt;0.000001,0,IF($C433&gt;='H-32A-WP06 - Debt Service'!R$24,'H-32A-WP06 - Debt Service'!R$27/12,0)),"-")</f>
        <v>0</v>
      </c>
      <c r="T433" s="366">
        <f>IFERROR(IF(-SUM(T$20:T432)+T$15&lt;0.000001,0,IF($C433&gt;='H-32A-WP06 - Debt Service'!S$24,'H-32A-WP06 - Debt Service'!S$27/12,0)),"-")</f>
        <v>0</v>
      </c>
      <c r="U433" s="366">
        <f>IFERROR(IF(-SUM(U$20:U432)+U$15&lt;0.000001,0,IF($C433&gt;='H-32A-WP06 - Debt Service'!T$24,'H-32A-WP06 - Debt Service'!T$27/12,0)),"-")</f>
        <v>0</v>
      </c>
      <c r="V433" s="366">
        <f>IFERROR(IF(-SUM(V$20:V432)+V$15&lt;0.000001,0,IF($C433&gt;='H-32A-WP06 - Debt Service'!U$24,'H-32A-WP06 - Debt Service'!U$27/12,0)),"-")</f>
        <v>0</v>
      </c>
      <c r="W433" s="366">
        <f>IFERROR(IF(-SUM(W$20:W432)+W$15&lt;0.000001,0,IF($C433&gt;='H-32A-WP06 - Debt Service'!V$24,'H-32A-WP06 - Debt Service'!V$27/12,0)),"-")</f>
        <v>0</v>
      </c>
      <c r="X433" s="366">
        <f>IFERROR(IF(-SUM(X$20:X432)+X$15&lt;0.000001,0,IF($C433&gt;='H-32A-WP06 - Debt Service'!W$24,'H-32A-WP06 - Debt Service'!W$27/12,0)),"-")</f>
        <v>0</v>
      </c>
      <c r="Y433" s="366">
        <f>IFERROR(IF(-SUM(Y$20:Y432)+Y$15&lt;0.000001,0,IF($C433&gt;='H-32A-WP06 - Debt Service'!X$24,'H-32A-WP06 - Debt Service'!X$27/12,0)),"-")</f>
        <v>0</v>
      </c>
      <c r="Z433" s="366">
        <f>IFERROR(IF(-SUM(Z$20:Z432)+Z$15&lt;0.000001,0,IF($C433&gt;='H-32A-WP06 - Debt Service'!Y$24,'H-32A-WP06 - Debt Service'!Y$27/12,0)),"-")</f>
        <v>0</v>
      </c>
    </row>
    <row r="434" spans="2:26">
      <c r="B434" s="354">
        <f t="shared" si="24"/>
        <v>2053</v>
      </c>
      <c r="C434" s="378">
        <f t="shared" si="26"/>
        <v>56066</v>
      </c>
      <c r="D434" s="366" t="str">
        <f>IFERROR(IF(-SUM(D$20:D433)+D$15&lt;0.000001,0,IF($C434&gt;='H-32A-WP06 - Debt Service'!C$24,'H-32A-WP06 - Debt Service'!C$27/12,0)),"-")</f>
        <v>-</v>
      </c>
      <c r="E434" s="366" t="str">
        <f>IFERROR(IF(-SUM(E$20:E433)+E$15&lt;0.000001,0,IF($C434&gt;='H-32A-WP06 - Debt Service'!D$24,'H-32A-WP06 - Debt Service'!D$27/12,0)),"-")</f>
        <v>-</v>
      </c>
      <c r="F434" s="366" t="str">
        <f>IFERROR(IF(-SUM(F$20:F433)+F$15&lt;0.000001,0,IF($C434&gt;='H-32A-WP06 - Debt Service'!E$24,'H-32A-WP06 - Debt Service'!E$27/12,0)),"-")</f>
        <v>-</v>
      </c>
      <c r="G434" s="366">
        <f>IFERROR(IF(-SUM(G$20:G433)+G$15&lt;0.000001,0,IF($C434&gt;='H-32A-WP06 - Debt Service'!F$24,'H-32A-WP06 - Debt Service'!F$27/12,0)),"-")</f>
        <v>0</v>
      </c>
      <c r="H434" s="366">
        <f>IFERROR(IF(-SUM(H$20:H433)+H$15&lt;0.000001,0,IF($C434&gt;='H-32A-WP06 - Debt Service'!G$24,'H-32A-WP06 - Debt Service'!G$27/12,0)),"-")</f>
        <v>0</v>
      </c>
      <c r="I434" s="366">
        <f>IFERROR(IF(-SUM(I$20:I433)+I$15&lt;0.000001,0,IF($C434&gt;='H-32A-WP06 - Debt Service'!H$24,'H-32A-WP06 - Debt Service'!H$27/12,0)),"-")</f>
        <v>0</v>
      </c>
      <c r="J434" s="366">
        <f>IFERROR(IF(-SUM(J$20:J433)+J$15&lt;0.000001,0,IF($C434&gt;='H-32A-WP06 - Debt Service'!I$24,'H-32A-WP06 - Debt Service'!I$27/12,0)),"-")</f>
        <v>0</v>
      </c>
      <c r="K434" s="366">
        <f>IFERROR(IF(-SUM(K$20:K433)+K$15&lt;0.000001,0,IF($C434&gt;='H-32A-WP06 - Debt Service'!J$24,'H-32A-WP06 - Debt Service'!J$27/12,0)),"-")</f>
        <v>0</v>
      </c>
      <c r="L434" s="366">
        <f>IFERROR(IF(-SUM(L$20:L433)+L$15&lt;0.000001,0,IF($C434&gt;='H-32A-WP06 - Debt Service'!K$24,'H-32A-WP06 - Debt Service'!K$27/12,0)),"-")</f>
        <v>0</v>
      </c>
      <c r="M434" s="366">
        <f>IFERROR(IF(-SUM(M$20:M433)+M$15&lt;0.000001,0,IF($C434&gt;='H-32A-WP06 - Debt Service'!L$24,'H-32A-WP06 - Debt Service'!L$27/12,0)),"-")</f>
        <v>0</v>
      </c>
      <c r="N434" s="459"/>
      <c r="O434" s="354">
        <f t="shared" si="25"/>
        <v>2053</v>
      </c>
      <c r="P434" s="378">
        <f t="shared" si="27"/>
        <v>56066</v>
      </c>
      <c r="Q434" s="366" t="str">
        <f>IFERROR(IF(-SUM(Q$20:Q433)+Q$15&lt;0.000001,0,IF($C434&gt;='H-32A-WP06 - Debt Service'!P$24,'H-32A-WP06 - Debt Service'!P$27/12,0)),"-")</f>
        <v>-</v>
      </c>
      <c r="R434" s="366">
        <f>IFERROR(IF(-SUM(R$20:R433)+R$15&lt;0.000001,0,IF($C434&gt;='H-32A-WP06 - Debt Service'!Q$24,'H-32A-WP06 - Debt Service'!Q$27/12,0)),"-")</f>
        <v>0</v>
      </c>
      <c r="S434" s="366">
        <f>IFERROR(IF(-SUM(S$20:S433)+S$15&lt;0.000001,0,IF($C434&gt;='H-32A-WP06 - Debt Service'!R$24,'H-32A-WP06 - Debt Service'!R$27/12,0)),"-")</f>
        <v>0</v>
      </c>
      <c r="T434" s="366">
        <f>IFERROR(IF(-SUM(T$20:T433)+T$15&lt;0.000001,0,IF($C434&gt;='H-32A-WP06 - Debt Service'!S$24,'H-32A-WP06 - Debt Service'!S$27/12,0)),"-")</f>
        <v>0</v>
      </c>
      <c r="U434" s="366">
        <f>IFERROR(IF(-SUM(U$20:U433)+U$15&lt;0.000001,0,IF($C434&gt;='H-32A-WP06 - Debt Service'!T$24,'H-32A-WP06 - Debt Service'!T$27/12,0)),"-")</f>
        <v>0</v>
      </c>
      <c r="V434" s="366">
        <f>IFERROR(IF(-SUM(V$20:V433)+V$15&lt;0.000001,0,IF($C434&gt;='H-32A-WP06 - Debt Service'!U$24,'H-32A-WP06 - Debt Service'!U$27/12,0)),"-")</f>
        <v>0</v>
      </c>
      <c r="W434" s="366">
        <f>IFERROR(IF(-SUM(W$20:W433)+W$15&lt;0.000001,0,IF($C434&gt;='H-32A-WP06 - Debt Service'!V$24,'H-32A-WP06 - Debt Service'!V$27/12,0)),"-")</f>
        <v>0</v>
      </c>
      <c r="X434" s="366">
        <f>IFERROR(IF(-SUM(X$20:X433)+X$15&lt;0.000001,0,IF($C434&gt;='H-32A-WP06 - Debt Service'!W$24,'H-32A-WP06 - Debt Service'!W$27/12,0)),"-")</f>
        <v>0</v>
      </c>
      <c r="Y434" s="366">
        <f>IFERROR(IF(-SUM(Y$20:Y433)+Y$15&lt;0.000001,0,IF($C434&gt;='H-32A-WP06 - Debt Service'!X$24,'H-32A-WP06 - Debt Service'!X$27/12,0)),"-")</f>
        <v>0</v>
      </c>
      <c r="Z434" s="366">
        <f>IFERROR(IF(-SUM(Z$20:Z433)+Z$15&lt;0.000001,0,IF($C434&gt;='H-32A-WP06 - Debt Service'!Y$24,'H-32A-WP06 - Debt Service'!Y$27/12,0)),"-")</f>
        <v>0</v>
      </c>
    </row>
    <row r="435" spans="2:26">
      <c r="B435" s="354">
        <f t="shared" si="24"/>
        <v>2053</v>
      </c>
      <c r="C435" s="378">
        <f t="shared" si="26"/>
        <v>56097</v>
      </c>
      <c r="D435" s="366" t="str">
        <f>IFERROR(IF(-SUM(D$20:D434)+D$15&lt;0.000001,0,IF($C435&gt;='H-32A-WP06 - Debt Service'!C$24,'H-32A-WP06 - Debt Service'!C$27/12,0)),"-")</f>
        <v>-</v>
      </c>
      <c r="E435" s="366" t="str">
        <f>IFERROR(IF(-SUM(E$20:E434)+E$15&lt;0.000001,0,IF($C435&gt;='H-32A-WP06 - Debt Service'!D$24,'H-32A-WP06 - Debt Service'!D$27/12,0)),"-")</f>
        <v>-</v>
      </c>
      <c r="F435" s="366" t="str">
        <f>IFERROR(IF(-SUM(F$20:F434)+F$15&lt;0.000001,0,IF($C435&gt;='H-32A-WP06 - Debt Service'!E$24,'H-32A-WP06 - Debt Service'!E$27/12,0)),"-")</f>
        <v>-</v>
      </c>
      <c r="G435" s="366">
        <f>IFERROR(IF(-SUM(G$20:G434)+G$15&lt;0.000001,0,IF($C435&gt;='H-32A-WP06 - Debt Service'!F$24,'H-32A-WP06 - Debt Service'!F$27/12,0)),"-")</f>
        <v>0</v>
      </c>
      <c r="H435" s="366">
        <f>IFERROR(IF(-SUM(H$20:H434)+H$15&lt;0.000001,0,IF($C435&gt;='H-32A-WP06 - Debt Service'!G$24,'H-32A-WP06 - Debt Service'!G$27/12,0)),"-")</f>
        <v>0</v>
      </c>
      <c r="I435" s="366">
        <f>IFERROR(IF(-SUM(I$20:I434)+I$15&lt;0.000001,0,IF($C435&gt;='H-32A-WP06 - Debt Service'!H$24,'H-32A-WP06 - Debt Service'!H$27/12,0)),"-")</f>
        <v>0</v>
      </c>
      <c r="J435" s="366">
        <f>IFERROR(IF(-SUM(J$20:J434)+J$15&lt;0.000001,0,IF($C435&gt;='H-32A-WP06 - Debt Service'!I$24,'H-32A-WP06 - Debt Service'!I$27/12,0)),"-")</f>
        <v>0</v>
      </c>
      <c r="K435" s="366">
        <f>IFERROR(IF(-SUM(K$20:K434)+K$15&lt;0.000001,0,IF($C435&gt;='H-32A-WP06 - Debt Service'!J$24,'H-32A-WP06 - Debt Service'!J$27/12,0)),"-")</f>
        <v>0</v>
      </c>
      <c r="L435" s="366">
        <f>IFERROR(IF(-SUM(L$20:L434)+L$15&lt;0.000001,0,IF($C435&gt;='H-32A-WP06 - Debt Service'!K$24,'H-32A-WP06 - Debt Service'!K$27/12,0)),"-")</f>
        <v>0</v>
      </c>
      <c r="M435" s="366">
        <f>IFERROR(IF(-SUM(M$20:M434)+M$15&lt;0.000001,0,IF($C435&gt;='H-32A-WP06 - Debt Service'!L$24,'H-32A-WP06 - Debt Service'!L$27/12,0)),"-")</f>
        <v>0</v>
      </c>
      <c r="N435" s="459"/>
      <c r="O435" s="354">
        <f t="shared" si="25"/>
        <v>2053</v>
      </c>
      <c r="P435" s="378">
        <f t="shared" si="27"/>
        <v>56097</v>
      </c>
      <c r="Q435" s="366" t="str">
        <f>IFERROR(IF(-SUM(Q$20:Q434)+Q$15&lt;0.000001,0,IF($C435&gt;='H-32A-WP06 - Debt Service'!P$24,'H-32A-WP06 - Debt Service'!P$27/12,0)),"-")</f>
        <v>-</v>
      </c>
      <c r="R435" s="366">
        <f>IFERROR(IF(-SUM(R$20:R434)+R$15&lt;0.000001,0,IF($C435&gt;='H-32A-WP06 - Debt Service'!Q$24,'H-32A-WP06 - Debt Service'!Q$27/12,0)),"-")</f>
        <v>0</v>
      </c>
      <c r="S435" s="366">
        <f>IFERROR(IF(-SUM(S$20:S434)+S$15&lt;0.000001,0,IF($C435&gt;='H-32A-WP06 - Debt Service'!R$24,'H-32A-WP06 - Debt Service'!R$27/12,0)),"-")</f>
        <v>0</v>
      </c>
      <c r="T435" s="366">
        <f>IFERROR(IF(-SUM(T$20:T434)+T$15&lt;0.000001,0,IF($C435&gt;='H-32A-WP06 - Debt Service'!S$24,'H-32A-WP06 - Debt Service'!S$27/12,0)),"-")</f>
        <v>0</v>
      </c>
      <c r="U435" s="366">
        <f>IFERROR(IF(-SUM(U$20:U434)+U$15&lt;0.000001,0,IF($C435&gt;='H-32A-WP06 - Debt Service'!T$24,'H-32A-WP06 - Debt Service'!T$27/12,0)),"-")</f>
        <v>0</v>
      </c>
      <c r="V435" s="366">
        <f>IFERROR(IF(-SUM(V$20:V434)+V$15&lt;0.000001,0,IF($C435&gt;='H-32A-WP06 - Debt Service'!U$24,'H-32A-WP06 - Debt Service'!U$27/12,0)),"-")</f>
        <v>0</v>
      </c>
      <c r="W435" s="366">
        <f>IFERROR(IF(-SUM(W$20:W434)+W$15&lt;0.000001,0,IF($C435&gt;='H-32A-WP06 - Debt Service'!V$24,'H-32A-WP06 - Debt Service'!V$27/12,0)),"-")</f>
        <v>0</v>
      </c>
      <c r="X435" s="366">
        <f>IFERROR(IF(-SUM(X$20:X434)+X$15&lt;0.000001,0,IF($C435&gt;='H-32A-WP06 - Debt Service'!W$24,'H-32A-WP06 - Debt Service'!W$27/12,0)),"-")</f>
        <v>0</v>
      </c>
      <c r="Y435" s="366">
        <f>IFERROR(IF(-SUM(Y$20:Y434)+Y$15&lt;0.000001,0,IF($C435&gt;='H-32A-WP06 - Debt Service'!X$24,'H-32A-WP06 - Debt Service'!X$27/12,0)),"-")</f>
        <v>0</v>
      </c>
      <c r="Z435" s="366">
        <f>IFERROR(IF(-SUM(Z$20:Z434)+Z$15&lt;0.000001,0,IF($C435&gt;='H-32A-WP06 - Debt Service'!Y$24,'H-32A-WP06 - Debt Service'!Y$27/12,0)),"-")</f>
        <v>0</v>
      </c>
    </row>
    <row r="436" spans="2:26">
      <c r="B436" s="354">
        <f t="shared" si="24"/>
        <v>2053</v>
      </c>
      <c r="C436" s="378">
        <f t="shared" si="26"/>
        <v>56128</v>
      </c>
      <c r="D436" s="366" t="str">
        <f>IFERROR(IF(-SUM(D$20:D435)+D$15&lt;0.000001,0,IF($C436&gt;='H-32A-WP06 - Debt Service'!C$24,'H-32A-WP06 - Debt Service'!C$27/12,0)),"-")</f>
        <v>-</v>
      </c>
      <c r="E436" s="366" t="str">
        <f>IFERROR(IF(-SUM(E$20:E435)+E$15&lt;0.000001,0,IF($C436&gt;='H-32A-WP06 - Debt Service'!D$24,'H-32A-WP06 - Debt Service'!D$27/12,0)),"-")</f>
        <v>-</v>
      </c>
      <c r="F436" s="366" t="str">
        <f>IFERROR(IF(-SUM(F$20:F435)+F$15&lt;0.000001,0,IF($C436&gt;='H-32A-WP06 - Debt Service'!E$24,'H-32A-WP06 - Debt Service'!E$27/12,0)),"-")</f>
        <v>-</v>
      </c>
      <c r="G436" s="366">
        <f>IFERROR(IF(-SUM(G$20:G435)+G$15&lt;0.000001,0,IF($C436&gt;='H-32A-WP06 - Debt Service'!F$24,'H-32A-WP06 - Debt Service'!F$27/12,0)),"-")</f>
        <v>0</v>
      </c>
      <c r="H436" s="366">
        <f>IFERROR(IF(-SUM(H$20:H435)+H$15&lt;0.000001,0,IF($C436&gt;='H-32A-WP06 - Debt Service'!G$24,'H-32A-WP06 - Debt Service'!G$27/12,0)),"-")</f>
        <v>0</v>
      </c>
      <c r="I436" s="366">
        <f>IFERROR(IF(-SUM(I$20:I435)+I$15&lt;0.000001,0,IF($C436&gt;='H-32A-WP06 - Debt Service'!H$24,'H-32A-WP06 - Debt Service'!H$27/12,0)),"-")</f>
        <v>0</v>
      </c>
      <c r="J436" s="366">
        <f>IFERROR(IF(-SUM(J$20:J435)+J$15&lt;0.000001,0,IF($C436&gt;='H-32A-WP06 - Debt Service'!I$24,'H-32A-WP06 - Debt Service'!I$27/12,0)),"-")</f>
        <v>0</v>
      </c>
      <c r="K436" s="366">
        <f>IFERROR(IF(-SUM(K$20:K435)+K$15&lt;0.000001,0,IF($C436&gt;='H-32A-WP06 - Debt Service'!J$24,'H-32A-WP06 - Debt Service'!J$27/12,0)),"-")</f>
        <v>0</v>
      </c>
      <c r="L436" s="366">
        <f>IFERROR(IF(-SUM(L$20:L435)+L$15&lt;0.000001,0,IF($C436&gt;='H-32A-WP06 - Debt Service'!K$24,'H-32A-WP06 - Debt Service'!K$27/12,0)),"-")</f>
        <v>0</v>
      </c>
      <c r="M436" s="366">
        <f>IFERROR(IF(-SUM(M$20:M435)+M$15&lt;0.000001,0,IF($C436&gt;='H-32A-WP06 - Debt Service'!L$24,'H-32A-WP06 - Debt Service'!L$27/12,0)),"-")</f>
        <v>0</v>
      </c>
      <c r="N436" s="459"/>
      <c r="O436" s="354">
        <f t="shared" si="25"/>
        <v>2053</v>
      </c>
      <c r="P436" s="378">
        <f t="shared" si="27"/>
        <v>56128</v>
      </c>
      <c r="Q436" s="366" t="str">
        <f>IFERROR(IF(-SUM(Q$20:Q435)+Q$15&lt;0.000001,0,IF($C436&gt;='H-32A-WP06 - Debt Service'!P$24,'H-32A-WP06 - Debt Service'!P$27/12,0)),"-")</f>
        <v>-</v>
      </c>
      <c r="R436" s="366">
        <f>IFERROR(IF(-SUM(R$20:R435)+R$15&lt;0.000001,0,IF($C436&gt;='H-32A-WP06 - Debt Service'!Q$24,'H-32A-WP06 - Debt Service'!Q$27/12,0)),"-")</f>
        <v>0</v>
      </c>
      <c r="S436" s="366">
        <f>IFERROR(IF(-SUM(S$20:S435)+S$15&lt;0.000001,0,IF($C436&gt;='H-32A-WP06 - Debt Service'!R$24,'H-32A-WP06 - Debt Service'!R$27/12,0)),"-")</f>
        <v>0</v>
      </c>
      <c r="T436" s="366">
        <f>IFERROR(IF(-SUM(T$20:T435)+T$15&lt;0.000001,0,IF($C436&gt;='H-32A-WP06 - Debt Service'!S$24,'H-32A-WP06 - Debt Service'!S$27/12,0)),"-")</f>
        <v>0</v>
      </c>
      <c r="U436" s="366">
        <f>IFERROR(IF(-SUM(U$20:U435)+U$15&lt;0.000001,0,IF($C436&gt;='H-32A-WP06 - Debt Service'!T$24,'H-32A-WP06 - Debt Service'!T$27/12,0)),"-")</f>
        <v>0</v>
      </c>
      <c r="V436" s="366">
        <f>IFERROR(IF(-SUM(V$20:V435)+V$15&lt;0.000001,0,IF($C436&gt;='H-32A-WP06 - Debt Service'!U$24,'H-32A-WP06 - Debt Service'!U$27/12,0)),"-")</f>
        <v>0</v>
      </c>
      <c r="W436" s="366">
        <f>IFERROR(IF(-SUM(W$20:W435)+W$15&lt;0.000001,0,IF($C436&gt;='H-32A-WP06 - Debt Service'!V$24,'H-32A-WP06 - Debt Service'!V$27/12,0)),"-")</f>
        <v>0</v>
      </c>
      <c r="X436" s="366">
        <f>IFERROR(IF(-SUM(X$20:X435)+X$15&lt;0.000001,0,IF($C436&gt;='H-32A-WP06 - Debt Service'!W$24,'H-32A-WP06 - Debt Service'!W$27/12,0)),"-")</f>
        <v>0</v>
      </c>
      <c r="Y436" s="366">
        <f>IFERROR(IF(-SUM(Y$20:Y435)+Y$15&lt;0.000001,0,IF($C436&gt;='H-32A-WP06 - Debt Service'!X$24,'H-32A-WP06 - Debt Service'!X$27/12,0)),"-")</f>
        <v>0</v>
      </c>
      <c r="Z436" s="366">
        <f>IFERROR(IF(-SUM(Z$20:Z435)+Z$15&lt;0.000001,0,IF($C436&gt;='H-32A-WP06 - Debt Service'!Y$24,'H-32A-WP06 - Debt Service'!Y$27/12,0)),"-")</f>
        <v>0</v>
      </c>
    </row>
    <row r="437" spans="2:26">
      <c r="B437" s="354">
        <f t="shared" si="24"/>
        <v>2053</v>
      </c>
      <c r="C437" s="378">
        <f t="shared" si="26"/>
        <v>56158</v>
      </c>
      <c r="D437" s="366" t="str">
        <f>IFERROR(IF(-SUM(D$20:D436)+D$15&lt;0.000001,0,IF($C437&gt;='H-32A-WP06 - Debt Service'!C$24,'H-32A-WP06 - Debt Service'!C$27/12,0)),"-")</f>
        <v>-</v>
      </c>
      <c r="E437" s="366" t="str">
        <f>IFERROR(IF(-SUM(E$20:E436)+E$15&lt;0.000001,0,IF($C437&gt;='H-32A-WP06 - Debt Service'!D$24,'H-32A-WP06 - Debt Service'!D$27/12,0)),"-")</f>
        <v>-</v>
      </c>
      <c r="F437" s="366" t="str">
        <f>IFERROR(IF(-SUM(F$20:F436)+F$15&lt;0.000001,0,IF($C437&gt;='H-32A-WP06 - Debt Service'!E$24,'H-32A-WP06 - Debt Service'!E$27/12,0)),"-")</f>
        <v>-</v>
      </c>
      <c r="G437" s="366">
        <f>IFERROR(IF(-SUM(G$20:G436)+G$15&lt;0.000001,0,IF($C437&gt;='H-32A-WP06 - Debt Service'!F$24,'H-32A-WP06 - Debt Service'!F$27/12,0)),"-")</f>
        <v>0</v>
      </c>
      <c r="H437" s="366">
        <f>IFERROR(IF(-SUM(H$20:H436)+H$15&lt;0.000001,0,IF($C437&gt;='H-32A-WP06 - Debt Service'!G$24,'H-32A-WP06 - Debt Service'!G$27/12,0)),"-")</f>
        <v>0</v>
      </c>
      <c r="I437" s="366">
        <f>IFERROR(IF(-SUM(I$20:I436)+I$15&lt;0.000001,0,IF($C437&gt;='H-32A-WP06 - Debt Service'!H$24,'H-32A-WP06 - Debt Service'!H$27/12,0)),"-")</f>
        <v>0</v>
      </c>
      <c r="J437" s="366">
        <f>IFERROR(IF(-SUM(J$20:J436)+J$15&lt;0.000001,0,IF($C437&gt;='H-32A-WP06 - Debt Service'!I$24,'H-32A-WP06 - Debt Service'!I$27/12,0)),"-")</f>
        <v>0</v>
      </c>
      <c r="K437" s="366">
        <f>IFERROR(IF(-SUM(K$20:K436)+K$15&lt;0.000001,0,IF($C437&gt;='H-32A-WP06 - Debt Service'!J$24,'H-32A-WP06 - Debt Service'!J$27/12,0)),"-")</f>
        <v>0</v>
      </c>
      <c r="L437" s="366">
        <f>IFERROR(IF(-SUM(L$20:L436)+L$15&lt;0.000001,0,IF($C437&gt;='H-32A-WP06 - Debt Service'!K$24,'H-32A-WP06 - Debt Service'!K$27/12,0)),"-")</f>
        <v>0</v>
      </c>
      <c r="M437" s="366">
        <f>IFERROR(IF(-SUM(M$20:M436)+M$15&lt;0.000001,0,IF($C437&gt;='H-32A-WP06 - Debt Service'!L$24,'H-32A-WP06 - Debt Service'!L$27/12,0)),"-")</f>
        <v>0</v>
      </c>
      <c r="N437" s="459"/>
      <c r="O437" s="354">
        <f t="shared" si="25"/>
        <v>2053</v>
      </c>
      <c r="P437" s="378">
        <f t="shared" si="27"/>
        <v>56158</v>
      </c>
      <c r="Q437" s="366" t="str">
        <f>IFERROR(IF(-SUM(Q$20:Q436)+Q$15&lt;0.000001,0,IF($C437&gt;='H-32A-WP06 - Debt Service'!P$24,'H-32A-WP06 - Debt Service'!P$27/12,0)),"-")</f>
        <v>-</v>
      </c>
      <c r="R437" s="366">
        <f>IFERROR(IF(-SUM(R$20:R436)+R$15&lt;0.000001,0,IF($C437&gt;='H-32A-WP06 - Debt Service'!Q$24,'H-32A-WP06 - Debt Service'!Q$27/12,0)),"-")</f>
        <v>0</v>
      </c>
      <c r="S437" s="366">
        <f>IFERROR(IF(-SUM(S$20:S436)+S$15&lt;0.000001,0,IF($C437&gt;='H-32A-WP06 - Debt Service'!R$24,'H-32A-WP06 - Debt Service'!R$27/12,0)),"-")</f>
        <v>0</v>
      </c>
      <c r="T437" s="366">
        <f>IFERROR(IF(-SUM(T$20:T436)+T$15&lt;0.000001,0,IF($C437&gt;='H-32A-WP06 - Debt Service'!S$24,'H-32A-WP06 - Debt Service'!S$27/12,0)),"-")</f>
        <v>0</v>
      </c>
      <c r="U437" s="366">
        <f>IFERROR(IF(-SUM(U$20:U436)+U$15&lt;0.000001,0,IF($C437&gt;='H-32A-WP06 - Debt Service'!T$24,'H-32A-WP06 - Debt Service'!T$27/12,0)),"-")</f>
        <v>0</v>
      </c>
      <c r="V437" s="366">
        <f>IFERROR(IF(-SUM(V$20:V436)+V$15&lt;0.000001,0,IF($C437&gt;='H-32A-WP06 - Debt Service'!U$24,'H-32A-WP06 - Debt Service'!U$27/12,0)),"-")</f>
        <v>0</v>
      </c>
      <c r="W437" s="366">
        <f>IFERROR(IF(-SUM(W$20:W436)+W$15&lt;0.000001,0,IF($C437&gt;='H-32A-WP06 - Debt Service'!V$24,'H-32A-WP06 - Debt Service'!V$27/12,0)),"-")</f>
        <v>0</v>
      </c>
      <c r="X437" s="366">
        <f>IFERROR(IF(-SUM(X$20:X436)+X$15&lt;0.000001,0,IF($C437&gt;='H-32A-WP06 - Debt Service'!W$24,'H-32A-WP06 - Debt Service'!W$27/12,0)),"-")</f>
        <v>0</v>
      </c>
      <c r="Y437" s="366">
        <f>IFERROR(IF(-SUM(Y$20:Y436)+Y$15&lt;0.000001,0,IF($C437&gt;='H-32A-WP06 - Debt Service'!X$24,'H-32A-WP06 - Debt Service'!X$27/12,0)),"-")</f>
        <v>0</v>
      </c>
      <c r="Z437" s="366">
        <f>IFERROR(IF(-SUM(Z$20:Z436)+Z$15&lt;0.000001,0,IF($C437&gt;='H-32A-WP06 - Debt Service'!Y$24,'H-32A-WP06 - Debt Service'!Y$27/12,0)),"-")</f>
        <v>0</v>
      </c>
    </row>
    <row r="438" spans="2:26">
      <c r="B438" s="354">
        <f t="shared" si="24"/>
        <v>2053</v>
      </c>
      <c r="C438" s="378">
        <f t="shared" si="26"/>
        <v>56189</v>
      </c>
      <c r="D438" s="366" t="str">
        <f>IFERROR(IF(-SUM(D$20:D437)+D$15&lt;0.000001,0,IF($C438&gt;='H-32A-WP06 - Debt Service'!C$24,'H-32A-WP06 - Debt Service'!C$27/12,0)),"-")</f>
        <v>-</v>
      </c>
      <c r="E438" s="366" t="str">
        <f>IFERROR(IF(-SUM(E$20:E437)+E$15&lt;0.000001,0,IF($C438&gt;='H-32A-WP06 - Debt Service'!D$24,'H-32A-WP06 - Debt Service'!D$27/12,0)),"-")</f>
        <v>-</v>
      </c>
      <c r="F438" s="366" t="str">
        <f>IFERROR(IF(-SUM(F$20:F437)+F$15&lt;0.000001,0,IF($C438&gt;='H-32A-WP06 - Debt Service'!E$24,'H-32A-WP06 - Debt Service'!E$27/12,0)),"-")</f>
        <v>-</v>
      </c>
      <c r="G438" s="366">
        <f>IFERROR(IF(-SUM(G$20:G437)+G$15&lt;0.000001,0,IF($C438&gt;='H-32A-WP06 - Debt Service'!F$24,'H-32A-WP06 - Debt Service'!F$27/12,0)),"-")</f>
        <v>0</v>
      </c>
      <c r="H438" s="366">
        <f>IFERROR(IF(-SUM(H$20:H437)+H$15&lt;0.000001,0,IF($C438&gt;='H-32A-WP06 - Debt Service'!G$24,'H-32A-WP06 - Debt Service'!G$27/12,0)),"-")</f>
        <v>0</v>
      </c>
      <c r="I438" s="366">
        <f>IFERROR(IF(-SUM(I$20:I437)+I$15&lt;0.000001,0,IF($C438&gt;='H-32A-WP06 - Debt Service'!H$24,'H-32A-WP06 - Debt Service'!H$27/12,0)),"-")</f>
        <v>0</v>
      </c>
      <c r="J438" s="366">
        <f>IFERROR(IF(-SUM(J$20:J437)+J$15&lt;0.000001,0,IF($C438&gt;='H-32A-WP06 - Debt Service'!I$24,'H-32A-WP06 - Debt Service'!I$27/12,0)),"-")</f>
        <v>0</v>
      </c>
      <c r="K438" s="366">
        <f>IFERROR(IF(-SUM(K$20:K437)+K$15&lt;0.000001,0,IF($C438&gt;='H-32A-WP06 - Debt Service'!J$24,'H-32A-WP06 - Debt Service'!J$27/12,0)),"-")</f>
        <v>0</v>
      </c>
      <c r="L438" s="366">
        <f>IFERROR(IF(-SUM(L$20:L437)+L$15&lt;0.000001,0,IF($C438&gt;='H-32A-WP06 - Debt Service'!K$24,'H-32A-WP06 - Debt Service'!K$27/12,0)),"-")</f>
        <v>0</v>
      </c>
      <c r="M438" s="366">
        <f>IFERROR(IF(-SUM(M$20:M437)+M$15&lt;0.000001,0,IF($C438&gt;='H-32A-WP06 - Debt Service'!L$24,'H-32A-WP06 - Debt Service'!L$27/12,0)),"-")</f>
        <v>0</v>
      </c>
      <c r="N438" s="459"/>
      <c r="O438" s="354">
        <f t="shared" si="25"/>
        <v>2053</v>
      </c>
      <c r="P438" s="378">
        <f t="shared" si="27"/>
        <v>56189</v>
      </c>
      <c r="Q438" s="366" t="str">
        <f>IFERROR(IF(-SUM(Q$20:Q437)+Q$15&lt;0.000001,0,IF($C438&gt;='H-32A-WP06 - Debt Service'!P$24,'H-32A-WP06 - Debt Service'!P$27/12,0)),"-")</f>
        <v>-</v>
      </c>
      <c r="R438" s="366">
        <f>IFERROR(IF(-SUM(R$20:R437)+R$15&lt;0.000001,0,IF($C438&gt;='H-32A-WP06 - Debt Service'!Q$24,'H-32A-WP06 - Debt Service'!Q$27/12,0)),"-")</f>
        <v>0</v>
      </c>
      <c r="S438" s="366">
        <f>IFERROR(IF(-SUM(S$20:S437)+S$15&lt;0.000001,0,IF($C438&gt;='H-32A-WP06 - Debt Service'!R$24,'H-32A-WP06 - Debt Service'!R$27/12,0)),"-")</f>
        <v>0</v>
      </c>
      <c r="T438" s="366">
        <f>IFERROR(IF(-SUM(T$20:T437)+T$15&lt;0.000001,0,IF($C438&gt;='H-32A-WP06 - Debt Service'!S$24,'H-32A-WP06 - Debt Service'!S$27/12,0)),"-")</f>
        <v>0</v>
      </c>
      <c r="U438" s="366">
        <f>IFERROR(IF(-SUM(U$20:U437)+U$15&lt;0.000001,0,IF($C438&gt;='H-32A-WP06 - Debt Service'!T$24,'H-32A-WP06 - Debt Service'!T$27/12,0)),"-")</f>
        <v>0</v>
      </c>
      <c r="V438" s="366">
        <f>IFERROR(IF(-SUM(V$20:V437)+V$15&lt;0.000001,0,IF($C438&gt;='H-32A-WP06 - Debt Service'!U$24,'H-32A-WP06 - Debt Service'!U$27/12,0)),"-")</f>
        <v>0</v>
      </c>
      <c r="W438" s="366">
        <f>IFERROR(IF(-SUM(W$20:W437)+W$15&lt;0.000001,0,IF($C438&gt;='H-32A-WP06 - Debt Service'!V$24,'H-32A-WP06 - Debt Service'!V$27/12,0)),"-")</f>
        <v>0</v>
      </c>
      <c r="X438" s="366">
        <f>IFERROR(IF(-SUM(X$20:X437)+X$15&lt;0.000001,0,IF($C438&gt;='H-32A-WP06 - Debt Service'!W$24,'H-32A-WP06 - Debt Service'!W$27/12,0)),"-")</f>
        <v>0</v>
      </c>
      <c r="Y438" s="366">
        <f>IFERROR(IF(-SUM(Y$20:Y437)+Y$15&lt;0.000001,0,IF($C438&gt;='H-32A-WP06 - Debt Service'!X$24,'H-32A-WP06 - Debt Service'!X$27/12,0)),"-")</f>
        <v>0</v>
      </c>
      <c r="Z438" s="366">
        <f>IFERROR(IF(-SUM(Z$20:Z437)+Z$15&lt;0.000001,0,IF($C438&gt;='H-32A-WP06 - Debt Service'!Y$24,'H-32A-WP06 - Debt Service'!Y$27/12,0)),"-")</f>
        <v>0</v>
      </c>
    </row>
    <row r="439" spans="2:26">
      <c r="B439" s="354">
        <f t="shared" si="24"/>
        <v>2053</v>
      </c>
      <c r="C439" s="378">
        <f t="shared" si="26"/>
        <v>56219</v>
      </c>
      <c r="D439" s="366" t="str">
        <f>IFERROR(IF(-SUM(D$20:D438)+D$15&lt;0.000001,0,IF($C439&gt;='H-32A-WP06 - Debt Service'!C$24,'H-32A-WP06 - Debt Service'!C$27/12,0)),"-")</f>
        <v>-</v>
      </c>
      <c r="E439" s="366" t="str">
        <f>IFERROR(IF(-SUM(E$20:E438)+E$15&lt;0.000001,0,IF($C439&gt;='H-32A-WP06 - Debt Service'!D$24,'H-32A-WP06 - Debt Service'!D$27/12,0)),"-")</f>
        <v>-</v>
      </c>
      <c r="F439" s="366" t="str">
        <f>IFERROR(IF(-SUM(F$20:F438)+F$15&lt;0.000001,0,IF($C439&gt;='H-32A-WP06 - Debt Service'!E$24,'H-32A-WP06 - Debt Service'!E$27/12,0)),"-")</f>
        <v>-</v>
      </c>
      <c r="G439" s="366">
        <f>IFERROR(IF(-SUM(G$20:G438)+G$15&lt;0.000001,0,IF($C439&gt;='H-32A-WP06 - Debt Service'!F$24,'H-32A-WP06 - Debt Service'!F$27/12,0)),"-")</f>
        <v>0</v>
      </c>
      <c r="H439" s="366">
        <f>IFERROR(IF(-SUM(H$20:H438)+H$15&lt;0.000001,0,IF($C439&gt;='H-32A-WP06 - Debt Service'!G$24,'H-32A-WP06 - Debt Service'!G$27/12,0)),"-")</f>
        <v>0</v>
      </c>
      <c r="I439" s="366">
        <f>IFERROR(IF(-SUM(I$20:I438)+I$15&lt;0.000001,0,IF($C439&gt;='H-32A-WP06 - Debt Service'!H$24,'H-32A-WP06 - Debt Service'!H$27/12,0)),"-")</f>
        <v>0</v>
      </c>
      <c r="J439" s="366">
        <f>IFERROR(IF(-SUM(J$20:J438)+J$15&lt;0.000001,0,IF($C439&gt;='H-32A-WP06 - Debt Service'!I$24,'H-32A-WP06 - Debt Service'!I$27/12,0)),"-")</f>
        <v>0</v>
      </c>
      <c r="K439" s="366">
        <f>IFERROR(IF(-SUM(K$20:K438)+K$15&lt;0.000001,0,IF($C439&gt;='H-32A-WP06 - Debt Service'!J$24,'H-32A-WP06 - Debt Service'!J$27/12,0)),"-")</f>
        <v>0</v>
      </c>
      <c r="L439" s="366">
        <f>IFERROR(IF(-SUM(L$20:L438)+L$15&lt;0.000001,0,IF($C439&gt;='H-32A-WP06 - Debt Service'!K$24,'H-32A-WP06 - Debt Service'!K$27/12,0)),"-")</f>
        <v>0</v>
      </c>
      <c r="M439" s="366">
        <f>IFERROR(IF(-SUM(M$20:M438)+M$15&lt;0.000001,0,IF($C439&gt;='H-32A-WP06 - Debt Service'!L$24,'H-32A-WP06 - Debt Service'!L$27/12,0)),"-")</f>
        <v>0</v>
      </c>
      <c r="N439" s="459"/>
      <c r="O439" s="354">
        <f t="shared" si="25"/>
        <v>2053</v>
      </c>
      <c r="P439" s="378">
        <f t="shared" si="27"/>
        <v>56219</v>
      </c>
      <c r="Q439" s="366" t="str">
        <f>IFERROR(IF(-SUM(Q$20:Q438)+Q$15&lt;0.000001,0,IF($C439&gt;='H-32A-WP06 - Debt Service'!P$24,'H-32A-WP06 - Debt Service'!P$27/12,0)),"-")</f>
        <v>-</v>
      </c>
      <c r="R439" s="366">
        <f>IFERROR(IF(-SUM(R$20:R438)+R$15&lt;0.000001,0,IF($C439&gt;='H-32A-WP06 - Debt Service'!Q$24,'H-32A-WP06 - Debt Service'!Q$27/12,0)),"-")</f>
        <v>0</v>
      </c>
      <c r="S439" s="366">
        <f>IFERROR(IF(-SUM(S$20:S438)+S$15&lt;0.000001,0,IF($C439&gt;='H-32A-WP06 - Debt Service'!R$24,'H-32A-WP06 - Debt Service'!R$27/12,0)),"-")</f>
        <v>0</v>
      </c>
      <c r="T439" s="366">
        <f>IFERROR(IF(-SUM(T$20:T438)+T$15&lt;0.000001,0,IF($C439&gt;='H-32A-WP06 - Debt Service'!S$24,'H-32A-WP06 - Debt Service'!S$27/12,0)),"-")</f>
        <v>0</v>
      </c>
      <c r="U439" s="366">
        <f>IFERROR(IF(-SUM(U$20:U438)+U$15&lt;0.000001,0,IF($C439&gt;='H-32A-WP06 - Debt Service'!T$24,'H-32A-WP06 - Debt Service'!T$27/12,0)),"-")</f>
        <v>0</v>
      </c>
      <c r="V439" s="366">
        <f>IFERROR(IF(-SUM(V$20:V438)+V$15&lt;0.000001,0,IF($C439&gt;='H-32A-WP06 - Debt Service'!U$24,'H-32A-WP06 - Debt Service'!U$27/12,0)),"-")</f>
        <v>0</v>
      </c>
      <c r="W439" s="366">
        <f>IFERROR(IF(-SUM(W$20:W438)+W$15&lt;0.000001,0,IF($C439&gt;='H-32A-WP06 - Debt Service'!V$24,'H-32A-WP06 - Debt Service'!V$27/12,0)),"-")</f>
        <v>0</v>
      </c>
      <c r="X439" s="366">
        <f>IFERROR(IF(-SUM(X$20:X438)+X$15&lt;0.000001,0,IF($C439&gt;='H-32A-WP06 - Debt Service'!W$24,'H-32A-WP06 - Debt Service'!W$27/12,0)),"-")</f>
        <v>0</v>
      </c>
      <c r="Y439" s="366">
        <f>IFERROR(IF(-SUM(Y$20:Y438)+Y$15&lt;0.000001,0,IF($C439&gt;='H-32A-WP06 - Debt Service'!X$24,'H-32A-WP06 - Debt Service'!X$27/12,0)),"-")</f>
        <v>0</v>
      </c>
      <c r="Z439" s="366">
        <f>IFERROR(IF(-SUM(Z$20:Z438)+Z$15&lt;0.000001,0,IF($C439&gt;='H-32A-WP06 - Debt Service'!Y$24,'H-32A-WP06 - Debt Service'!Y$27/12,0)),"-")</f>
        <v>0</v>
      </c>
    </row>
    <row r="440" spans="2:26">
      <c r="B440" s="354">
        <f t="shared" si="24"/>
        <v>2054</v>
      </c>
      <c r="C440" s="378">
        <f t="shared" si="26"/>
        <v>56250</v>
      </c>
      <c r="D440" s="366" t="str">
        <f>IFERROR(IF(-SUM(D$20:D439)+D$15&lt;0.000001,0,IF($C440&gt;='H-32A-WP06 - Debt Service'!C$24,'H-32A-WP06 - Debt Service'!C$27/12,0)),"-")</f>
        <v>-</v>
      </c>
      <c r="E440" s="366" t="str">
        <f>IFERROR(IF(-SUM(E$20:E439)+E$15&lt;0.000001,0,IF($C440&gt;='H-32A-WP06 - Debt Service'!D$24,'H-32A-WP06 - Debt Service'!D$27/12,0)),"-")</f>
        <v>-</v>
      </c>
      <c r="F440" s="366" t="str">
        <f>IFERROR(IF(-SUM(F$20:F439)+F$15&lt;0.000001,0,IF($C440&gt;='H-32A-WP06 - Debt Service'!E$24,'H-32A-WP06 - Debt Service'!E$27/12,0)),"-")</f>
        <v>-</v>
      </c>
      <c r="G440" s="366">
        <f>IFERROR(IF(-SUM(G$20:G439)+G$15&lt;0.000001,0,IF($C440&gt;='H-32A-WP06 - Debt Service'!F$24,'H-32A-WP06 - Debt Service'!F$27/12,0)),"-")</f>
        <v>0</v>
      </c>
      <c r="H440" s="366">
        <f>IFERROR(IF(-SUM(H$20:H439)+H$15&lt;0.000001,0,IF($C440&gt;='H-32A-WP06 - Debt Service'!G$24,'H-32A-WP06 - Debt Service'!G$27/12,0)),"-")</f>
        <v>0</v>
      </c>
      <c r="I440" s="366">
        <f>IFERROR(IF(-SUM(I$20:I439)+I$15&lt;0.000001,0,IF($C440&gt;='H-32A-WP06 - Debt Service'!H$24,'H-32A-WP06 - Debt Service'!H$27/12,0)),"-")</f>
        <v>0</v>
      </c>
      <c r="J440" s="366">
        <f>IFERROR(IF(-SUM(J$20:J439)+J$15&lt;0.000001,0,IF($C440&gt;='H-32A-WP06 - Debt Service'!I$24,'H-32A-WP06 - Debt Service'!I$27/12,0)),"-")</f>
        <v>0</v>
      </c>
      <c r="K440" s="366">
        <f>IFERROR(IF(-SUM(K$20:K439)+K$15&lt;0.000001,0,IF($C440&gt;='H-32A-WP06 - Debt Service'!J$24,'H-32A-WP06 - Debt Service'!J$27/12,0)),"-")</f>
        <v>0</v>
      </c>
      <c r="L440" s="366">
        <f>IFERROR(IF(-SUM(L$20:L439)+L$15&lt;0.000001,0,IF($C440&gt;='H-32A-WP06 - Debt Service'!K$24,'H-32A-WP06 - Debt Service'!K$27/12,0)),"-")</f>
        <v>0</v>
      </c>
      <c r="M440" s="366">
        <f>IFERROR(IF(-SUM(M$20:M439)+M$15&lt;0.000001,0,IF($C440&gt;='H-32A-WP06 - Debt Service'!L$24,'H-32A-WP06 - Debt Service'!L$27/12,0)),"-")</f>
        <v>0</v>
      </c>
      <c r="N440" s="459"/>
      <c r="O440" s="354">
        <f t="shared" si="25"/>
        <v>2054</v>
      </c>
      <c r="P440" s="378">
        <f t="shared" si="27"/>
        <v>56250</v>
      </c>
      <c r="Q440" s="366" t="str">
        <f>IFERROR(IF(-SUM(Q$20:Q439)+Q$15&lt;0.000001,0,IF($C440&gt;='H-32A-WP06 - Debt Service'!P$24,'H-32A-WP06 - Debt Service'!P$27/12,0)),"-")</f>
        <v>-</v>
      </c>
      <c r="R440" s="366">
        <f>IFERROR(IF(-SUM(R$20:R439)+R$15&lt;0.000001,0,IF($C440&gt;='H-32A-WP06 - Debt Service'!Q$24,'H-32A-WP06 - Debt Service'!Q$27/12,0)),"-")</f>
        <v>0</v>
      </c>
      <c r="S440" s="366">
        <f>IFERROR(IF(-SUM(S$20:S439)+S$15&lt;0.000001,0,IF($C440&gt;='H-32A-WP06 - Debt Service'!R$24,'H-32A-WP06 - Debt Service'!R$27/12,0)),"-")</f>
        <v>0</v>
      </c>
      <c r="T440" s="366">
        <f>IFERROR(IF(-SUM(T$20:T439)+T$15&lt;0.000001,0,IF($C440&gt;='H-32A-WP06 - Debt Service'!S$24,'H-32A-WP06 - Debt Service'!S$27/12,0)),"-")</f>
        <v>0</v>
      </c>
      <c r="U440" s="366">
        <f>IFERROR(IF(-SUM(U$20:U439)+U$15&lt;0.000001,0,IF($C440&gt;='H-32A-WP06 - Debt Service'!T$24,'H-32A-WP06 - Debt Service'!T$27/12,0)),"-")</f>
        <v>0</v>
      </c>
      <c r="V440" s="366">
        <f>IFERROR(IF(-SUM(V$20:V439)+V$15&lt;0.000001,0,IF($C440&gt;='H-32A-WP06 - Debt Service'!U$24,'H-32A-WP06 - Debt Service'!U$27/12,0)),"-")</f>
        <v>0</v>
      </c>
      <c r="W440" s="366">
        <f>IFERROR(IF(-SUM(W$20:W439)+W$15&lt;0.000001,0,IF($C440&gt;='H-32A-WP06 - Debt Service'!V$24,'H-32A-WP06 - Debt Service'!V$27/12,0)),"-")</f>
        <v>0</v>
      </c>
      <c r="X440" s="366">
        <f>IFERROR(IF(-SUM(X$20:X439)+X$15&lt;0.000001,0,IF($C440&gt;='H-32A-WP06 - Debt Service'!W$24,'H-32A-WP06 - Debt Service'!W$27/12,0)),"-")</f>
        <v>0</v>
      </c>
      <c r="Y440" s="366">
        <f>IFERROR(IF(-SUM(Y$20:Y439)+Y$15&lt;0.000001,0,IF($C440&gt;='H-32A-WP06 - Debt Service'!X$24,'H-32A-WP06 - Debt Service'!X$27/12,0)),"-")</f>
        <v>0</v>
      </c>
      <c r="Z440" s="366">
        <f>IFERROR(IF(-SUM(Z$20:Z439)+Z$15&lt;0.000001,0,IF($C440&gt;='H-32A-WP06 - Debt Service'!Y$24,'H-32A-WP06 - Debt Service'!Y$27/12,0)),"-")</f>
        <v>0</v>
      </c>
    </row>
    <row r="441" spans="2:26">
      <c r="B441" s="354">
        <f t="shared" si="24"/>
        <v>2054</v>
      </c>
      <c r="C441" s="378">
        <f t="shared" si="26"/>
        <v>56281</v>
      </c>
      <c r="D441" s="366" t="str">
        <f>IFERROR(IF(-SUM(D$20:D440)+D$15&lt;0.000001,0,IF($C441&gt;='H-32A-WP06 - Debt Service'!C$24,'H-32A-WP06 - Debt Service'!C$27/12,0)),"-")</f>
        <v>-</v>
      </c>
      <c r="E441" s="366" t="str">
        <f>IFERROR(IF(-SUM(E$20:E440)+E$15&lt;0.000001,0,IF($C441&gt;='H-32A-WP06 - Debt Service'!D$24,'H-32A-WP06 - Debt Service'!D$27/12,0)),"-")</f>
        <v>-</v>
      </c>
      <c r="F441" s="366" t="str">
        <f>IFERROR(IF(-SUM(F$20:F440)+F$15&lt;0.000001,0,IF($C441&gt;='H-32A-WP06 - Debt Service'!E$24,'H-32A-WP06 - Debt Service'!E$27/12,0)),"-")</f>
        <v>-</v>
      </c>
      <c r="G441" s="366">
        <f>IFERROR(IF(-SUM(G$20:G440)+G$15&lt;0.000001,0,IF($C441&gt;='H-32A-WP06 - Debt Service'!F$24,'H-32A-WP06 - Debt Service'!F$27/12,0)),"-")</f>
        <v>0</v>
      </c>
      <c r="H441" s="366">
        <f>IFERROR(IF(-SUM(H$20:H440)+H$15&lt;0.000001,0,IF($C441&gt;='H-32A-WP06 - Debt Service'!G$24,'H-32A-WP06 - Debt Service'!G$27/12,0)),"-")</f>
        <v>0</v>
      </c>
      <c r="I441" s="366">
        <f>IFERROR(IF(-SUM(I$20:I440)+I$15&lt;0.000001,0,IF($C441&gt;='H-32A-WP06 - Debt Service'!H$24,'H-32A-WP06 - Debt Service'!H$27/12,0)),"-")</f>
        <v>0</v>
      </c>
      <c r="J441" s="366">
        <f>IFERROR(IF(-SUM(J$20:J440)+J$15&lt;0.000001,0,IF($C441&gt;='H-32A-WP06 - Debt Service'!I$24,'H-32A-WP06 - Debt Service'!I$27/12,0)),"-")</f>
        <v>0</v>
      </c>
      <c r="K441" s="366">
        <f>IFERROR(IF(-SUM(K$20:K440)+K$15&lt;0.000001,0,IF($C441&gt;='H-32A-WP06 - Debt Service'!J$24,'H-32A-WP06 - Debt Service'!J$27/12,0)),"-")</f>
        <v>0</v>
      </c>
      <c r="L441" s="366">
        <f>IFERROR(IF(-SUM(L$20:L440)+L$15&lt;0.000001,0,IF($C441&gt;='H-32A-WP06 - Debt Service'!K$24,'H-32A-WP06 - Debt Service'!K$27/12,0)),"-")</f>
        <v>0</v>
      </c>
      <c r="M441" s="366">
        <f>IFERROR(IF(-SUM(M$20:M440)+M$15&lt;0.000001,0,IF($C441&gt;='H-32A-WP06 - Debt Service'!L$24,'H-32A-WP06 - Debt Service'!L$27/12,0)),"-")</f>
        <v>0</v>
      </c>
      <c r="N441" s="459"/>
      <c r="O441" s="354">
        <f t="shared" si="25"/>
        <v>2054</v>
      </c>
      <c r="P441" s="378">
        <f t="shared" si="27"/>
        <v>56281</v>
      </c>
      <c r="Q441" s="366" t="str">
        <f>IFERROR(IF(-SUM(Q$20:Q440)+Q$15&lt;0.000001,0,IF($C441&gt;='H-32A-WP06 - Debt Service'!P$24,'H-32A-WP06 - Debt Service'!P$27/12,0)),"-")</f>
        <v>-</v>
      </c>
      <c r="R441" s="366">
        <f>IFERROR(IF(-SUM(R$20:R440)+R$15&lt;0.000001,0,IF($C441&gt;='H-32A-WP06 - Debt Service'!Q$24,'H-32A-WP06 - Debt Service'!Q$27/12,0)),"-")</f>
        <v>0</v>
      </c>
      <c r="S441" s="366">
        <f>IFERROR(IF(-SUM(S$20:S440)+S$15&lt;0.000001,0,IF($C441&gt;='H-32A-WP06 - Debt Service'!R$24,'H-32A-WP06 - Debt Service'!R$27/12,0)),"-")</f>
        <v>0</v>
      </c>
      <c r="T441" s="366">
        <f>IFERROR(IF(-SUM(T$20:T440)+T$15&lt;0.000001,0,IF($C441&gt;='H-32A-WP06 - Debt Service'!S$24,'H-32A-WP06 - Debt Service'!S$27/12,0)),"-")</f>
        <v>0</v>
      </c>
      <c r="U441" s="366">
        <f>IFERROR(IF(-SUM(U$20:U440)+U$15&lt;0.000001,0,IF($C441&gt;='H-32A-WP06 - Debt Service'!T$24,'H-32A-WP06 - Debt Service'!T$27/12,0)),"-")</f>
        <v>0</v>
      </c>
      <c r="V441" s="366">
        <f>IFERROR(IF(-SUM(V$20:V440)+V$15&lt;0.000001,0,IF($C441&gt;='H-32A-WP06 - Debt Service'!U$24,'H-32A-WP06 - Debt Service'!U$27/12,0)),"-")</f>
        <v>0</v>
      </c>
      <c r="W441" s="366">
        <f>IFERROR(IF(-SUM(W$20:W440)+W$15&lt;0.000001,0,IF($C441&gt;='H-32A-WP06 - Debt Service'!V$24,'H-32A-WP06 - Debt Service'!V$27/12,0)),"-")</f>
        <v>0</v>
      </c>
      <c r="X441" s="366">
        <f>IFERROR(IF(-SUM(X$20:X440)+X$15&lt;0.000001,0,IF($C441&gt;='H-32A-WP06 - Debt Service'!W$24,'H-32A-WP06 - Debt Service'!W$27/12,0)),"-")</f>
        <v>0</v>
      </c>
      <c r="Y441" s="366">
        <f>IFERROR(IF(-SUM(Y$20:Y440)+Y$15&lt;0.000001,0,IF($C441&gt;='H-32A-WP06 - Debt Service'!X$24,'H-32A-WP06 - Debt Service'!X$27/12,0)),"-")</f>
        <v>0</v>
      </c>
      <c r="Z441" s="366">
        <f>IFERROR(IF(-SUM(Z$20:Z440)+Z$15&lt;0.000001,0,IF($C441&gt;='H-32A-WP06 - Debt Service'!Y$24,'H-32A-WP06 - Debt Service'!Y$27/12,0)),"-")</f>
        <v>0</v>
      </c>
    </row>
    <row r="442" spans="2:26">
      <c r="B442" s="354">
        <f t="shared" si="24"/>
        <v>2054</v>
      </c>
      <c r="C442" s="378">
        <f t="shared" si="26"/>
        <v>56309</v>
      </c>
      <c r="D442" s="366" t="str">
        <f>IFERROR(IF(-SUM(D$20:D441)+D$15&lt;0.000001,0,IF($C442&gt;='H-32A-WP06 - Debt Service'!C$24,'H-32A-WP06 - Debt Service'!C$27/12,0)),"-")</f>
        <v>-</v>
      </c>
      <c r="E442" s="366" t="str">
        <f>IFERROR(IF(-SUM(E$20:E441)+E$15&lt;0.000001,0,IF($C442&gt;='H-32A-WP06 - Debt Service'!D$24,'H-32A-WP06 - Debt Service'!D$27/12,0)),"-")</f>
        <v>-</v>
      </c>
      <c r="F442" s="366" t="str">
        <f>IFERROR(IF(-SUM(F$20:F441)+F$15&lt;0.000001,0,IF($C442&gt;='H-32A-WP06 - Debt Service'!E$24,'H-32A-WP06 - Debt Service'!E$27/12,0)),"-")</f>
        <v>-</v>
      </c>
      <c r="G442" s="366">
        <f>IFERROR(IF(-SUM(G$20:G441)+G$15&lt;0.000001,0,IF($C442&gt;='H-32A-WP06 - Debt Service'!F$24,'H-32A-WP06 - Debt Service'!F$27/12,0)),"-")</f>
        <v>0</v>
      </c>
      <c r="H442" s="366">
        <f>IFERROR(IF(-SUM(H$20:H441)+H$15&lt;0.000001,0,IF($C442&gt;='H-32A-WP06 - Debt Service'!G$24,'H-32A-WP06 - Debt Service'!G$27/12,0)),"-")</f>
        <v>0</v>
      </c>
      <c r="I442" s="366">
        <f>IFERROR(IF(-SUM(I$20:I441)+I$15&lt;0.000001,0,IF($C442&gt;='H-32A-WP06 - Debt Service'!H$24,'H-32A-WP06 - Debt Service'!H$27/12,0)),"-")</f>
        <v>0</v>
      </c>
      <c r="J442" s="366">
        <f>IFERROR(IF(-SUM(J$20:J441)+J$15&lt;0.000001,0,IF($C442&gt;='H-32A-WP06 - Debt Service'!I$24,'H-32A-WP06 - Debt Service'!I$27/12,0)),"-")</f>
        <v>0</v>
      </c>
      <c r="K442" s="366">
        <f>IFERROR(IF(-SUM(K$20:K441)+K$15&lt;0.000001,0,IF($C442&gt;='H-32A-WP06 - Debt Service'!J$24,'H-32A-WP06 - Debt Service'!J$27/12,0)),"-")</f>
        <v>0</v>
      </c>
      <c r="L442" s="366">
        <f>IFERROR(IF(-SUM(L$20:L441)+L$15&lt;0.000001,0,IF($C442&gt;='H-32A-WP06 - Debt Service'!K$24,'H-32A-WP06 - Debt Service'!K$27/12,0)),"-")</f>
        <v>0</v>
      </c>
      <c r="M442" s="366">
        <f>IFERROR(IF(-SUM(M$20:M441)+M$15&lt;0.000001,0,IF($C442&gt;='H-32A-WP06 - Debt Service'!L$24,'H-32A-WP06 - Debt Service'!L$27/12,0)),"-")</f>
        <v>0</v>
      </c>
      <c r="N442" s="459"/>
      <c r="O442" s="354">
        <f t="shared" si="25"/>
        <v>2054</v>
      </c>
      <c r="P442" s="378">
        <f t="shared" si="27"/>
        <v>56309</v>
      </c>
      <c r="Q442" s="366" t="str">
        <f>IFERROR(IF(-SUM(Q$20:Q441)+Q$15&lt;0.000001,0,IF($C442&gt;='H-32A-WP06 - Debt Service'!P$24,'H-32A-WP06 - Debt Service'!P$27/12,0)),"-")</f>
        <v>-</v>
      </c>
      <c r="R442" s="366">
        <f>IFERROR(IF(-SUM(R$20:R441)+R$15&lt;0.000001,0,IF($C442&gt;='H-32A-WP06 - Debt Service'!Q$24,'H-32A-WP06 - Debt Service'!Q$27/12,0)),"-")</f>
        <v>0</v>
      </c>
      <c r="S442" s="366">
        <f>IFERROR(IF(-SUM(S$20:S441)+S$15&lt;0.000001,0,IF($C442&gt;='H-32A-WP06 - Debt Service'!R$24,'H-32A-WP06 - Debt Service'!R$27/12,0)),"-")</f>
        <v>0</v>
      </c>
      <c r="T442" s="366">
        <f>IFERROR(IF(-SUM(T$20:T441)+T$15&lt;0.000001,0,IF($C442&gt;='H-32A-WP06 - Debt Service'!S$24,'H-32A-WP06 - Debt Service'!S$27/12,0)),"-")</f>
        <v>0</v>
      </c>
      <c r="U442" s="366">
        <f>IFERROR(IF(-SUM(U$20:U441)+U$15&lt;0.000001,0,IF($C442&gt;='H-32A-WP06 - Debt Service'!T$24,'H-32A-WP06 - Debt Service'!T$27/12,0)),"-")</f>
        <v>0</v>
      </c>
      <c r="V442" s="366">
        <f>IFERROR(IF(-SUM(V$20:V441)+V$15&lt;0.000001,0,IF($C442&gt;='H-32A-WP06 - Debt Service'!U$24,'H-32A-WP06 - Debt Service'!U$27/12,0)),"-")</f>
        <v>0</v>
      </c>
      <c r="W442" s="366">
        <f>IFERROR(IF(-SUM(W$20:W441)+W$15&lt;0.000001,0,IF($C442&gt;='H-32A-WP06 - Debt Service'!V$24,'H-32A-WP06 - Debt Service'!V$27/12,0)),"-")</f>
        <v>0</v>
      </c>
      <c r="X442" s="366">
        <f>IFERROR(IF(-SUM(X$20:X441)+X$15&lt;0.000001,0,IF($C442&gt;='H-32A-WP06 - Debt Service'!W$24,'H-32A-WP06 - Debt Service'!W$27/12,0)),"-")</f>
        <v>0</v>
      </c>
      <c r="Y442" s="366">
        <f>IFERROR(IF(-SUM(Y$20:Y441)+Y$15&lt;0.000001,0,IF($C442&gt;='H-32A-WP06 - Debt Service'!X$24,'H-32A-WP06 - Debt Service'!X$27/12,0)),"-")</f>
        <v>0</v>
      </c>
      <c r="Z442" s="366">
        <f>IFERROR(IF(-SUM(Z$20:Z441)+Z$15&lt;0.000001,0,IF($C442&gt;='H-32A-WP06 - Debt Service'!Y$24,'H-32A-WP06 - Debt Service'!Y$27/12,0)),"-")</f>
        <v>0</v>
      </c>
    </row>
    <row r="443" spans="2:26">
      <c r="B443" s="354">
        <f t="shared" si="24"/>
        <v>2054</v>
      </c>
      <c r="C443" s="378">
        <f t="shared" si="26"/>
        <v>56340</v>
      </c>
      <c r="D443" s="366" t="str">
        <f>IFERROR(IF(-SUM(D$20:D442)+D$15&lt;0.000001,0,IF($C443&gt;='H-32A-WP06 - Debt Service'!C$24,'H-32A-WP06 - Debt Service'!C$27/12,0)),"-")</f>
        <v>-</v>
      </c>
      <c r="E443" s="366" t="str">
        <f>IFERROR(IF(-SUM(E$20:E442)+E$15&lt;0.000001,0,IF($C443&gt;='H-32A-WP06 - Debt Service'!D$24,'H-32A-WP06 - Debt Service'!D$27/12,0)),"-")</f>
        <v>-</v>
      </c>
      <c r="F443" s="366" t="str">
        <f>IFERROR(IF(-SUM(F$20:F442)+F$15&lt;0.000001,0,IF($C443&gt;='H-32A-WP06 - Debt Service'!E$24,'H-32A-WP06 - Debt Service'!E$27/12,0)),"-")</f>
        <v>-</v>
      </c>
      <c r="G443" s="366">
        <f>IFERROR(IF(-SUM(G$20:G442)+G$15&lt;0.000001,0,IF($C443&gt;='H-32A-WP06 - Debt Service'!F$24,'H-32A-WP06 - Debt Service'!F$27/12,0)),"-")</f>
        <v>0</v>
      </c>
      <c r="H443" s="366">
        <f>IFERROR(IF(-SUM(H$20:H442)+H$15&lt;0.000001,0,IF($C443&gt;='H-32A-WP06 - Debt Service'!G$24,'H-32A-WP06 - Debt Service'!G$27/12,0)),"-")</f>
        <v>0</v>
      </c>
      <c r="I443" s="366">
        <f>IFERROR(IF(-SUM(I$20:I442)+I$15&lt;0.000001,0,IF($C443&gt;='H-32A-WP06 - Debt Service'!H$24,'H-32A-WP06 - Debt Service'!H$27/12,0)),"-")</f>
        <v>0</v>
      </c>
      <c r="J443" s="366">
        <f>IFERROR(IF(-SUM(J$20:J442)+J$15&lt;0.000001,0,IF($C443&gt;='H-32A-WP06 - Debt Service'!I$24,'H-32A-WP06 - Debt Service'!I$27/12,0)),"-")</f>
        <v>0</v>
      </c>
      <c r="K443" s="366">
        <f>IFERROR(IF(-SUM(K$20:K442)+K$15&lt;0.000001,0,IF($C443&gt;='H-32A-WP06 - Debt Service'!J$24,'H-32A-WP06 - Debt Service'!J$27/12,0)),"-")</f>
        <v>0</v>
      </c>
      <c r="L443" s="366">
        <f>IFERROR(IF(-SUM(L$20:L442)+L$15&lt;0.000001,0,IF($C443&gt;='H-32A-WP06 - Debt Service'!K$24,'H-32A-WP06 - Debt Service'!K$27/12,0)),"-")</f>
        <v>0</v>
      </c>
      <c r="M443" s="366">
        <f>IFERROR(IF(-SUM(M$20:M442)+M$15&lt;0.000001,0,IF($C443&gt;='H-32A-WP06 - Debt Service'!L$24,'H-32A-WP06 - Debt Service'!L$27/12,0)),"-")</f>
        <v>0</v>
      </c>
      <c r="N443" s="459"/>
      <c r="O443" s="354">
        <f t="shared" si="25"/>
        <v>2054</v>
      </c>
      <c r="P443" s="378">
        <f t="shared" si="27"/>
        <v>56340</v>
      </c>
      <c r="Q443" s="366" t="str">
        <f>IFERROR(IF(-SUM(Q$20:Q442)+Q$15&lt;0.000001,0,IF($C443&gt;='H-32A-WP06 - Debt Service'!P$24,'H-32A-WP06 - Debt Service'!P$27/12,0)),"-")</f>
        <v>-</v>
      </c>
      <c r="R443" s="366">
        <f>IFERROR(IF(-SUM(R$20:R442)+R$15&lt;0.000001,0,IF($C443&gt;='H-32A-WP06 - Debt Service'!Q$24,'H-32A-WP06 - Debt Service'!Q$27/12,0)),"-")</f>
        <v>0</v>
      </c>
      <c r="S443" s="366">
        <f>IFERROR(IF(-SUM(S$20:S442)+S$15&lt;0.000001,0,IF($C443&gt;='H-32A-WP06 - Debt Service'!R$24,'H-32A-WP06 - Debt Service'!R$27/12,0)),"-")</f>
        <v>0</v>
      </c>
      <c r="T443" s="366">
        <f>IFERROR(IF(-SUM(T$20:T442)+T$15&lt;0.000001,0,IF($C443&gt;='H-32A-WP06 - Debt Service'!S$24,'H-32A-WP06 - Debt Service'!S$27/12,0)),"-")</f>
        <v>0</v>
      </c>
      <c r="U443" s="366">
        <f>IFERROR(IF(-SUM(U$20:U442)+U$15&lt;0.000001,0,IF($C443&gt;='H-32A-WP06 - Debt Service'!T$24,'H-32A-WP06 - Debt Service'!T$27/12,0)),"-")</f>
        <v>0</v>
      </c>
      <c r="V443" s="366">
        <f>IFERROR(IF(-SUM(V$20:V442)+V$15&lt;0.000001,0,IF($C443&gt;='H-32A-WP06 - Debt Service'!U$24,'H-32A-WP06 - Debt Service'!U$27/12,0)),"-")</f>
        <v>0</v>
      </c>
      <c r="W443" s="366">
        <f>IFERROR(IF(-SUM(W$20:W442)+W$15&lt;0.000001,0,IF($C443&gt;='H-32A-WP06 - Debt Service'!V$24,'H-32A-WP06 - Debt Service'!V$27/12,0)),"-")</f>
        <v>0</v>
      </c>
      <c r="X443" s="366">
        <f>IFERROR(IF(-SUM(X$20:X442)+X$15&lt;0.000001,0,IF($C443&gt;='H-32A-WP06 - Debt Service'!W$24,'H-32A-WP06 - Debt Service'!W$27/12,0)),"-")</f>
        <v>0</v>
      </c>
      <c r="Y443" s="366">
        <f>IFERROR(IF(-SUM(Y$20:Y442)+Y$15&lt;0.000001,0,IF($C443&gt;='H-32A-WP06 - Debt Service'!X$24,'H-32A-WP06 - Debt Service'!X$27/12,0)),"-")</f>
        <v>0</v>
      </c>
      <c r="Z443" s="366">
        <f>IFERROR(IF(-SUM(Z$20:Z442)+Z$15&lt;0.000001,0,IF($C443&gt;='H-32A-WP06 - Debt Service'!Y$24,'H-32A-WP06 - Debt Service'!Y$27/12,0)),"-")</f>
        <v>0</v>
      </c>
    </row>
    <row r="444" spans="2:26">
      <c r="B444" s="354">
        <f t="shared" si="24"/>
        <v>2054</v>
      </c>
      <c r="C444" s="378">
        <f t="shared" si="26"/>
        <v>56370</v>
      </c>
      <c r="D444" s="366" t="str">
        <f>IFERROR(IF(-SUM(D$20:D443)+D$15&lt;0.000001,0,IF($C444&gt;='H-32A-WP06 - Debt Service'!C$24,'H-32A-WP06 - Debt Service'!C$27/12,0)),"-")</f>
        <v>-</v>
      </c>
      <c r="E444" s="366" t="str">
        <f>IFERROR(IF(-SUM(E$20:E443)+E$15&lt;0.000001,0,IF($C444&gt;='H-32A-WP06 - Debt Service'!D$24,'H-32A-WP06 - Debt Service'!D$27/12,0)),"-")</f>
        <v>-</v>
      </c>
      <c r="F444" s="366" t="str">
        <f>IFERROR(IF(-SUM(F$20:F443)+F$15&lt;0.000001,0,IF($C444&gt;='H-32A-WP06 - Debt Service'!E$24,'H-32A-WP06 - Debt Service'!E$27/12,0)),"-")</f>
        <v>-</v>
      </c>
      <c r="G444" s="366">
        <f>IFERROR(IF(-SUM(G$20:G443)+G$15&lt;0.000001,0,IF($C444&gt;='H-32A-WP06 - Debt Service'!F$24,'H-32A-WP06 - Debt Service'!F$27/12,0)),"-")</f>
        <v>0</v>
      </c>
      <c r="H444" s="366">
        <f>IFERROR(IF(-SUM(H$20:H443)+H$15&lt;0.000001,0,IF($C444&gt;='H-32A-WP06 - Debt Service'!G$24,'H-32A-WP06 - Debt Service'!G$27/12,0)),"-")</f>
        <v>0</v>
      </c>
      <c r="I444" s="366">
        <f>IFERROR(IF(-SUM(I$20:I443)+I$15&lt;0.000001,0,IF($C444&gt;='H-32A-WP06 - Debt Service'!H$24,'H-32A-WP06 - Debt Service'!H$27/12,0)),"-")</f>
        <v>0</v>
      </c>
      <c r="J444" s="366">
        <f>IFERROR(IF(-SUM(J$20:J443)+J$15&lt;0.000001,0,IF($C444&gt;='H-32A-WP06 - Debt Service'!I$24,'H-32A-WP06 - Debt Service'!I$27/12,0)),"-")</f>
        <v>0</v>
      </c>
      <c r="K444" s="366">
        <f>IFERROR(IF(-SUM(K$20:K443)+K$15&lt;0.000001,0,IF($C444&gt;='H-32A-WP06 - Debt Service'!J$24,'H-32A-WP06 - Debt Service'!J$27/12,0)),"-")</f>
        <v>0</v>
      </c>
      <c r="L444" s="366">
        <f>IFERROR(IF(-SUM(L$20:L443)+L$15&lt;0.000001,0,IF($C444&gt;='H-32A-WP06 - Debt Service'!K$24,'H-32A-WP06 - Debt Service'!K$27/12,0)),"-")</f>
        <v>0</v>
      </c>
      <c r="M444" s="366">
        <f>IFERROR(IF(-SUM(M$20:M443)+M$15&lt;0.000001,0,IF($C444&gt;='H-32A-WP06 - Debt Service'!L$24,'H-32A-WP06 - Debt Service'!L$27/12,0)),"-")</f>
        <v>0</v>
      </c>
      <c r="N444" s="459"/>
      <c r="O444" s="354">
        <f t="shared" si="25"/>
        <v>2054</v>
      </c>
      <c r="P444" s="378">
        <f t="shared" si="27"/>
        <v>56370</v>
      </c>
      <c r="Q444" s="366" t="str">
        <f>IFERROR(IF(-SUM(Q$20:Q443)+Q$15&lt;0.000001,0,IF($C444&gt;='H-32A-WP06 - Debt Service'!P$24,'H-32A-WP06 - Debt Service'!P$27/12,0)),"-")</f>
        <v>-</v>
      </c>
      <c r="R444" s="366">
        <f>IFERROR(IF(-SUM(R$20:R443)+R$15&lt;0.000001,0,IF($C444&gt;='H-32A-WP06 - Debt Service'!Q$24,'H-32A-WP06 - Debt Service'!Q$27/12,0)),"-")</f>
        <v>0</v>
      </c>
      <c r="S444" s="366">
        <f>IFERROR(IF(-SUM(S$20:S443)+S$15&lt;0.000001,0,IF($C444&gt;='H-32A-WP06 - Debt Service'!R$24,'H-32A-WP06 - Debt Service'!R$27/12,0)),"-")</f>
        <v>0</v>
      </c>
      <c r="T444" s="366">
        <f>IFERROR(IF(-SUM(T$20:T443)+T$15&lt;0.000001,0,IF($C444&gt;='H-32A-WP06 - Debt Service'!S$24,'H-32A-WP06 - Debt Service'!S$27/12,0)),"-")</f>
        <v>0</v>
      </c>
      <c r="U444" s="366">
        <f>IFERROR(IF(-SUM(U$20:U443)+U$15&lt;0.000001,0,IF($C444&gt;='H-32A-WP06 - Debt Service'!T$24,'H-32A-WP06 - Debt Service'!T$27/12,0)),"-")</f>
        <v>0</v>
      </c>
      <c r="V444" s="366">
        <f>IFERROR(IF(-SUM(V$20:V443)+V$15&lt;0.000001,0,IF($C444&gt;='H-32A-WP06 - Debt Service'!U$24,'H-32A-WP06 - Debt Service'!U$27/12,0)),"-")</f>
        <v>0</v>
      </c>
      <c r="W444" s="366">
        <f>IFERROR(IF(-SUM(W$20:W443)+W$15&lt;0.000001,0,IF($C444&gt;='H-32A-WP06 - Debt Service'!V$24,'H-32A-WP06 - Debt Service'!V$27/12,0)),"-")</f>
        <v>0</v>
      </c>
      <c r="X444" s="366">
        <f>IFERROR(IF(-SUM(X$20:X443)+X$15&lt;0.000001,0,IF($C444&gt;='H-32A-WP06 - Debt Service'!W$24,'H-32A-WP06 - Debt Service'!W$27/12,0)),"-")</f>
        <v>0</v>
      </c>
      <c r="Y444" s="366">
        <f>IFERROR(IF(-SUM(Y$20:Y443)+Y$15&lt;0.000001,0,IF($C444&gt;='H-32A-WP06 - Debt Service'!X$24,'H-32A-WP06 - Debt Service'!X$27/12,0)),"-")</f>
        <v>0</v>
      </c>
      <c r="Z444" s="366">
        <f>IFERROR(IF(-SUM(Z$20:Z443)+Z$15&lt;0.000001,0,IF($C444&gt;='H-32A-WP06 - Debt Service'!Y$24,'H-32A-WP06 - Debt Service'!Y$27/12,0)),"-")</f>
        <v>0</v>
      </c>
    </row>
    <row r="445" spans="2:26">
      <c r="B445" s="354">
        <f t="shared" si="24"/>
        <v>2054</v>
      </c>
      <c r="C445" s="378">
        <f t="shared" si="26"/>
        <v>56401</v>
      </c>
      <c r="D445" s="366" t="str">
        <f>IFERROR(IF(-SUM(D$20:D444)+D$15&lt;0.000001,0,IF($C445&gt;='H-32A-WP06 - Debt Service'!C$24,'H-32A-WP06 - Debt Service'!C$27/12,0)),"-")</f>
        <v>-</v>
      </c>
      <c r="E445" s="366" t="str">
        <f>IFERROR(IF(-SUM(E$20:E444)+E$15&lt;0.000001,0,IF($C445&gt;='H-32A-WP06 - Debt Service'!D$24,'H-32A-WP06 - Debt Service'!D$27/12,0)),"-")</f>
        <v>-</v>
      </c>
      <c r="F445" s="366" t="str">
        <f>IFERROR(IF(-SUM(F$20:F444)+F$15&lt;0.000001,0,IF($C445&gt;='H-32A-WP06 - Debt Service'!E$24,'H-32A-WP06 - Debt Service'!E$27/12,0)),"-")</f>
        <v>-</v>
      </c>
      <c r="G445" s="366">
        <f>IFERROR(IF(-SUM(G$20:G444)+G$15&lt;0.000001,0,IF($C445&gt;='H-32A-WP06 - Debt Service'!F$24,'H-32A-WP06 - Debt Service'!F$27/12,0)),"-")</f>
        <v>0</v>
      </c>
      <c r="H445" s="366">
        <f>IFERROR(IF(-SUM(H$20:H444)+H$15&lt;0.000001,0,IF($C445&gt;='H-32A-WP06 - Debt Service'!G$24,'H-32A-WP06 - Debt Service'!G$27/12,0)),"-")</f>
        <v>0</v>
      </c>
      <c r="I445" s="366">
        <f>IFERROR(IF(-SUM(I$20:I444)+I$15&lt;0.000001,0,IF($C445&gt;='H-32A-WP06 - Debt Service'!H$24,'H-32A-WP06 - Debt Service'!H$27/12,0)),"-")</f>
        <v>0</v>
      </c>
      <c r="J445" s="366">
        <f>IFERROR(IF(-SUM(J$20:J444)+J$15&lt;0.000001,0,IF($C445&gt;='H-32A-WP06 - Debt Service'!I$24,'H-32A-WP06 - Debt Service'!I$27/12,0)),"-")</f>
        <v>0</v>
      </c>
      <c r="K445" s="366">
        <f>IFERROR(IF(-SUM(K$20:K444)+K$15&lt;0.000001,0,IF($C445&gt;='H-32A-WP06 - Debt Service'!J$24,'H-32A-WP06 - Debt Service'!J$27/12,0)),"-")</f>
        <v>0</v>
      </c>
      <c r="L445" s="366">
        <f>IFERROR(IF(-SUM(L$20:L444)+L$15&lt;0.000001,0,IF($C445&gt;='H-32A-WP06 - Debt Service'!K$24,'H-32A-WP06 - Debt Service'!K$27/12,0)),"-")</f>
        <v>0</v>
      </c>
      <c r="M445" s="366">
        <f>IFERROR(IF(-SUM(M$20:M444)+M$15&lt;0.000001,0,IF($C445&gt;='H-32A-WP06 - Debt Service'!L$24,'H-32A-WP06 - Debt Service'!L$27/12,0)),"-")</f>
        <v>0</v>
      </c>
      <c r="N445" s="459"/>
      <c r="O445" s="354">
        <f t="shared" si="25"/>
        <v>2054</v>
      </c>
      <c r="P445" s="378">
        <f t="shared" si="27"/>
        <v>56401</v>
      </c>
      <c r="Q445" s="366" t="str">
        <f>IFERROR(IF(-SUM(Q$20:Q444)+Q$15&lt;0.000001,0,IF($C445&gt;='H-32A-WP06 - Debt Service'!P$24,'H-32A-WP06 - Debt Service'!P$27/12,0)),"-")</f>
        <v>-</v>
      </c>
      <c r="R445" s="366">
        <f>IFERROR(IF(-SUM(R$20:R444)+R$15&lt;0.000001,0,IF($C445&gt;='H-32A-WP06 - Debt Service'!Q$24,'H-32A-WP06 - Debt Service'!Q$27/12,0)),"-")</f>
        <v>0</v>
      </c>
      <c r="S445" s="366">
        <f>IFERROR(IF(-SUM(S$20:S444)+S$15&lt;0.000001,0,IF($C445&gt;='H-32A-WP06 - Debt Service'!R$24,'H-32A-WP06 - Debt Service'!R$27/12,0)),"-")</f>
        <v>0</v>
      </c>
      <c r="T445" s="366">
        <f>IFERROR(IF(-SUM(T$20:T444)+T$15&lt;0.000001,0,IF($C445&gt;='H-32A-WP06 - Debt Service'!S$24,'H-32A-WP06 - Debt Service'!S$27/12,0)),"-")</f>
        <v>0</v>
      </c>
      <c r="U445" s="366">
        <f>IFERROR(IF(-SUM(U$20:U444)+U$15&lt;0.000001,0,IF($C445&gt;='H-32A-WP06 - Debt Service'!T$24,'H-32A-WP06 - Debt Service'!T$27/12,0)),"-")</f>
        <v>0</v>
      </c>
      <c r="V445" s="366">
        <f>IFERROR(IF(-SUM(V$20:V444)+V$15&lt;0.000001,0,IF($C445&gt;='H-32A-WP06 - Debt Service'!U$24,'H-32A-WP06 - Debt Service'!U$27/12,0)),"-")</f>
        <v>0</v>
      </c>
      <c r="W445" s="366">
        <f>IFERROR(IF(-SUM(W$20:W444)+W$15&lt;0.000001,0,IF($C445&gt;='H-32A-WP06 - Debt Service'!V$24,'H-32A-WP06 - Debt Service'!V$27/12,0)),"-")</f>
        <v>0</v>
      </c>
      <c r="X445" s="366">
        <f>IFERROR(IF(-SUM(X$20:X444)+X$15&lt;0.000001,0,IF($C445&gt;='H-32A-WP06 - Debt Service'!W$24,'H-32A-WP06 - Debt Service'!W$27/12,0)),"-")</f>
        <v>0</v>
      </c>
      <c r="Y445" s="366">
        <f>IFERROR(IF(-SUM(Y$20:Y444)+Y$15&lt;0.000001,0,IF($C445&gt;='H-32A-WP06 - Debt Service'!X$24,'H-32A-WP06 - Debt Service'!X$27/12,0)),"-")</f>
        <v>0</v>
      </c>
      <c r="Z445" s="366">
        <f>IFERROR(IF(-SUM(Z$20:Z444)+Z$15&lt;0.000001,0,IF($C445&gt;='H-32A-WP06 - Debt Service'!Y$24,'H-32A-WP06 - Debt Service'!Y$27/12,0)),"-")</f>
        <v>0</v>
      </c>
    </row>
    <row r="446" spans="2:26">
      <c r="B446" s="354">
        <f t="shared" si="24"/>
        <v>2054</v>
      </c>
      <c r="C446" s="378">
        <f t="shared" si="26"/>
        <v>56431</v>
      </c>
      <c r="D446" s="366" t="str">
        <f>IFERROR(IF(-SUM(D$20:D445)+D$15&lt;0.000001,0,IF($C446&gt;='H-32A-WP06 - Debt Service'!C$24,'H-32A-WP06 - Debt Service'!C$27/12,0)),"-")</f>
        <v>-</v>
      </c>
      <c r="E446" s="366" t="str">
        <f>IFERROR(IF(-SUM(E$20:E445)+E$15&lt;0.000001,0,IF($C446&gt;='H-32A-WP06 - Debt Service'!D$24,'H-32A-WP06 - Debt Service'!D$27/12,0)),"-")</f>
        <v>-</v>
      </c>
      <c r="F446" s="366" t="str">
        <f>IFERROR(IF(-SUM(F$20:F445)+F$15&lt;0.000001,0,IF($C446&gt;='H-32A-WP06 - Debt Service'!E$24,'H-32A-WP06 - Debt Service'!E$27/12,0)),"-")</f>
        <v>-</v>
      </c>
      <c r="G446" s="366">
        <f>IFERROR(IF(-SUM(G$20:G445)+G$15&lt;0.000001,0,IF($C446&gt;='H-32A-WP06 - Debt Service'!F$24,'H-32A-WP06 - Debt Service'!F$27/12,0)),"-")</f>
        <v>0</v>
      </c>
      <c r="H446" s="366">
        <f>IFERROR(IF(-SUM(H$20:H445)+H$15&lt;0.000001,0,IF($C446&gt;='H-32A-WP06 - Debt Service'!G$24,'H-32A-WP06 - Debt Service'!G$27/12,0)),"-")</f>
        <v>0</v>
      </c>
      <c r="I446" s="366">
        <f>IFERROR(IF(-SUM(I$20:I445)+I$15&lt;0.000001,0,IF($C446&gt;='H-32A-WP06 - Debt Service'!H$24,'H-32A-WP06 - Debt Service'!H$27/12,0)),"-")</f>
        <v>0</v>
      </c>
      <c r="J446" s="366">
        <f>IFERROR(IF(-SUM(J$20:J445)+J$15&lt;0.000001,0,IF($C446&gt;='H-32A-WP06 - Debt Service'!I$24,'H-32A-WP06 - Debt Service'!I$27/12,0)),"-")</f>
        <v>0</v>
      </c>
      <c r="K446" s="366">
        <f>IFERROR(IF(-SUM(K$20:K445)+K$15&lt;0.000001,0,IF($C446&gt;='H-32A-WP06 - Debt Service'!J$24,'H-32A-WP06 - Debt Service'!J$27/12,0)),"-")</f>
        <v>0</v>
      </c>
      <c r="L446" s="366">
        <f>IFERROR(IF(-SUM(L$20:L445)+L$15&lt;0.000001,0,IF($C446&gt;='H-32A-WP06 - Debt Service'!K$24,'H-32A-WP06 - Debt Service'!K$27/12,0)),"-")</f>
        <v>0</v>
      </c>
      <c r="M446" s="366">
        <f>IFERROR(IF(-SUM(M$20:M445)+M$15&lt;0.000001,0,IF($C446&gt;='H-32A-WP06 - Debt Service'!L$24,'H-32A-WP06 - Debt Service'!L$27/12,0)),"-")</f>
        <v>0</v>
      </c>
      <c r="N446" s="459"/>
      <c r="O446" s="354">
        <f t="shared" si="25"/>
        <v>2054</v>
      </c>
      <c r="P446" s="378">
        <f t="shared" si="27"/>
        <v>56431</v>
      </c>
      <c r="Q446" s="366" t="str">
        <f>IFERROR(IF(-SUM(Q$20:Q445)+Q$15&lt;0.000001,0,IF($C446&gt;='H-32A-WP06 - Debt Service'!P$24,'H-32A-WP06 - Debt Service'!P$27/12,0)),"-")</f>
        <v>-</v>
      </c>
      <c r="R446" s="366">
        <f>IFERROR(IF(-SUM(R$20:R445)+R$15&lt;0.000001,0,IF($C446&gt;='H-32A-WP06 - Debt Service'!Q$24,'H-32A-WP06 - Debt Service'!Q$27/12,0)),"-")</f>
        <v>0</v>
      </c>
      <c r="S446" s="366">
        <f>IFERROR(IF(-SUM(S$20:S445)+S$15&lt;0.000001,0,IF($C446&gt;='H-32A-WP06 - Debt Service'!R$24,'H-32A-WP06 - Debt Service'!R$27/12,0)),"-")</f>
        <v>0</v>
      </c>
      <c r="T446" s="366">
        <f>IFERROR(IF(-SUM(T$20:T445)+T$15&lt;0.000001,0,IF($C446&gt;='H-32A-WP06 - Debt Service'!S$24,'H-32A-WP06 - Debt Service'!S$27/12,0)),"-")</f>
        <v>0</v>
      </c>
      <c r="U446" s="366">
        <f>IFERROR(IF(-SUM(U$20:U445)+U$15&lt;0.000001,0,IF($C446&gt;='H-32A-WP06 - Debt Service'!T$24,'H-32A-WP06 - Debt Service'!T$27/12,0)),"-")</f>
        <v>0</v>
      </c>
      <c r="V446" s="366">
        <f>IFERROR(IF(-SUM(V$20:V445)+V$15&lt;0.000001,0,IF($C446&gt;='H-32A-WP06 - Debt Service'!U$24,'H-32A-WP06 - Debt Service'!U$27/12,0)),"-")</f>
        <v>0</v>
      </c>
      <c r="W446" s="366">
        <f>IFERROR(IF(-SUM(W$20:W445)+W$15&lt;0.000001,0,IF($C446&gt;='H-32A-WP06 - Debt Service'!V$24,'H-32A-WP06 - Debt Service'!V$27/12,0)),"-")</f>
        <v>0</v>
      </c>
      <c r="X446" s="366">
        <f>IFERROR(IF(-SUM(X$20:X445)+X$15&lt;0.000001,0,IF($C446&gt;='H-32A-WP06 - Debt Service'!W$24,'H-32A-WP06 - Debt Service'!W$27/12,0)),"-")</f>
        <v>0</v>
      </c>
      <c r="Y446" s="366">
        <f>IFERROR(IF(-SUM(Y$20:Y445)+Y$15&lt;0.000001,0,IF($C446&gt;='H-32A-WP06 - Debt Service'!X$24,'H-32A-WP06 - Debt Service'!X$27/12,0)),"-")</f>
        <v>0</v>
      </c>
      <c r="Z446" s="366">
        <f>IFERROR(IF(-SUM(Z$20:Z445)+Z$15&lt;0.000001,0,IF($C446&gt;='H-32A-WP06 - Debt Service'!Y$24,'H-32A-WP06 - Debt Service'!Y$27/12,0)),"-")</f>
        <v>0</v>
      </c>
    </row>
    <row r="447" spans="2:26">
      <c r="B447" s="354">
        <f t="shared" si="24"/>
        <v>2054</v>
      </c>
      <c r="C447" s="378">
        <f t="shared" si="26"/>
        <v>56462</v>
      </c>
      <c r="D447" s="366" t="str">
        <f>IFERROR(IF(-SUM(D$20:D446)+D$15&lt;0.000001,0,IF($C447&gt;='H-32A-WP06 - Debt Service'!C$24,'H-32A-WP06 - Debt Service'!C$27/12,0)),"-")</f>
        <v>-</v>
      </c>
      <c r="E447" s="366" t="str">
        <f>IFERROR(IF(-SUM(E$20:E446)+E$15&lt;0.000001,0,IF($C447&gt;='H-32A-WP06 - Debt Service'!D$24,'H-32A-WP06 - Debt Service'!D$27/12,0)),"-")</f>
        <v>-</v>
      </c>
      <c r="F447" s="366" t="str">
        <f>IFERROR(IF(-SUM(F$20:F446)+F$15&lt;0.000001,0,IF($C447&gt;='H-32A-WP06 - Debt Service'!E$24,'H-32A-WP06 - Debt Service'!E$27/12,0)),"-")</f>
        <v>-</v>
      </c>
      <c r="G447" s="366">
        <f>IFERROR(IF(-SUM(G$20:G446)+G$15&lt;0.000001,0,IF($C447&gt;='H-32A-WP06 - Debt Service'!F$24,'H-32A-WP06 - Debt Service'!F$27/12,0)),"-")</f>
        <v>0</v>
      </c>
      <c r="H447" s="366">
        <f>IFERROR(IF(-SUM(H$20:H446)+H$15&lt;0.000001,0,IF($C447&gt;='H-32A-WP06 - Debt Service'!G$24,'H-32A-WP06 - Debt Service'!G$27/12,0)),"-")</f>
        <v>0</v>
      </c>
      <c r="I447" s="366">
        <f>IFERROR(IF(-SUM(I$20:I446)+I$15&lt;0.000001,0,IF($C447&gt;='H-32A-WP06 - Debt Service'!H$24,'H-32A-WP06 - Debt Service'!H$27/12,0)),"-")</f>
        <v>0</v>
      </c>
      <c r="J447" s="366">
        <f>IFERROR(IF(-SUM(J$20:J446)+J$15&lt;0.000001,0,IF($C447&gt;='H-32A-WP06 - Debt Service'!I$24,'H-32A-WP06 - Debt Service'!I$27/12,0)),"-")</f>
        <v>0</v>
      </c>
      <c r="K447" s="366">
        <f>IFERROR(IF(-SUM(K$20:K446)+K$15&lt;0.000001,0,IF($C447&gt;='H-32A-WP06 - Debt Service'!J$24,'H-32A-WP06 - Debt Service'!J$27/12,0)),"-")</f>
        <v>0</v>
      </c>
      <c r="L447" s="366">
        <f>IFERROR(IF(-SUM(L$20:L446)+L$15&lt;0.000001,0,IF($C447&gt;='H-32A-WP06 - Debt Service'!K$24,'H-32A-WP06 - Debt Service'!K$27/12,0)),"-")</f>
        <v>0</v>
      </c>
      <c r="M447" s="366">
        <f>IFERROR(IF(-SUM(M$20:M446)+M$15&lt;0.000001,0,IF($C447&gt;='H-32A-WP06 - Debt Service'!L$24,'H-32A-WP06 - Debt Service'!L$27/12,0)),"-")</f>
        <v>0</v>
      </c>
      <c r="N447" s="459"/>
      <c r="O447" s="354">
        <f t="shared" si="25"/>
        <v>2054</v>
      </c>
      <c r="P447" s="378">
        <f t="shared" si="27"/>
        <v>56462</v>
      </c>
      <c r="Q447" s="366" t="str">
        <f>IFERROR(IF(-SUM(Q$20:Q446)+Q$15&lt;0.000001,0,IF($C447&gt;='H-32A-WP06 - Debt Service'!P$24,'H-32A-WP06 - Debt Service'!P$27/12,0)),"-")</f>
        <v>-</v>
      </c>
      <c r="R447" s="366">
        <f>IFERROR(IF(-SUM(R$20:R446)+R$15&lt;0.000001,0,IF($C447&gt;='H-32A-WP06 - Debt Service'!Q$24,'H-32A-WP06 - Debt Service'!Q$27/12,0)),"-")</f>
        <v>0</v>
      </c>
      <c r="S447" s="366">
        <f>IFERROR(IF(-SUM(S$20:S446)+S$15&lt;0.000001,0,IF($C447&gt;='H-32A-WP06 - Debt Service'!R$24,'H-32A-WP06 - Debt Service'!R$27/12,0)),"-")</f>
        <v>0</v>
      </c>
      <c r="T447" s="366">
        <f>IFERROR(IF(-SUM(T$20:T446)+T$15&lt;0.000001,0,IF($C447&gt;='H-32A-WP06 - Debt Service'!S$24,'H-32A-WP06 - Debt Service'!S$27/12,0)),"-")</f>
        <v>0</v>
      </c>
      <c r="U447" s="366">
        <f>IFERROR(IF(-SUM(U$20:U446)+U$15&lt;0.000001,0,IF($C447&gt;='H-32A-WP06 - Debt Service'!T$24,'H-32A-WP06 - Debt Service'!T$27/12,0)),"-")</f>
        <v>0</v>
      </c>
      <c r="V447" s="366">
        <f>IFERROR(IF(-SUM(V$20:V446)+V$15&lt;0.000001,0,IF($C447&gt;='H-32A-WP06 - Debt Service'!U$24,'H-32A-WP06 - Debt Service'!U$27/12,0)),"-")</f>
        <v>0</v>
      </c>
      <c r="W447" s="366">
        <f>IFERROR(IF(-SUM(W$20:W446)+W$15&lt;0.000001,0,IF($C447&gt;='H-32A-WP06 - Debt Service'!V$24,'H-32A-WP06 - Debt Service'!V$27/12,0)),"-")</f>
        <v>0</v>
      </c>
      <c r="X447" s="366">
        <f>IFERROR(IF(-SUM(X$20:X446)+X$15&lt;0.000001,0,IF($C447&gt;='H-32A-WP06 - Debt Service'!W$24,'H-32A-WP06 - Debt Service'!W$27/12,0)),"-")</f>
        <v>0</v>
      </c>
      <c r="Y447" s="366">
        <f>IFERROR(IF(-SUM(Y$20:Y446)+Y$15&lt;0.000001,0,IF($C447&gt;='H-32A-WP06 - Debt Service'!X$24,'H-32A-WP06 - Debt Service'!X$27/12,0)),"-")</f>
        <v>0</v>
      </c>
      <c r="Z447" s="366">
        <f>IFERROR(IF(-SUM(Z$20:Z446)+Z$15&lt;0.000001,0,IF($C447&gt;='H-32A-WP06 - Debt Service'!Y$24,'H-32A-WP06 - Debt Service'!Y$27/12,0)),"-")</f>
        <v>0</v>
      </c>
    </row>
    <row r="448" spans="2:26">
      <c r="B448" s="354">
        <f t="shared" si="24"/>
        <v>2054</v>
      </c>
      <c r="C448" s="378">
        <f t="shared" si="26"/>
        <v>56493</v>
      </c>
      <c r="D448" s="366" t="str">
        <f>IFERROR(IF(-SUM(D$20:D447)+D$15&lt;0.000001,0,IF($C448&gt;='H-32A-WP06 - Debt Service'!C$24,'H-32A-WP06 - Debt Service'!C$27/12,0)),"-")</f>
        <v>-</v>
      </c>
      <c r="E448" s="366" t="str">
        <f>IFERROR(IF(-SUM(E$20:E447)+E$15&lt;0.000001,0,IF($C448&gt;='H-32A-WP06 - Debt Service'!D$24,'H-32A-WP06 - Debt Service'!D$27/12,0)),"-")</f>
        <v>-</v>
      </c>
      <c r="F448" s="366" t="str">
        <f>IFERROR(IF(-SUM(F$20:F447)+F$15&lt;0.000001,0,IF($C448&gt;='H-32A-WP06 - Debt Service'!E$24,'H-32A-WP06 - Debt Service'!E$27/12,0)),"-")</f>
        <v>-</v>
      </c>
      <c r="G448" s="366">
        <f>IFERROR(IF(-SUM(G$20:G447)+G$15&lt;0.000001,0,IF($C448&gt;='H-32A-WP06 - Debt Service'!F$24,'H-32A-WP06 - Debt Service'!F$27/12,0)),"-")</f>
        <v>0</v>
      </c>
      <c r="H448" s="366">
        <f>IFERROR(IF(-SUM(H$20:H447)+H$15&lt;0.000001,0,IF($C448&gt;='H-32A-WP06 - Debt Service'!G$24,'H-32A-WP06 - Debt Service'!G$27/12,0)),"-")</f>
        <v>0</v>
      </c>
      <c r="I448" s="366">
        <f>IFERROR(IF(-SUM(I$20:I447)+I$15&lt;0.000001,0,IF($C448&gt;='H-32A-WP06 - Debt Service'!H$24,'H-32A-WP06 - Debt Service'!H$27/12,0)),"-")</f>
        <v>0</v>
      </c>
      <c r="J448" s="366">
        <f>IFERROR(IF(-SUM(J$20:J447)+J$15&lt;0.000001,0,IF($C448&gt;='H-32A-WP06 - Debt Service'!I$24,'H-32A-WP06 - Debt Service'!I$27/12,0)),"-")</f>
        <v>0</v>
      </c>
      <c r="K448" s="366">
        <f>IFERROR(IF(-SUM(K$20:K447)+K$15&lt;0.000001,0,IF($C448&gt;='H-32A-WP06 - Debt Service'!J$24,'H-32A-WP06 - Debt Service'!J$27/12,0)),"-")</f>
        <v>0</v>
      </c>
      <c r="L448" s="366">
        <f>IFERROR(IF(-SUM(L$20:L447)+L$15&lt;0.000001,0,IF($C448&gt;='H-32A-WP06 - Debt Service'!K$24,'H-32A-WP06 - Debt Service'!K$27/12,0)),"-")</f>
        <v>0</v>
      </c>
      <c r="M448" s="366">
        <f>IFERROR(IF(-SUM(M$20:M447)+M$15&lt;0.000001,0,IF($C448&gt;='H-32A-WP06 - Debt Service'!L$24,'H-32A-WP06 - Debt Service'!L$27/12,0)),"-")</f>
        <v>0</v>
      </c>
      <c r="N448" s="459"/>
      <c r="O448" s="354">
        <f t="shared" si="25"/>
        <v>2054</v>
      </c>
      <c r="P448" s="378">
        <f t="shared" si="27"/>
        <v>56493</v>
      </c>
      <c r="Q448" s="366" t="str">
        <f>IFERROR(IF(-SUM(Q$20:Q447)+Q$15&lt;0.000001,0,IF($C448&gt;='H-32A-WP06 - Debt Service'!P$24,'H-32A-WP06 - Debt Service'!P$27/12,0)),"-")</f>
        <v>-</v>
      </c>
      <c r="R448" s="366">
        <f>IFERROR(IF(-SUM(R$20:R447)+R$15&lt;0.000001,0,IF($C448&gt;='H-32A-WP06 - Debt Service'!Q$24,'H-32A-WP06 - Debt Service'!Q$27/12,0)),"-")</f>
        <v>0</v>
      </c>
      <c r="S448" s="366">
        <f>IFERROR(IF(-SUM(S$20:S447)+S$15&lt;0.000001,0,IF($C448&gt;='H-32A-WP06 - Debt Service'!R$24,'H-32A-WP06 - Debt Service'!R$27/12,0)),"-")</f>
        <v>0</v>
      </c>
      <c r="T448" s="366">
        <f>IFERROR(IF(-SUM(T$20:T447)+T$15&lt;0.000001,0,IF($C448&gt;='H-32A-WP06 - Debt Service'!S$24,'H-32A-WP06 - Debt Service'!S$27/12,0)),"-")</f>
        <v>0</v>
      </c>
      <c r="U448" s="366">
        <f>IFERROR(IF(-SUM(U$20:U447)+U$15&lt;0.000001,0,IF($C448&gt;='H-32A-WP06 - Debt Service'!T$24,'H-32A-WP06 - Debt Service'!T$27/12,0)),"-")</f>
        <v>0</v>
      </c>
      <c r="V448" s="366">
        <f>IFERROR(IF(-SUM(V$20:V447)+V$15&lt;0.000001,0,IF($C448&gt;='H-32A-WP06 - Debt Service'!U$24,'H-32A-WP06 - Debt Service'!U$27/12,0)),"-")</f>
        <v>0</v>
      </c>
      <c r="W448" s="366">
        <f>IFERROR(IF(-SUM(W$20:W447)+W$15&lt;0.000001,0,IF($C448&gt;='H-32A-WP06 - Debt Service'!V$24,'H-32A-WP06 - Debt Service'!V$27/12,0)),"-")</f>
        <v>0</v>
      </c>
      <c r="X448" s="366">
        <f>IFERROR(IF(-SUM(X$20:X447)+X$15&lt;0.000001,0,IF($C448&gt;='H-32A-WP06 - Debt Service'!W$24,'H-32A-WP06 - Debt Service'!W$27/12,0)),"-")</f>
        <v>0</v>
      </c>
      <c r="Y448" s="366">
        <f>IFERROR(IF(-SUM(Y$20:Y447)+Y$15&lt;0.000001,0,IF($C448&gt;='H-32A-WP06 - Debt Service'!X$24,'H-32A-WP06 - Debt Service'!X$27/12,0)),"-")</f>
        <v>0</v>
      </c>
      <c r="Z448" s="366">
        <f>IFERROR(IF(-SUM(Z$20:Z447)+Z$15&lt;0.000001,0,IF($C448&gt;='H-32A-WP06 - Debt Service'!Y$24,'H-32A-WP06 - Debt Service'!Y$27/12,0)),"-")</f>
        <v>0</v>
      </c>
    </row>
    <row r="449" spans="2:26">
      <c r="B449" s="354">
        <f t="shared" si="24"/>
        <v>2054</v>
      </c>
      <c r="C449" s="378">
        <f t="shared" si="26"/>
        <v>56523</v>
      </c>
      <c r="D449" s="366" t="str">
        <f>IFERROR(IF(-SUM(D$20:D448)+D$15&lt;0.000001,0,IF($C449&gt;='H-32A-WP06 - Debt Service'!C$24,'H-32A-WP06 - Debt Service'!C$27/12,0)),"-")</f>
        <v>-</v>
      </c>
      <c r="E449" s="366" t="str">
        <f>IFERROR(IF(-SUM(E$20:E448)+E$15&lt;0.000001,0,IF($C449&gt;='H-32A-WP06 - Debt Service'!D$24,'H-32A-WP06 - Debt Service'!D$27/12,0)),"-")</f>
        <v>-</v>
      </c>
      <c r="F449" s="366" t="str">
        <f>IFERROR(IF(-SUM(F$20:F448)+F$15&lt;0.000001,0,IF($C449&gt;='H-32A-WP06 - Debt Service'!E$24,'H-32A-WP06 - Debt Service'!E$27/12,0)),"-")</f>
        <v>-</v>
      </c>
      <c r="G449" s="366">
        <f>IFERROR(IF(-SUM(G$20:G448)+G$15&lt;0.000001,0,IF($C449&gt;='H-32A-WP06 - Debt Service'!F$24,'H-32A-WP06 - Debt Service'!F$27/12,0)),"-")</f>
        <v>0</v>
      </c>
      <c r="H449" s="366">
        <f>IFERROR(IF(-SUM(H$20:H448)+H$15&lt;0.000001,0,IF($C449&gt;='H-32A-WP06 - Debt Service'!G$24,'H-32A-WP06 - Debt Service'!G$27/12,0)),"-")</f>
        <v>0</v>
      </c>
      <c r="I449" s="366">
        <f>IFERROR(IF(-SUM(I$20:I448)+I$15&lt;0.000001,0,IF($C449&gt;='H-32A-WP06 - Debt Service'!H$24,'H-32A-WP06 - Debt Service'!H$27/12,0)),"-")</f>
        <v>0</v>
      </c>
      <c r="J449" s="366">
        <f>IFERROR(IF(-SUM(J$20:J448)+J$15&lt;0.000001,0,IF($C449&gt;='H-32A-WP06 - Debt Service'!I$24,'H-32A-WP06 - Debt Service'!I$27/12,0)),"-")</f>
        <v>0</v>
      </c>
      <c r="K449" s="366">
        <f>IFERROR(IF(-SUM(K$20:K448)+K$15&lt;0.000001,0,IF($C449&gt;='H-32A-WP06 - Debt Service'!J$24,'H-32A-WP06 - Debt Service'!J$27/12,0)),"-")</f>
        <v>0</v>
      </c>
      <c r="L449" s="366">
        <f>IFERROR(IF(-SUM(L$20:L448)+L$15&lt;0.000001,0,IF($C449&gt;='H-32A-WP06 - Debt Service'!K$24,'H-32A-WP06 - Debt Service'!K$27/12,0)),"-")</f>
        <v>0</v>
      </c>
      <c r="M449" s="366">
        <f>IFERROR(IF(-SUM(M$20:M448)+M$15&lt;0.000001,0,IF($C449&gt;='H-32A-WP06 - Debt Service'!L$24,'H-32A-WP06 - Debt Service'!L$27/12,0)),"-")</f>
        <v>0</v>
      </c>
      <c r="N449" s="459"/>
      <c r="O449" s="354">
        <f t="shared" si="25"/>
        <v>2054</v>
      </c>
      <c r="P449" s="378">
        <f t="shared" si="27"/>
        <v>56523</v>
      </c>
      <c r="Q449" s="366" t="str">
        <f>IFERROR(IF(-SUM(Q$20:Q448)+Q$15&lt;0.000001,0,IF($C449&gt;='H-32A-WP06 - Debt Service'!P$24,'H-32A-WP06 - Debt Service'!P$27/12,0)),"-")</f>
        <v>-</v>
      </c>
      <c r="R449" s="366">
        <f>IFERROR(IF(-SUM(R$20:R448)+R$15&lt;0.000001,0,IF($C449&gt;='H-32A-WP06 - Debt Service'!Q$24,'H-32A-WP06 - Debt Service'!Q$27/12,0)),"-")</f>
        <v>0</v>
      </c>
      <c r="S449" s="366">
        <f>IFERROR(IF(-SUM(S$20:S448)+S$15&lt;0.000001,0,IF($C449&gt;='H-32A-WP06 - Debt Service'!R$24,'H-32A-WP06 - Debt Service'!R$27/12,0)),"-")</f>
        <v>0</v>
      </c>
      <c r="T449" s="366">
        <f>IFERROR(IF(-SUM(T$20:T448)+T$15&lt;0.000001,0,IF($C449&gt;='H-32A-WP06 - Debt Service'!S$24,'H-32A-WP06 - Debt Service'!S$27/12,0)),"-")</f>
        <v>0</v>
      </c>
      <c r="U449" s="366">
        <f>IFERROR(IF(-SUM(U$20:U448)+U$15&lt;0.000001,0,IF($C449&gt;='H-32A-WP06 - Debt Service'!T$24,'H-32A-WP06 - Debt Service'!T$27/12,0)),"-")</f>
        <v>0</v>
      </c>
      <c r="V449" s="366">
        <f>IFERROR(IF(-SUM(V$20:V448)+V$15&lt;0.000001,0,IF($C449&gt;='H-32A-WP06 - Debt Service'!U$24,'H-32A-WP06 - Debt Service'!U$27/12,0)),"-")</f>
        <v>0</v>
      </c>
      <c r="W449" s="366">
        <f>IFERROR(IF(-SUM(W$20:W448)+W$15&lt;0.000001,0,IF($C449&gt;='H-32A-WP06 - Debt Service'!V$24,'H-32A-WP06 - Debt Service'!V$27/12,0)),"-")</f>
        <v>0</v>
      </c>
      <c r="X449" s="366">
        <f>IFERROR(IF(-SUM(X$20:X448)+X$15&lt;0.000001,0,IF($C449&gt;='H-32A-WP06 - Debt Service'!W$24,'H-32A-WP06 - Debt Service'!W$27/12,0)),"-")</f>
        <v>0</v>
      </c>
      <c r="Y449" s="366">
        <f>IFERROR(IF(-SUM(Y$20:Y448)+Y$15&lt;0.000001,0,IF($C449&gt;='H-32A-WP06 - Debt Service'!X$24,'H-32A-WP06 - Debt Service'!X$27/12,0)),"-")</f>
        <v>0</v>
      </c>
      <c r="Z449" s="366">
        <f>IFERROR(IF(-SUM(Z$20:Z448)+Z$15&lt;0.000001,0,IF($C449&gt;='H-32A-WP06 - Debt Service'!Y$24,'H-32A-WP06 - Debt Service'!Y$27/12,0)),"-")</f>
        <v>0</v>
      </c>
    </row>
    <row r="450" spans="2:26">
      <c r="B450" s="354">
        <f t="shared" si="24"/>
        <v>2054</v>
      </c>
      <c r="C450" s="378">
        <f t="shared" si="26"/>
        <v>56554</v>
      </c>
      <c r="D450" s="366" t="str">
        <f>IFERROR(IF(-SUM(D$20:D449)+D$15&lt;0.000001,0,IF($C450&gt;='H-32A-WP06 - Debt Service'!C$24,'H-32A-WP06 - Debt Service'!C$27/12,0)),"-")</f>
        <v>-</v>
      </c>
      <c r="E450" s="366" t="str">
        <f>IFERROR(IF(-SUM(E$20:E449)+E$15&lt;0.000001,0,IF($C450&gt;='H-32A-WP06 - Debt Service'!D$24,'H-32A-WP06 - Debt Service'!D$27/12,0)),"-")</f>
        <v>-</v>
      </c>
      <c r="F450" s="366" t="str">
        <f>IFERROR(IF(-SUM(F$20:F449)+F$15&lt;0.000001,0,IF($C450&gt;='H-32A-WP06 - Debt Service'!E$24,'H-32A-WP06 - Debt Service'!E$27/12,0)),"-")</f>
        <v>-</v>
      </c>
      <c r="G450" s="366">
        <f>IFERROR(IF(-SUM(G$20:G449)+G$15&lt;0.000001,0,IF($C450&gt;='H-32A-WP06 - Debt Service'!F$24,'H-32A-WP06 - Debt Service'!F$27/12,0)),"-")</f>
        <v>0</v>
      </c>
      <c r="H450" s="366">
        <f>IFERROR(IF(-SUM(H$20:H449)+H$15&lt;0.000001,0,IF($C450&gt;='H-32A-WP06 - Debt Service'!G$24,'H-32A-WP06 - Debt Service'!G$27/12,0)),"-")</f>
        <v>0</v>
      </c>
      <c r="I450" s="366">
        <f>IFERROR(IF(-SUM(I$20:I449)+I$15&lt;0.000001,0,IF($C450&gt;='H-32A-WP06 - Debt Service'!H$24,'H-32A-WP06 - Debt Service'!H$27/12,0)),"-")</f>
        <v>0</v>
      </c>
      <c r="J450" s="366">
        <f>IFERROR(IF(-SUM(J$20:J449)+J$15&lt;0.000001,0,IF($C450&gt;='H-32A-WP06 - Debt Service'!I$24,'H-32A-WP06 - Debt Service'!I$27/12,0)),"-")</f>
        <v>0</v>
      </c>
      <c r="K450" s="366">
        <f>IFERROR(IF(-SUM(K$20:K449)+K$15&lt;0.000001,0,IF($C450&gt;='H-32A-WP06 - Debt Service'!J$24,'H-32A-WP06 - Debt Service'!J$27/12,0)),"-")</f>
        <v>0</v>
      </c>
      <c r="L450" s="366">
        <f>IFERROR(IF(-SUM(L$20:L449)+L$15&lt;0.000001,0,IF($C450&gt;='H-32A-WP06 - Debt Service'!K$24,'H-32A-WP06 - Debt Service'!K$27/12,0)),"-")</f>
        <v>0</v>
      </c>
      <c r="M450" s="366">
        <f>IFERROR(IF(-SUM(M$20:M449)+M$15&lt;0.000001,0,IF($C450&gt;='H-32A-WP06 - Debt Service'!L$24,'H-32A-WP06 - Debt Service'!L$27/12,0)),"-")</f>
        <v>0</v>
      </c>
      <c r="N450" s="459"/>
      <c r="O450" s="354">
        <f t="shared" si="25"/>
        <v>2054</v>
      </c>
      <c r="P450" s="378">
        <f t="shared" si="27"/>
        <v>56554</v>
      </c>
      <c r="Q450" s="366" t="str">
        <f>IFERROR(IF(-SUM(Q$20:Q449)+Q$15&lt;0.000001,0,IF($C450&gt;='H-32A-WP06 - Debt Service'!P$24,'H-32A-WP06 - Debt Service'!P$27/12,0)),"-")</f>
        <v>-</v>
      </c>
      <c r="R450" s="366">
        <f>IFERROR(IF(-SUM(R$20:R449)+R$15&lt;0.000001,0,IF($C450&gt;='H-32A-WP06 - Debt Service'!Q$24,'H-32A-WP06 - Debt Service'!Q$27/12,0)),"-")</f>
        <v>0</v>
      </c>
      <c r="S450" s="366">
        <f>IFERROR(IF(-SUM(S$20:S449)+S$15&lt;0.000001,0,IF($C450&gt;='H-32A-WP06 - Debt Service'!R$24,'H-32A-WP06 - Debt Service'!R$27/12,0)),"-")</f>
        <v>0</v>
      </c>
      <c r="T450" s="366">
        <f>IFERROR(IF(-SUM(T$20:T449)+T$15&lt;0.000001,0,IF($C450&gt;='H-32A-WP06 - Debt Service'!S$24,'H-32A-WP06 - Debt Service'!S$27/12,0)),"-")</f>
        <v>0</v>
      </c>
      <c r="U450" s="366">
        <f>IFERROR(IF(-SUM(U$20:U449)+U$15&lt;0.000001,0,IF($C450&gt;='H-32A-WP06 - Debt Service'!T$24,'H-32A-WP06 - Debt Service'!T$27/12,0)),"-")</f>
        <v>0</v>
      </c>
      <c r="V450" s="366">
        <f>IFERROR(IF(-SUM(V$20:V449)+V$15&lt;0.000001,0,IF($C450&gt;='H-32A-WP06 - Debt Service'!U$24,'H-32A-WP06 - Debt Service'!U$27/12,0)),"-")</f>
        <v>0</v>
      </c>
      <c r="W450" s="366">
        <f>IFERROR(IF(-SUM(W$20:W449)+W$15&lt;0.000001,0,IF($C450&gt;='H-32A-WP06 - Debt Service'!V$24,'H-32A-WP06 - Debt Service'!V$27/12,0)),"-")</f>
        <v>0</v>
      </c>
      <c r="X450" s="366">
        <f>IFERROR(IF(-SUM(X$20:X449)+X$15&lt;0.000001,0,IF($C450&gt;='H-32A-WP06 - Debt Service'!W$24,'H-32A-WP06 - Debt Service'!W$27/12,0)),"-")</f>
        <v>0</v>
      </c>
      <c r="Y450" s="366">
        <f>IFERROR(IF(-SUM(Y$20:Y449)+Y$15&lt;0.000001,0,IF($C450&gt;='H-32A-WP06 - Debt Service'!X$24,'H-32A-WP06 - Debt Service'!X$27/12,0)),"-")</f>
        <v>0</v>
      </c>
      <c r="Z450" s="366">
        <f>IFERROR(IF(-SUM(Z$20:Z449)+Z$15&lt;0.000001,0,IF($C450&gt;='H-32A-WP06 - Debt Service'!Y$24,'H-32A-WP06 - Debt Service'!Y$27/12,0)),"-")</f>
        <v>0</v>
      </c>
    </row>
    <row r="451" spans="2:26">
      <c r="B451" s="354">
        <f t="shared" si="24"/>
        <v>2054</v>
      </c>
      <c r="C451" s="378">
        <f t="shared" si="26"/>
        <v>56584</v>
      </c>
      <c r="D451" s="366" t="str">
        <f>IFERROR(IF(-SUM(D$20:D450)+D$15&lt;0.000001,0,IF($C451&gt;='H-32A-WP06 - Debt Service'!C$24,'H-32A-WP06 - Debt Service'!C$27/12,0)),"-")</f>
        <v>-</v>
      </c>
      <c r="E451" s="366" t="str">
        <f>IFERROR(IF(-SUM(E$20:E450)+E$15&lt;0.000001,0,IF($C451&gt;='H-32A-WP06 - Debt Service'!D$24,'H-32A-WP06 - Debt Service'!D$27/12,0)),"-")</f>
        <v>-</v>
      </c>
      <c r="F451" s="366" t="str">
        <f>IFERROR(IF(-SUM(F$20:F450)+F$15&lt;0.000001,0,IF($C451&gt;='H-32A-WP06 - Debt Service'!E$24,'H-32A-WP06 - Debt Service'!E$27/12,0)),"-")</f>
        <v>-</v>
      </c>
      <c r="G451" s="366">
        <f>IFERROR(IF(-SUM(G$20:G450)+G$15&lt;0.000001,0,IF($C451&gt;='H-32A-WP06 - Debt Service'!F$24,'H-32A-WP06 - Debt Service'!F$27/12,0)),"-")</f>
        <v>0</v>
      </c>
      <c r="H451" s="366">
        <f>IFERROR(IF(-SUM(H$20:H450)+H$15&lt;0.000001,0,IF($C451&gt;='H-32A-WP06 - Debt Service'!G$24,'H-32A-WP06 - Debt Service'!G$27/12,0)),"-")</f>
        <v>0</v>
      </c>
      <c r="I451" s="366">
        <f>IFERROR(IF(-SUM(I$20:I450)+I$15&lt;0.000001,0,IF($C451&gt;='H-32A-WP06 - Debt Service'!H$24,'H-32A-WP06 - Debt Service'!H$27/12,0)),"-")</f>
        <v>0</v>
      </c>
      <c r="J451" s="366">
        <f>IFERROR(IF(-SUM(J$20:J450)+J$15&lt;0.000001,0,IF($C451&gt;='H-32A-WP06 - Debt Service'!I$24,'H-32A-WP06 - Debt Service'!I$27/12,0)),"-")</f>
        <v>0</v>
      </c>
      <c r="K451" s="366">
        <f>IFERROR(IF(-SUM(K$20:K450)+K$15&lt;0.000001,0,IF($C451&gt;='H-32A-WP06 - Debt Service'!J$24,'H-32A-WP06 - Debt Service'!J$27/12,0)),"-")</f>
        <v>0</v>
      </c>
      <c r="L451" s="366">
        <f>IFERROR(IF(-SUM(L$20:L450)+L$15&lt;0.000001,0,IF($C451&gt;='H-32A-WP06 - Debt Service'!K$24,'H-32A-WP06 - Debt Service'!K$27/12,0)),"-")</f>
        <v>0</v>
      </c>
      <c r="M451" s="366">
        <f>IFERROR(IF(-SUM(M$20:M450)+M$15&lt;0.000001,0,IF($C451&gt;='H-32A-WP06 - Debt Service'!L$24,'H-32A-WP06 - Debt Service'!L$27/12,0)),"-")</f>
        <v>0</v>
      </c>
      <c r="N451" s="459"/>
      <c r="O451" s="354">
        <f t="shared" si="25"/>
        <v>2054</v>
      </c>
      <c r="P451" s="378">
        <f t="shared" si="27"/>
        <v>56584</v>
      </c>
      <c r="Q451" s="366" t="str">
        <f>IFERROR(IF(-SUM(Q$20:Q450)+Q$15&lt;0.000001,0,IF($C451&gt;='H-32A-WP06 - Debt Service'!P$24,'H-32A-WP06 - Debt Service'!P$27/12,0)),"-")</f>
        <v>-</v>
      </c>
      <c r="R451" s="366">
        <f>IFERROR(IF(-SUM(R$20:R450)+R$15&lt;0.000001,0,IF($C451&gt;='H-32A-WP06 - Debt Service'!Q$24,'H-32A-WP06 - Debt Service'!Q$27/12,0)),"-")</f>
        <v>0</v>
      </c>
      <c r="S451" s="366">
        <f>IFERROR(IF(-SUM(S$20:S450)+S$15&lt;0.000001,0,IF($C451&gt;='H-32A-WP06 - Debt Service'!R$24,'H-32A-WP06 - Debt Service'!R$27/12,0)),"-")</f>
        <v>0</v>
      </c>
      <c r="T451" s="366">
        <f>IFERROR(IF(-SUM(T$20:T450)+T$15&lt;0.000001,0,IF($C451&gt;='H-32A-WP06 - Debt Service'!S$24,'H-32A-WP06 - Debt Service'!S$27/12,0)),"-")</f>
        <v>0</v>
      </c>
      <c r="U451" s="366">
        <f>IFERROR(IF(-SUM(U$20:U450)+U$15&lt;0.000001,0,IF($C451&gt;='H-32A-WP06 - Debt Service'!T$24,'H-32A-WP06 - Debt Service'!T$27/12,0)),"-")</f>
        <v>0</v>
      </c>
      <c r="V451" s="366">
        <f>IFERROR(IF(-SUM(V$20:V450)+V$15&lt;0.000001,0,IF($C451&gt;='H-32A-WP06 - Debt Service'!U$24,'H-32A-WP06 - Debt Service'!U$27/12,0)),"-")</f>
        <v>0</v>
      </c>
      <c r="W451" s="366">
        <f>IFERROR(IF(-SUM(W$20:W450)+W$15&lt;0.000001,0,IF($C451&gt;='H-32A-WP06 - Debt Service'!V$24,'H-32A-WP06 - Debt Service'!V$27/12,0)),"-")</f>
        <v>0</v>
      </c>
      <c r="X451" s="366">
        <f>IFERROR(IF(-SUM(X$20:X450)+X$15&lt;0.000001,0,IF($C451&gt;='H-32A-WP06 - Debt Service'!W$24,'H-32A-WP06 - Debt Service'!W$27/12,0)),"-")</f>
        <v>0</v>
      </c>
      <c r="Y451" s="366">
        <f>IFERROR(IF(-SUM(Y$20:Y450)+Y$15&lt;0.000001,0,IF($C451&gt;='H-32A-WP06 - Debt Service'!X$24,'H-32A-WP06 - Debt Service'!X$27/12,0)),"-")</f>
        <v>0</v>
      </c>
      <c r="Z451" s="366">
        <f>IFERROR(IF(-SUM(Z$20:Z450)+Z$15&lt;0.000001,0,IF($C451&gt;='H-32A-WP06 - Debt Service'!Y$24,'H-32A-WP06 - Debt Service'!Y$27/12,0)),"-")</f>
        <v>0</v>
      </c>
    </row>
    <row r="452" spans="2:26">
      <c r="B452" s="354">
        <f t="shared" si="24"/>
        <v>2055</v>
      </c>
      <c r="C452" s="378">
        <f t="shared" si="26"/>
        <v>56615</v>
      </c>
      <c r="D452" s="366" t="str">
        <f>IFERROR(IF(-SUM(D$20:D451)+D$15&lt;0.000001,0,IF($C452&gt;='H-32A-WP06 - Debt Service'!C$24,'H-32A-WP06 - Debt Service'!C$27/12,0)),"-")</f>
        <v>-</v>
      </c>
      <c r="E452" s="366" t="str">
        <f>IFERROR(IF(-SUM(E$20:E451)+E$15&lt;0.000001,0,IF($C452&gt;='H-32A-WP06 - Debt Service'!D$24,'H-32A-WP06 - Debt Service'!D$27/12,0)),"-")</f>
        <v>-</v>
      </c>
      <c r="F452" s="366" t="str">
        <f>IFERROR(IF(-SUM(F$20:F451)+F$15&lt;0.000001,0,IF($C452&gt;='H-32A-WP06 - Debt Service'!E$24,'H-32A-WP06 - Debt Service'!E$27/12,0)),"-")</f>
        <v>-</v>
      </c>
      <c r="G452" s="366">
        <f>IFERROR(IF(-SUM(G$20:G451)+G$15&lt;0.000001,0,IF($C452&gt;='H-32A-WP06 - Debt Service'!F$24,'H-32A-WP06 - Debt Service'!F$27/12,0)),"-")</f>
        <v>0</v>
      </c>
      <c r="H452" s="366">
        <f>IFERROR(IF(-SUM(H$20:H451)+H$15&lt;0.000001,0,IF($C452&gt;='H-32A-WP06 - Debt Service'!G$24,'H-32A-WP06 - Debt Service'!G$27/12,0)),"-")</f>
        <v>0</v>
      </c>
      <c r="I452" s="366">
        <f>IFERROR(IF(-SUM(I$20:I451)+I$15&lt;0.000001,0,IF($C452&gt;='H-32A-WP06 - Debt Service'!H$24,'H-32A-WP06 - Debt Service'!H$27/12,0)),"-")</f>
        <v>0</v>
      </c>
      <c r="J452" s="366">
        <f>IFERROR(IF(-SUM(J$20:J451)+J$15&lt;0.000001,0,IF($C452&gt;='H-32A-WP06 - Debt Service'!I$24,'H-32A-WP06 - Debt Service'!I$27/12,0)),"-")</f>
        <v>0</v>
      </c>
      <c r="K452" s="366">
        <f>IFERROR(IF(-SUM(K$20:K451)+K$15&lt;0.000001,0,IF($C452&gt;='H-32A-WP06 - Debt Service'!J$24,'H-32A-WP06 - Debt Service'!J$27/12,0)),"-")</f>
        <v>0</v>
      </c>
      <c r="L452" s="366">
        <f>IFERROR(IF(-SUM(L$20:L451)+L$15&lt;0.000001,0,IF($C452&gt;='H-32A-WP06 - Debt Service'!K$24,'H-32A-WP06 - Debt Service'!K$27/12,0)),"-")</f>
        <v>0</v>
      </c>
      <c r="M452" s="366">
        <f>IFERROR(IF(-SUM(M$20:M451)+M$15&lt;0.000001,0,IF($C452&gt;='H-32A-WP06 - Debt Service'!L$24,'H-32A-WP06 - Debt Service'!L$27/12,0)),"-")</f>
        <v>0</v>
      </c>
      <c r="N452" s="459"/>
      <c r="O452" s="354">
        <f t="shared" si="25"/>
        <v>2055</v>
      </c>
      <c r="P452" s="378">
        <f t="shared" si="27"/>
        <v>56615</v>
      </c>
      <c r="Q452" s="366" t="str">
        <f>IFERROR(IF(-SUM(Q$20:Q451)+Q$15&lt;0.000001,0,IF($C452&gt;='H-32A-WP06 - Debt Service'!P$24,'H-32A-WP06 - Debt Service'!P$27/12,0)),"-")</f>
        <v>-</v>
      </c>
      <c r="R452" s="366">
        <f>IFERROR(IF(-SUM(R$20:R451)+R$15&lt;0.000001,0,IF($C452&gt;='H-32A-WP06 - Debt Service'!Q$24,'H-32A-WP06 - Debt Service'!Q$27/12,0)),"-")</f>
        <v>0</v>
      </c>
      <c r="S452" s="366">
        <f>IFERROR(IF(-SUM(S$20:S451)+S$15&lt;0.000001,0,IF($C452&gt;='H-32A-WP06 - Debt Service'!R$24,'H-32A-WP06 - Debt Service'!R$27/12,0)),"-")</f>
        <v>0</v>
      </c>
      <c r="T452" s="366">
        <f>IFERROR(IF(-SUM(T$20:T451)+T$15&lt;0.000001,0,IF($C452&gt;='H-32A-WP06 - Debt Service'!S$24,'H-32A-WP06 - Debt Service'!S$27/12,0)),"-")</f>
        <v>0</v>
      </c>
      <c r="U452" s="366">
        <f>IFERROR(IF(-SUM(U$20:U451)+U$15&lt;0.000001,0,IF($C452&gt;='H-32A-WP06 - Debt Service'!T$24,'H-32A-WP06 - Debt Service'!T$27/12,0)),"-")</f>
        <v>0</v>
      </c>
      <c r="V452" s="366">
        <f>IFERROR(IF(-SUM(V$20:V451)+V$15&lt;0.000001,0,IF($C452&gt;='H-32A-WP06 - Debt Service'!U$24,'H-32A-WP06 - Debt Service'!U$27/12,0)),"-")</f>
        <v>0</v>
      </c>
      <c r="W452" s="366">
        <f>IFERROR(IF(-SUM(W$20:W451)+W$15&lt;0.000001,0,IF($C452&gt;='H-32A-WP06 - Debt Service'!V$24,'H-32A-WP06 - Debt Service'!V$27/12,0)),"-")</f>
        <v>0</v>
      </c>
      <c r="X452" s="366">
        <f>IFERROR(IF(-SUM(X$20:X451)+X$15&lt;0.000001,0,IF($C452&gt;='H-32A-WP06 - Debt Service'!W$24,'H-32A-WP06 - Debt Service'!W$27/12,0)),"-")</f>
        <v>0</v>
      </c>
      <c r="Y452" s="366">
        <f>IFERROR(IF(-SUM(Y$20:Y451)+Y$15&lt;0.000001,0,IF($C452&gt;='H-32A-WP06 - Debt Service'!X$24,'H-32A-WP06 - Debt Service'!X$27/12,0)),"-")</f>
        <v>0</v>
      </c>
      <c r="Z452" s="366">
        <f>IFERROR(IF(-SUM(Z$20:Z451)+Z$15&lt;0.000001,0,IF($C452&gt;='H-32A-WP06 - Debt Service'!Y$24,'H-32A-WP06 - Debt Service'!Y$27/12,0)),"-")</f>
        <v>0</v>
      </c>
    </row>
    <row r="453" spans="2:26">
      <c r="B453" s="354">
        <f t="shared" si="24"/>
        <v>2055</v>
      </c>
      <c r="C453" s="378">
        <f t="shared" si="26"/>
        <v>56646</v>
      </c>
      <c r="D453" s="366" t="str">
        <f>IFERROR(IF(-SUM(D$20:D452)+D$15&lt;0.000001,0,IF($C453&gt;='H-32A-WP06 - Debt Service'!C$24,'H-32A-WP06 - Debt Service'!C$27/12,0)),"-")</f>
        <v>-</v>
      </c>
      <c r="E453" s="366" t="str">
        <f>IFERROR(IF(-SUM(E$20:E452)+E$15&lt;0.000001,0,IF($C453&gt;='H-32A-WP06 - Debt Service'!D$24,'H-32A-WP06 - Debt Service'!D$27/12,0)),"-")</f>
        <v>-</v>
      </c>
      <c r="F453" s="366" t="str">
        <f>IFERROR(IF(-SUM(F$20:F452)+F$15&lt;0.000001,0,IF($C453&gt;='H-32A-WP06 - Debt Service'!E$24,'H-32A-WP06 - Debt Service'!E$27/12,0)),"-")</f>
        <v>-</v>
      </c>
      <c r="G453" s="366">
        <f>IFERROR(IF(-SUM(G$20:G452)+G$15&lt;0.000001,0,IF($C453&gt;='H-32A-WP06 - Debt Service'!F$24,'H-32A-WP06 - Debt Service'!F$27/12,0)),"-")</f>
        <v>0</v>
      </c>
      <c r="H453" s="366">
        <f>IFERROR(IF(-SUM(H$20:H452)+H$15&lt;0.000001,0,IF($C453&gt;='H-32A-WP06 - Debt Service'!G$24,'H-32A-WP06 - Debt Service'!G$27/12,0)),"-")</f>
        <v>0</v>
      </c>
      <c r="I453" s="366">
        <f>IFERROR(IF(-SUM(I$20:I452)+I$15&lt;0.000001,0,IF($C453&gt;='H-32A-WP06 - Debt Service'!H$24,'H-32A-WP06 - Debt Service'!H$27/12,0)),"-")</f>
        <v>0</v>
      </c>
      <c r="J453" s="366">
        <f>IFERROR(IF(-SUM(J$20:J452)+J$15&lt;0.000001,0,IF($C453&gt;='H-32A-WP06 - Debt Service'!I$24,'H-32A-WP06 - Debt Service'!I$27/12,0)),"-")</f>
        <v>0</v>
      </c>
      <c r="K453" s="366">
        <f>IFERROR(IF(-SUM(K$20:K452)+K$15&lt;0.000001,0,IF($C453&gt;='H-32A-WP06 - Debt Service'!J$24,'H-32A-WP06 - Debt Service'!J$27/12,0)),"-")</f>
        <v>0</v>
      </c>
      <c r="L453" s="366">
        <f>IFERROR(IF(-SUM(L$20:L452)+L$15&lt;0.000001,0,IF($C453&gt;='H-32A-WP06 - Debt Service'!K$24,'H-32A-WP06 - Debt Service'!K$27/12,0)),"-")</f>
        <v>0</v>
      </c>
      <c r="M453" s="366">
        <f>IFERROR(IF(-SUM(M$20:M452)+M$15&lt;0.000001,0,IF($C453&gt;='H-32A-WP06 - Debt Service'!L$24,'H-32A-WP06 - Debt Service'!L$27/12,0)),"-")</f>
        <v>0</v>
      </c>
      <c r="N453" s="459"/>
      <c r="O453" s="354">
        <f t="shared" si="25"/>
        <v>2055</v>
      </c>
      <c r="P453" s="378">
        <f t="shared" si="27"/>
        <v>56646</v>
      </c>
      <c r="Q453" s="366" t="str">
        <f>IFERROR(IF(-SUM(Q$20:Q452)+Q$15&lt;0.000001,0,IF($C453&gt;='H-32A-WP06 - Debt Service'!P$24,'H-32A-WP06 - Debt Service'!P$27/12,0)),"-")</f>
        <v>-</v>
      </c>
      <c r="R453" s="366">
        <f>IFERROR(IF(-SUM(R$20:R452)+R$15&lt;0.000001,0,IF($C453&gt;='H-32A-WP06 - Debt Service'!Q$24,'H-32A-WP06 - Debt Service'!Q$27/12,0)),"-")</f>
        <v>0</v>
      </c>
      <c r="S453" s="366">
        <f>IFERROR(IF(-SUM(S$20:S452)+S$15&lt;0.000001,0,IF($C453&gt;='H-32A-WP06 - Debt Service'!R$24,'H-32A-WP06 - Debt Service'!R$27/12,0)),"-")</f>
        <v>0</v>
      </c>
      <c r="T453" s="366">
        <f>IFERROR(IF(-SUM(T$20:T452)+T$15&lt;0.000001,0,IF($C453&gt;='H-32A-WP06 - Debt Service'!S$24,'H-32A-WP06 - Debt Service'!S$27/12,0)),"-")</f>
        <v>0</v>
      </c>
      <c r="U453" s="366">
        <f>IFERROR(IF(-SUM(U$20:U452)+U$15&lt;0.000001,0,IF($C453&gt;='H-32A-WP06 - Debt Service'!T$24,'H-32A-WP06 - Debt Service'!T$27/12,0)),"-")</f>
        <v>0</v>
      </c>
      <c r="V453" s="366">
        <f>IFERROR(IF(-SUM(V$20:V452)+V$15&lt;0.000001,0,IF($C453&gt;='H-32A-WP06 - Debt Service'!U$24,'H-32A-WP06 - Debt Service'!U$27/12,0)),"-")</f>
        <v>0</v>
      </c>
      <c r="W453" s="366">
        <f>IFERROR(IF(-SUM(W$20:W452)+W$15&lt;0.000001,0,IF($C453&gt;='H-32A-WP06 - Debt Service'!V$24,'H-32A-WP06 - Debt Service'!V$27/12,0)),"-")</f>
        <v>0</v>
      </c>
      <c r="X453" s="366">
        <f>IFERROR(IF(-SUM(X$20:X452)+X$15&lt;0.000001,0,IF($C453&gt;='H-32A-WP06 - Debt Service'!W$24,'H-32A-WP06 - Debt Service'!W$27/12,0)),"-")</f>
        <v>0</v>
      </c>
      <c r="Y453" s="366">
        <f>IFERROR(IF(-SUM(Y$20:Y452)+Y$15&lt;0.000001,0,IF($C453&gt;='H-32A-WP06 - Debt Service'!X$24,'H-32A-WP06 - Debt Service'!X$27/12,0)),"-")</f>
        <v>0</v>
      </c>
      <c r="Z453" s="366">
        <f>IFERROR(IF(-SUM(Z$20:Z452)+Z$15&lt;0.000001,0,IF($C453&gt;='H-32A-WP06 - Debt Service'!Y$24,'H-32A-WP06 - Debt Service'!Y$27/12,0)),"-")</f>
        <v>0</v>
      </c>
    </row>
    <row r="454" spans="2:26">
      <c r="B454" s="354">
        <f t="shared" si="24"/>
        <v>2055</v>
      </c>
      <c r="C454" s="378">
        <f t="shared" si="26"/>
        <v>56674</v>
      </c>
      <c r="D454" s="366" t="str">
        <f>IFERROR(IF(-SUM(D$20:D453)+D$15&lt;0.000001,0,IF($C454&gt;='H-32A-WP06 - Debt Service'!C$24,'H-32A-WP06 - Debt Service'!C$27/12,0)),"-")</f>
        <v>-</v>
      </c>
      <c r="E454" s="366" t="str">
        <f>IFERROR(IF(-SUM(E$20:E453)+E$15&lt;0.000001,0,IF($C454&gt;='H-32A-WP06 - Debt Service'!D$24,'H-32A-WP06 - Debt Service'!D$27/12,0)),"-")</f>
        <v>-</v>
      </c>
      <c r="F454" s="366" t="str">
        <f>IFERROR(IF(-SUM(F$20:F453)+F$15&lt;0.000001,0,IF($C454&gt;='H-32A-WP06 - Debt Service'!E$24,'H-32A-WP06 - Debt Service'!E$27/12,0)),"-")</f>
        <v>-</v>
      </c>
      <c r="G454" s="366">
        <f>IFERROR(IF(-SUM(G$20:G453)+G$15&lt;0.000001,0,IF($C454&gt;='H-32A-WP06 - Debt Service'!F$24,'H-32A-WP06 - Debt Service'!F$27/12,0)),"-")</f>
        <v>0</v>
      </c>
      <c r="H454" s="366">
        <f>IFERROR(IF(-SUM(H$20:H453)+H$15&lt;0.000001,0,IF($C454&gt;='H-32A-WP06 - Debt Service'!G$24,'H-32A-WP06 - Debt Service'!G$27/12,0)),"-")</f>
        <v>0</v>
      </c>
      <c r="I454" s="366">
        <f>IFERROR(IF(-SUM(I$20:I453)+I$15&lt;0.000001,0,IF($C454&gt;='H-32A-WP06 - Debt Service'!H$24,'H-32A-WP06 - Debt Service'!H$27/12,0)),"-")</f>
        <v>0</v>
      </c>
      <c r="J454" s="366">
        <f>IFERROR(IF(-SUM(J$20:J453)+J$15&lt;0.000001,0,IF($C454&gt;='H-32A-WP06 - Debt Service'!I$24,'H-32A-WP06 - Debt Service'!I$27/12,0)),"-")</f>
        <v>0</v>
      </c>
      <c r="K454" s="366">
        <f>IFERROR(IF(-SUM(K$20:K453)+K$15&lt;0.000001,0,IF($C454&gt;='H-32A-WP06 - Debt Service'!J$24,'H-32A-WP06 - Debt Service'!J$27/12,0)),"-")</f>
        <v>0</v>
      </c>
      <c r="L454" s="366">
        <f>IFERROR(IF(-SUM(L$20:L453)+L$15&lt;0.000001,0,IF($C454&gt;='H-32A-WP06 - Debt Service'!K$24,'H-32A-WP06 - Debt Service'!K$27/12,0)),"-")</f>
        <v>0</v>
      </c>
      <c r="M454" s="366">
        <f>IFERROR(IF(-SUM(M$20:M453)+M$15&lt;0.000001,0,IF($C454&gt;='H-32A-WP06 - Debt Service'!L$24,'H-32A-WP06 - Debt Service'!L$27/12,0)),"-")</f>
        <v>0</v>
      </c>
      <c r="N454" s="459"/>
      <c r="O454" s="354">
        <f t="shared" si="25"/>
        <v>2055</v>
      </c>
      <c r="P454" s="378">
        <f t="shared" si="27"/>
        <v>56674</v>
      </c>
      <c r="Q454" s="366" t="str">
        <f>IFERROR(IF(-SUM(Q$20:Q453)+Q$15&lt;0.000001,0,IF($C454&gt;='H-32A-WP06 - Debt Service'!P$24,'H-32A-WP06 - Debt Service'!P$27/12,0)),"-")</f>
        <v>-</v>
      </c>
      <c r="R454" s="366">
        <f>IFERROR(IF(-SUM(R$20:R453)+R$15&lt;0.000001,0,IF($C454&gt;='H-32A-WP06 - Debt Service'!Q$24,'H-32A-WP06 - Debt Service'!Q$27/12,0)),"-")</f>
        <v>0</v>
      </c>
      <c r="S454" s="366">
        <f>IFERROR(IF(-SUM(S$20:S453)+S$15&lt;0.000001,0,IF($C454&gt;='H-32A-WP06 - Debt Service'!R$24,'H-32A-WP06 - Debt Service'!R$27/12,0)),"-")</f>
        <v>0</v>
      </c>
      <c r="T454" s="366">
        <f>IFERROR(IF(-SUM(T$20:T453)+T$15&lt;0.000001,0,IF($C454&gt;='H-32A-WP06 - Debt Service'!S$24,'H-32A-WP06 - Debt Service'!S$27/12,0)),"-")</f>
        <v>0</v>
      </c>
      <c r="U454" s="366">
        <f>IFERROR(IF(-SUM(U$20:U453)+U$15&lt;0.000001,0,IF($C454&gt;='H-32A-WP06 - Debt Service'!T$24,'H-32A-WP06 - Debt Service'!T$27/12,0)),"-")</f>
        <v>0</v>
      </c>
      <c r="V454" s="366">
        <f>IFERROR(IF(-SUM(V$20:V453)+V$15&lt;0.000001,0,IF($C454&gt;='H-32A-WP06 - Debt Service'!U$24,'H-32A-WP06 - Debt Service'!U$27/12,0)),"-")</f>
        <v>0</v>
      </c>
      <c r="W454" s="366">
        <f>IFERROR(IF(-SUM(W$20:W453)+W$15&lt;0.000001,0,IF($C454&gt;='H-32A-WP06 - Debt Service'!V$24,'H-32A-WP06 - Debt Service'!V$27/12,0)),"-")</f>
        <v>0</v>
      </c>
      <c r="X454" s="366">
        <f>IFERROR(IF(-SUM(X$20:X453)+X$15&lt;0.000001,0,IF($C454&gt;='H-32A-WP06 - Debt Service'!W$24,'H-32A-WP06 - Debt Service'!W$27/12,0)),"-")</f>
        <v>0</v>
      </c>
      <c r="Y454" s="366">
        <f>IFERROR(IF(-SUM(Y$20:Y453)+Y$15&lt;0.000001,0,IF($C454&gt;='H-32A-WP06 - Debt Service'!X$24,'H-32A-WP06 - Debt Service'!X$27/12,0)),"-")</f>
        <v>0</v>
      </c>
      <c r="Z454" s="366">
        <f>IFERROR(IF(-SUM(Z$20:Z453)+Z$15&lt;0.000001,0,IF($C454&gt;='H-32A-WP06 - Debt Service'!Y$24,'H-32A-WP06 - Debt Service'!Y$27/12,0)),"-")</f>
        <v>0</v>
      </c>
    </row>
    <row r="455" spans="2:26">
      <c r="B455" s="354">
        <f t="shared" si="24"/>
        <v>2055</v>
      </c>
      <c r="C455" s="378">
        <f t="shared" si="26"/>
        <v>56705</v>
      </c>
      <c r="D455" s="366" t="str">
        <f>IFERROR(IF(-SUM(D$20:D454)+D$15&lt;0.000001,0,IF($C455&gt;='H-32A-WP06 - Debt Service'!C$24,'H-32A-WP06 - Debt Service'!C$27/12,0)),"-")</f>
        <v>-</v>
      </c>
      <c r="E455" s="366" t="str">
        <f>IFERROR(IF(-SUM(E$20:E454)+E$15&lt;0.000001,0,IF($C455&gt;='H-32A-WP06 - Debt Service'!D$24,'H-32A-WP06 - Debt Service'!D$27/12,0)),"-")</f>
        <v>-</v>
      </c>
      <c r="F455" s="366" t="str">
        <f>IFERROR(IF(-SUM(F$20:F454)+F$15&lt;0.000001,0,IF($C455&gt;='H-32A-WP06 - Debt Service'!E$24,'H-32A-WP06 - Debt Service'!E$27/12,0)),"-")</f>
        <v>-</v>
      </c>
      <c r="G455" s="366">
        <f>IFERROR(IF(-SUM(G$20:G454)+G$15&lt;0.000001,0,IF($C455&gt;='H-32A-WP06 - Debt Service'!F$24,'H-32A-WP06 - Debt Service'!F$27/12,0)),"-")</f>
        <v>0</v>
      </c>
      <c r="H455" s="366">
        <f>IFERROR(IF(-SUM(H$20:H454)+H$15&lt;0.000001,0,IF($C455&gt;='H-32A-WP06 - Debt Service'!G$24,'H-32A-WP06 - Debt Service'!G$27/12,0)),"-")</f>
        <v>0</v>
      </c>
      <c r="I455" s="366">
        <f>IFERROR(IF(-SUM(I$20:I454)+I$15&lt;0.000001,0,IF($C455&gt;='H-32A-WP06 - Debt Service'!H$24,'H-32A-WP06 - Debt Service'!H$27/12,0)),"-")</f>
        <v>0</v>
      </c>
      <c r="J455" s="366">
        <f>IFERROR(IF(-SUM(J$20:J454)+J$15&lt;0.000001,0,IF($C455&gt;='H-32A-WP06 - Debt Service'!I$24,'H-32A-WP06 - Debt Service'!I$27/12,0)),"-")</f>
        <v>0</v>
      </c>
      <c r="K455" s="366">
        <f>IFERROR(IF(-SUM(K$20:K454)+K$15&lt;0.000001,0,IF($C455&gt;='H-32A-WP06 - Debt Service'!J$24,'H-32A-WP06 - Debt Service'!J$27/12,0)),"-")</f>
        <v>0</v>
      </c>
      <c r="L455" s="366">
        <f>IFERROR(IF(-SUM(L$20:L454)+L$15&lt;0.000001,0,IF($C455&gt;='H-32A-WP06 - Debt Service'!K$24,'H-32A-WP06 - Debt Service'!K$27/12,0)),"-")</f>
        <v>0</v>
      </c>
      <c r="M455" s="366">
        <f>IFERROR(IF(-SUM(M$20:M454)+M$15&lt;0.000001,0,IF($C455&gt;='H-32A-WP06 - Debt Service'!L$24,'H-32A-WP06 - Debt Service'!L$27/12,0)),"-")</f>
        <v>0</v>
      </c>
      <c r="N455" s="459"/>
      <c r="O455" s="354">
        <f t="shared" si="25"/>
        <v>2055</v>
      </c>
      <c r="P455" s="378">
        <f t="shared" si="27"/>
        <v>56705</v>
      </c>
      <c r="Q455" s="366" t="str">
        <f>IFERROR(IF(-SUM(Q$20:Q454)+Q$15&lt;0.000001,0,IF($C455&gt;='H-32A-WP06 - Debt Service'!P$24,'H-32A-WP06 - Debt Service'!P$27/12,0)),"-")</f>
        <v>-</v>
      </c>
      <c r="R455" s="366">
        <f>IFERROR(IF(-SUM(R$20:R454)+R$15&lt;0.000001,0,IF($C455&gt;='H-32A-WP06 - Debt Service'!Q$24,'H-32A-WP06 - Debt Service'!Q$27/12,0)),"-")</f>
        <v>0</v>
      </c>
      <c r="S455" s="366">
        <f>IFERROR(IF(-SUM(S$20:S454)+S$15&lt;0.000001,0,IF($C455&gt;='H-32A-WP06 - Debt Service'!R$24,'H-32A-WP06 - Debt Service'!R$27/12,0)),"-")</f>
        <v>0</v>
      </c>
      <c r="T455" s="366">
        <f>IFERROR(IF(-SUM(T$20:T454)+T$15&lt;0.000001,0,IF($C455&gt;='H-32A-WP06 - Debt Service'!S$24,'H-32A-WP06 - Debt Service'!S$27/12,0)),"-")</f>
        <v>0</v>
      </c>
      <c r="U455" s="366">
        <f>IFERROR(IF(-SUM(U$20:U454)+U$15&lt;0.000001,0,IF($C455&gt;='H-32A-WP06 - Debt Service'!T$24,'H-32A-WP06 - Debt Service'!T$27/12,0)),"-")</f>
        <v>0</v>
      </c>
      <c r="V455" s="366">
        <f>IFERROR(IF(-SUM(V$20:V454)+V$15&lt;0.000001,0,IF($C455&gt;='H-32A-WP06 - Debt Service'!U$24,'H-32A-WP06 - Debt Service'!U$27/12,0)),"-")</f>
        <v>0</v>
      </c>
      <c r="W455" s="366">
        <f>IFERROR(IF(-SUM(W$20:W454)+W$15&lt;0.000001,0,IF($C455&gt;='H-32A-WP06 - Debt Service'!V$24,'H-32A-WP06 - Debt Service'!V$27/12,0)),"-")</f>
        <v>0</v>
      </c>
      <c r="X455" s="366">
        <f>IFERROR(IF(-SUM(X$20:X454)+X$15&lt;0.000001,0,IF($C455&gt;='H-32A-WP06 - Debt Service'!W$24,'H-32A-WP06 - Debt Service'!W$27/12,0)),"-")</f>
        <v>0</v>
      </c>
      <c r="Y455" s="366">
        <f>IFERROR(IF(-SUM(Y$20:Y454)+Y$15&lt;0.000001,0,IF($C455&gt;='H-32A-WP06 - Debt Service'!X$24,'H-32A-WP06 - Debt Service'!X$27/12,0)),"-")</f>
        <v>0</v>
      </c>
      <c r="Z455" s="366">
        <f>IFERROR(IF(-SUM(Z$20:Z454)+Z$15&lt;0.000001,0,IF($C455&gt;='H-32A-WP06 - Debt Service'!Y$24,'H-32A-WP06 - Debt Service'!Y$27/12,0)),"-")</f>
        <v>0</v>
      </c>
    </row>
    <row r="456" spans="2:26">
      <c r="B456" s="354">
        <f t="shared" si="24"/>
        <v>2055</v>
      </c>
      <c r="C456" s="378">
        <f t="shared" si="26"/>
        <v>56735</v>
      </c>
      <c r="D456" s="366" t="str">
        <f>IFERROR(IF(-SUM(D$20:D455)+D$15&lt;0.000001,0,IF($C456&gt;='H-32A-WP06 - Debt Service'!C$24,'H-32A-WP06 - Debt Service'!C$27/12,0)),"-")</f>
        <v>-</v>
      </c>
      <c r="E456" s="366" t="str">
        <f>IFERROR(IF(-SUM(E$20:E455)+E$15&lt;0.000001,0,IF($C456&gt;='H-32A-WP06 - Debt Service'!D$24,'H-32A-WP06 - Debt Service'!D$27/12,0)),"-")</f>
        <v>-</v>
      </c>
      <c r="F456" s="366" t="str">
        <f>IFERROR(IF(-SUM(F$20:F455)+F$15&lt;0.000001,0,IF($C456&gt;='H-32A-WP06 - Debt Service'!E$24,'H-32A-WP06 - Debt Service'!E$27/12,0)),"-")</f>
        <v>-</v>
      </c>
      <c r="G456" s="366">
        <f>IFERROR(IF(-SUM(G$20:G455)+G$15&lt;0.000001,0,IF($C456&gt;='H-32A-WP06 - Debt Service'!F$24,'H-32A-WP06 - Debt Service'!F$27/12,0)),"-")</f>
        <v>0</v>
      </c>
      <c r="H456" s="366">
        <f>IFERROR(IF(-SUM(H$20:H455)+H$15&lt;0.000001,0,IF($C456&gt;='H-32A-WP06 - Debt Service'!G$24,'H-32A-WP06 - Debt Service'!G$27/12,0)),"-")</f>
        <v>0</v>
      </c>
      <c r="I456" s="366">
        <f>IFERROR(IF(-SUM(I$20:I455)+I$15&lt;0.000001,0,IF($C456&gt;='H-32A-WP06 - Debt Service'!H$24,'H-32A-WP06 - Debt Service'!H$27/12,0)),"-")</f>
        <v>0</v>
      </c>
      <c r="J456" s="366">
        <f>IFERROR(IF(-SUM(J$20:J455)+J$15&lt;0.000001,0,IF($C456&gt;='H-32A-WP06 - Debt Service'!I$24,'H-32A-WP06 - Debt Service'!I$27/12,0)),"-")</f>
        <v>0</v>
      </c>
      <c r="K456" s="366">
        <f>IFERROR(IF(-SUM(K$20:K455)+K$15&lt;0.000001,0,IF($C456&gt;='H-32A-WP06 - Debt Service'!J$24,'H-32A-WP06 - Debt Service'!J$27/12,0)),"-")</f>
        <v>0</v>
      </c>
      <c r="L456" s="366">
        <f>IFERROR(IF(-SUM(L$20:L455)+L$15&lt;0.000001,0,IF($C456&gt;='H-32A-WP06 - Debt Service'!K$24,'H-32A-WP06 - Debt Service'!K$27/12,0)),"-")</f>
        <v>0</v>
      </c>
      <c r="M456" s="366">
        <f>IFERROR(IF(-SUM(M$20:M455)+M$15&lt;0.000001,0,IF($C456&gt;='H-32A-WP06 - Debt Service'!L$24,'H-32A-WP06 - Debt Service'!L$27/12,0)),"-")</f>
        <v>0</v>
      </c>
      <c r="N456" s="459"/>
      <c r="O456" s="354">
        <f t="shared" si="25"/>
        <v>2055</v>
      </c>
      <c r="P456" s="378">
        <f t="shared" si="27"/>
        <v>56735</v>
      </c>
      <c r="Q456" s="366" t="str">
        <f>IFERROR(IF(-SUM(Q$20:Q455)+Q$15&lt;0.000001,0,IF($C456&gt;='H-32A-WP06 - Debt Service'!P$24,'H-32A-WP06 - Debt Service'!P$27/12,0)),"-")</f>
        <v>-</v>
      </c>
      <c r="R456" s="366">
        <f>IFERROR(IF(-SUM(R$20:R455)+R$15&lt;0.000001,0,IF($C456&gt;='H-32A-WP06 - Debt Service'!Q$24,'H-32A-WP06 - Debt Service'!Q$27/12,0)),"-")</f>
        <v>0</v>
      </c>
      <c r="S456" s="366">
        <f>IFERROR(IF(-SUM(S$20:S455)+S$15&lt;0.000001,0,IF($C456&gt;='H-32A-WP06 - Debt Service'!R$24,'H-32A-WP06 - Debt Service'!R$27/12,0)),"-")</f>
        <v>0</v>
      </c>
      <c r="T456" s="366">
        <f>IFERROR(IF(-SUM(T$20:T455)+T$15&lt;0.000001,0,IF($C456&gt;='H-32A-WP06 - Debt Service'!S$24,'H-32A-WP06 - Debt Service'!S$27/12,0)),"-")</f>
        <v>0</v>
      </c>
      <c r="U456" s="366">
        <f>IFERROR(IF(-SUM(U$20:U455)+U$15&lt;0.000001,0,IF($C456&gt;='H-32A-WP06 - Debt Service'!T$24,'H-32A-WP06 - Debt Service'!T$27/12,0)),"-")</f>
        <v>0</v>
      </c>
      <c r="V456" s="366">
        <f>IFERROR(IF(-SUM(V$20:V455)+V$15&lt;0.000001,0,IF($C456&gt;='H-32A-WP06 - Debt Service'!U$24,'H-32A-WP06 - Debt Service'!U$27/12,0)),"-")</f>
        <v>0</v>
      </c>
      <c r="W456" s="366">
        <f>IFERROR(IF(-SUM(W$20:W455)+W$15&lt;0.000001,0,IF($C456&gt;='H-32A-WP06 - Debt Service'!V$24,'H-32A-WP06 - Debt Service'!V$27/12,0)),"-")</f>
        <v>0</v>
      </c>
      <c r="X456" s="366">
        <f>IFERROR(IF(-SUM(X$20:X455)+X$15&lt;0.000001,0,IF($C456&gt;='H-32A-WP06 - Debt Service'!W$24,'H-32A-WP06 - Debt Service'!W$27/12,0)),"-")</f>
        <v>0</v>
      </c>
      <c r="Y456" s="366">
        <f>IFERROR(IF(-SUM(Y$20:Y455)+Y$15&lt;0.000001,0,IF($C456&gt;='H-32A-WP06 - Debt Service'!X$24,'H-32A-WP06 - Debt Service'!X$27/12,0)),"-")</f>
        <v>0</v>
      </c>
      <c r="Z456" s="366">
        <f>IFERROR(IF(-SUM(Z$20:Z455)+Z$15&lt;0.000001,0,IF($C456&gt;='H-32A-WP06 - Debt Service'!Y$24,'H-32A-WP06 - Debt Service'!Y$27/12,0)),"-")</f>
        <v>0</v>
      </c>
    </row>
    <row r="457" spans="2:26">
      <c r="B457" s="354">
        <f t="shared" si="24"/>
        <v>2055</v>
      </c>
      <c r="C457" s="378">
        <f t="shared" si="26"/>
        <v>56766</v>
      </c>
      <c r="D457" s="366" t="str">
        <f>IFERROR(IF(-SUM(D$20:D456)+D$15&lt;0.000001,0,IF($C457&gt;='H-32A-WP06 - Debt Service'!C$24,'H-32A-WP06 - Debt Service'!C$27/12,0)),"-")</f>
        <v>-</v>
      </c>
      <c r="E457" s="366" t="str">
        <f>IFERROR(IF(-SUM(E$20:E456)+E$15&lt;0.000001,0,IF($C457&gt;='H-32A-WP06 - Debt Service'!D$24,'H-32A-WP06 - Debt Service'!D$27/12,0)),"-")</f>
        <v>-</v>
      </c>
      <c r="F457" s="366" t="str">
        <f>IFERROR(IF(-SUM(F$20:F456)+F$15&lt;0.000001,0,IF($C457&gt;='H-32A-WP06 - Debt Service'!E$24,'H-32A-WP06 - Debt Service'!E$27/12,0)),"-")</f>
        <v>-</v>
      </c>
      <c r="G457" s="366">
        <f>IFERROR(IF(-SUM(G$20:G456)+G$15&lt;0.000001,0,IF($C457&gt;='H-32A-WP06 - Debt Service'!F$24,'H-32A-WP06 - Debt Service'!F$27/12,0)),"-")</f>
        <v>0</v>
      </c>
      <c r="H457" s="366">
        <f>IFERROR(IF(-SUM(H$20:H456)+H$15&lt;0.000001,0,IF($C457&gt;='H-32A-WP06 - Debt Service'!G$24,'H-32A-WP06 - Debt Service'!G$27/12,0)),"-")</f>
        <v>0</v>
      </c>
      <c r="I457" s="366">
        <f>IFERROR(IF(-SUM(I$20:I456)+I$15&lt;0.000001,0,IF($C457&gt;='H-32A-WP06 - Debt Service'!H$24,'H-32A-WP06 - Debt Service'!H$27/12,0)),"-")</f>
        <v>0</v>
      </c>
      <c r="J457" s="366">
        <f>IFERROR(IF(-SUM(J$20:J456)+J$15&lt;0.000001,0,IF($C457&gt;='H-32A-WP06 - Debt Service'!I$24,'H-32A-WP06 - Debt Service'!I$27/12,0)),"-")</f>
        <v>0</v>
      </c>
      <c r="K457" s="366">
        <f>IFERROR(IF(-SUM(K$20:K456)+K$15&lt;0.000001,0,IF($C457&gt;='H-32A-WP06 - Debt Service'!J$24,'H-32A-WP06 - Debt Service'!J$27/12,0)),"-")</f>
        <v>0</v>
      </c>
      <c r="L457" s="366">
        <f>IFERROR(IF(-SUM(L$20:L456)+L$15&lt;0.000001,0,IF($C457&gt;='H-32A-WP06 - Debt Service'!K$24,'H-32A-WP06 - Debt Service'!K$27/12,0)),"-")</f>
        <v>0</v>
      </c>
      <c r="M457" s="366">
        <f>IFERROR(IF(-SUM(M$20:M456)+M$15&lt;0.000001,0,IF($C457&gt;='H-32A-WP06 - Debt Service'!L$24,'H-32A-WP06 - Debt Service'!L$27/12,0)),"-")</f>
        <v>0</v>
      </c>
      <c r="N457" s="459"/>
      <c r="O457" s="354">
        <f t="shared" si="25"/>
        <v>2055</v>
      </c>
      <c r="P457" s="378">
        <f t="shared" si="27"/>
        <v>56766</v>
      </c>
      <c r="Q457" s="366" t="str">
        <f>IFERROR(IF(-SUM(Q$20:Q456)+Q$15&lt;0.000001,0,IF($C457&gt;='H-32A-WP06 - Debt Service'!P$24,'H-32A-WP06 - Debt Service'!P$27/12,0)),"-")</f>
        <v>-</v>
      </c>
      <c r="R457" s="366">
        <f>IFERROR(IF(-SUM(R$20:R456)+R$15&lt;0.000001,0,IF($C457&gt;='H-32A-WP06 - Debt Service'!Q$24,'H-32A-WP06 - Debt Service'!Q$27/12,0)),"-")</f>
        <v>0</v>
      </c>
      <c r="S457" s="366">
        <f>IFERROR(IF(-SUM(S$20:S456)+S$15&lt;0.000001,0,IF($C457&gt;='H-32A-WP06 - Debt Service'!R$24,'H-32A-WP06 - Debt Service'!R$27/12,0)),"-")</f>
        <v>0</v>
      </c>
      <c r="T457" s="366">
        <f>IFERROR(IF(-SUM(T$20:T456)+T$15&lt;0.000001,0,IF($C457&gt;='H-32A-WP06 - Debt Service'!S$24,'H-32A-WP06 - Debt Service'!S$27/12,0)),"-")</f>
        <v>0</v>
      </c>
      <c r="U457" s="366">
        <f>IFERROR(IF(-SUM(U$20:U456)+U$15&lt;0.000001,0,IF($C457&gt;='H-32A-WP06 - Debt Service'!T$24,'H-32A-WP06 - Debt Service'!T$27/12,0)),"-")</f>
        <v>0</v>
      </c>
      <c r="V457" s="366">
        <f>IFERROR(IF(-SUM(V$20:V456)+V$15&lt;0.000001,0,IF($C457&gt;='H-32A-WP06 - Debt Service'!U$24,'H-32A-WP06 - Debt Service'!U$27/12,0)),"-")</f>
        <v>0</v>
      </c>
      <c r="W457" s="366">
        <f>IFERROR(IF(-SUM(W$20:W456)+W$15&lt;0.000001,0,IF($C457&gt;='H-32A-WP06 - Debt Service'!V$24,'H-32A-WP06 - Debt Service'!V$27/12,0)),"-")</f>
        <v>0</v>
      </c>
      <c r="X457" s="366">
        <f>IFERROR(IF(-SUM(X$20:X456)+X$15&lt;0.000001,0,IF($C457&gt;='H-32A-WP06 - Debt Service'!W$24,'H-32A-WP06 - Debt Service'!W$27/12,0)),"-")</f>
        <v>0</v>
      </c>
      <c r="Y457" s="366">
        <f>IFERROR(IF(-SUM(Y$20:Y456)+Y$15&lt;0.000001,0,IF($C457&gt;='H-32A-WP06 - Debt Service'!X$24,'H-32A-WP06 - Debt Service'!X$27/12,0)),"-")</f>
        <v>0</v>
      </c>
      <c r="Z457" s="366">
        <f>IFERROR(IF(-SUM(Z$20:Z456)+Z$15&lt;0.000001,0,IF($C457&gt;='H-32A-WP06 - Debt Service'!Y$24,'H-32A-WP06 - Debt Service'!Y$27/12,0)),"-")</f>
        <v>0</v>
      </c>
    </row>
    <row r="458" spans="2:26">
      <c r="B458" s="354">
        <f t="shared" si="24"/>
        <v>2055</v>
      </c>
      <c r="C458" s="378">
        <f t="shared" si="26"/>
        <v>56796</v>
      </c>
      <c r="D458" s="366" t="str">
        <f>IFERROR(IF(-SUM(D$20:D457)+D$15&lt;0.000001,0,IF($C458&gt;='H-32A-WP06 - Debt Service'!C$24,'H-32A-WP06 - Debt Service'!C$27/12,0)),"-")</f>
        <v>-</v>
      </c>
      <c r="E458" s="366" t="str">
        <f>IFERROR(IF(-SUM(E$20:E457)+E$15&lt;0.000001,0,IF($C458&gt;='H-32A-WP06 - Debt Service'!D$24,'H-32A-WP06 - Debt Service'!D$27/12,0)),"-")</f>
        <v>-</v>
      </c>
      <c r="F458" s="366" t="str">
        <f>IFERROR(IF(-SUM(F$20:F457)+F$15&lt;0.000001,0,IF($C458&gt;='H-32A-WP06 - Debt Service'!E$24,'H-32A-WP06 - Debt Service'!E$27/12,0)),"-")</f>
        <v>-</v>
      </c>
      <c r="G458" s="366">
        <f>IFERROR(IF(-SUM(G$20:G457)+G$15&lt;0.000001,0,IF($C458&gt;='H-32A-WP06 - Debt Service'!F$24,'H-32A-WP06 - Debt Service'!F$27/12,0)),"-")</f>
        <v>0</v>
      </c>
      <c r="H458" s="366">
        <f>IFERROR(IF(-SUM(H$20:H457)+H$15&lt;0.000001,0,IF($C458&gt;='H-32A-WP06 - Debt Service'!G$24,'H-32A-WP06 - Debt Service'!G$27/12,0)),"-")</f>
        <v>0</v>
      </c>
      <c r="I458" s="366">
        <f>IFERROR(IF(-SUM(I$20:I457)+I$15&lt;0.000001,0,IF($C458&gt;='H-32A-WP06 - Debt Service'!H$24,'H-32A-WP06 - Debt Service'!H$27/12,0)),"-")</f>
        <v>0</v>
      </c>
      <c r="J458" s="366">
        <f>IFERROR(IF(-SUM(J$20:J457)+J$15&lt;0.000001,0,IF($C458&gt;='H-32A-WP06 - Debt Service'!I$24,'H-32A-WP06 - Debt Service'!I$27/12,0)),"-")</f>
        <v>0</v>
      </c>
      <c r="K458" s="366">
        <f>IFERROR(IF(-SUM(K$20:K457)+K$15&lt;0.000001,0,IF($C458&gt;='H-32A-WP06 - Debt Service'!J$24,'H-32A-WP06 - Debt Service'!J$27/12,0)),"-")</f>
        <v>0</v>
      </c>
      <c r="L458" s="366">
        <f>IFERROR(IF(-SUM(L$20:L457)+L$15&lt;0.000001,0,IF($C458&gt;='H-32A-WP06 - Debt Service'!K$24,'H-32A-WP06 - Debt Service'!K$27/12,0)),"-")</f>
        <v>0</v>
      </c>
      <c r="M458" s="366">
        <f>IFERROR(IF(-SUM(M$20:M457)+M$15&lt;0.000001,0,IF($C458&gt;='H-32A-WP06 - Debt Service'!L$24,'H-32A-WP06 - Debt Service'!L$27/12,0)),"-")</f>
        <v>0</v>
      </c>
      <c r="N458" s="459"/>
      <c r="O458" s="354">
        <f t="shared" si="25"/>
        <v>2055</v>
      </c>
      <c r="P458" s="378">
        <f t="shared" si="27"/>
        <v>56796</v>
      </c>
      <c r="Q458" s="366" t="str">
        <f>IFERROR(IF(-SUM(Q$20:Q457)+Q$15&lt;0.000001,0,IF($C458&gt;='H-32A-WP06 - Debt Service'!P$24,'H-32A-WP06 - Debt Service'!P$27/12,0)),"-")</f>
        <v>-</v>
      </c>
      <c r="R458" s="366">
        <f>IFERROR(IF(-SUM(R$20:R457)+R$15&lt;0.000001,0,IF($C458&gt;='H-32A-WP06 - Debt Service'!Q$24,'H-32A-WP06 - Debt Service'!Q$27/12,0)),"-")</f>
        <v>0</v>
      </c>
      <c r="S458" s="366">
        <f>IFERROR(IF(-SUM(S$20:S457)+S$15&lt;0.000001,0,IF($C458&gt;='H-32A-WP06 - Debt Service'!R$24,'H-32A-WP06 - Debt Service'!R$27/12,0)),"-")</f>
        <v>0</v>
      </c>
      <c r="T458" s="366">
        <f>IFERROR(IF(-SUM(T$20:T457)+T$15&lt;0.000001,0,IF($C458&gt;='H-32A-WP06 - Debt Service'!S$24,'H-32A-WP06 - Debt Service'!S$27/12,0)),"-")</f>
        <v>0</v>
      </c>
      <c r="U458" s="366">
        <f>IFERROR(IF(-SUM(U$20:U457)+U$15&lt;0.000001,0,IF($C458&gt;='H-32A-WP06 - Debt Service'!T$24,'H-32A-WP06 - Debt Service'!T$27/12,0)),"-")</f>
        <v>0</v>
      </c>
      <c r="V458" s="366">
        <f>IFERROR(IF(-SUM(V$20:V457)+V$15&lt;0.000001,0,IF($C458&gt;='H-32A-WP06 - Debt Service'!U$24,'H-32A-WP06 - Debt Service'!U$27/12,0)),"-")</f>
        <v>0</v>
      </c>
      <c r="W458" s="366">
        <f>IFERROR(IF(-SUM(W$20:W457)+W$15&lt;0.000001,0,IF($C458&gt;='H-32A-WP06 - Debt Service'!V$24,'H-32A-WP06 - Debt Service'!V$27/12,0)),"-")</f>
        <v>0</v>
      </c>
      <c r="X458" s="366">
        <f>IFERROR(IF(-SUM(X$20:X457)+X$15&lt;0.000001,0,IF($C458&gt;='H-32A-WP06 - Debt Service'!W$24,'H-32A-WP06 - Debt Service'!W$27/12,0)),"-")</f>
        <v>0</v>
      </c>
      <c r="Y458" s="366">
        <f>IFERROR(IF(-SUM(Y$20:Y457)+Y$15&lt;0.000001,0,IF($C458&gt;='H-32A-WP06 - Debt Service'!X$24,'H-32A-WP06 - Debt Service'!X$27/12,0)),"-")</f>
        <v>0</v>
      </c>
      <c r="Z458" s="366">
        <f>IFERROR(IF(-SUM(Z$20:Z457)+Z$15&lt;0.000001,0,IF($C458&gt;='H-32A-WP06 - Debt Service'!Y$24,'H-32A-WP06 - Debt Service'!Y$27/12,0)),"-")</f>
        <v>0</v>
      </c>
    </row>
    <row r="459" spans="2:26">
      <c r="B459" s="354">
        <f t="shared" si="24"/>
        <v>2055</v>
      </c>
      <c r="C459" s="378">
        <f t="shared" si="26"/>
        <v>56827</v>
      </c>
      <c r="D459" s="366" t="str">
        <f>IFERROR(IF(-SUM(D$20:D458)+D$15&lt;0.000001,0,IF($C459&gt;='H-32A-WP06 - Debt Service'!C$24,'H-32A-WP06 - Debt Service'!C$27/12,0)),"-")</f>
        <v>-</v>
      </c>
      <c r="E459" s="366" t="str">
        <f>IFERROR(IF(-SUM(E$20:E458)+E$15&lt;0.000001,0,IF($C459&gt;='H-32A-WP06 - Debt Service'!D$24,'H-32A-WP06 - Debt Service'!D$27/12,0)),"-")</f>
        <v>-</v>
      </c>
      <c r="F459" s="366" t="str">
        <f>IFERROR(IF(-SUM(F$20:F458)+F$15&lt;0.000001,0,IF($C459&gt;='H-32A-WP06 - Debt Service'!E$24,'H-32A-WP06 - Debt Service'!E$27/12,0)),"-")</f>
        <v>-</v>
      </c>
      <c r="G459" s="366">
        <f>IFERROR(IF(-SUM(G$20:G458)+G$15&lt;0.000001,0,IF($C459&gt;='H-32A-WP06 - Debt Service'!F$24,'H-32A-WP06 - Debt Service'!F$27/12,0)),"-")</f>
        <v>0</v>
      </c>
      <c r="H459" s="366">
        <f>IFERROR(IF(-SUM(H$20:H458)+H$15&lt;0.000001,0,IF($C459&gt;='H-32A-WP06 - Debt Service'!G$24,'H-32A-WP06 - Debt Service'!G$27/12,0)),"-")</f>
        <v>0</v>
      </c>
      <c r="I459" s="366">
        <f>IFERROR(IF(-SUM(I$20:I458)+I$15&lt;0.000001,0,IF($C459&gt;='H-32A-WP06 - Debt Service'!H$24,'H-32A-WP06 - Debt Service'!H$27/12,0)),"-")</f>
        <v>0</v>
      </c>
      <c r="J459" s="366">
        <f>IFERROR(IF(-SUM(J$20:J458)+J$15&lt;0.000001,0,IF($C459&gt;='H-32A-WP06 - Debt Service'!I$24,'H-32A-WP06 - Debt Service'!I$27/12,0)),"-")</f>
        <v>0</v>
      </c>
      <c r="K459" s="366">
        <f>IFERROR(IF(-SUM(K$20:K458)+K$15&lt;0.000001,0,IF($C459&gt;='H-32A-WP06 - Debt Service'!J$24,'H-32A-WP06 - Debt Service'!J$27/12,0)),"-")</f>
        <v>0</v>
      </c>
      <c r="L459" s="366">
        <f>IFERROR(IF(-SUM(L$20:L458)+L$15&lt;0.000001,0,IF($C459&gt;='H-32A-WP06 - Debt Service'!K$24,'H-32A-WP06 - Debt Service'!K$27/12,0)),"-")</f>
        <v>0</v>
      </c>
      <c r="M459" s="366">
        <f>IFERROR(IF(-SUM(M$20:M458)+M$15&lt;0.000001,0,IF($C459&gt;='H-32A-WP06 - Debt Service'!L$24,'H-32A-WP06 - Debt Service'!L$27/12,0)),"-")</f>
        <v>0</v>
      </c>
      <c r="N459" s="459"/>
      <c r="O459" s="354">
        <f t="shared" si="25"/>
        <v>2055</v>
      </c>
      <c r="P459" s="378">
        <f t="shared" si="27"/>
        <v>56827</v>
      </c>
      <c r="Q459" s="366" t="str">
        <f>IFERROR(IF(-SUM(Q$20:Q458)+Q$15&lt;0.000001,0,IF($C459&gt;='H-32A-WP06 - Debt Service'!P$24,'H-32A-WP06 - Debt Service'!P$27/12,0)),"-")</f>
        <v>-</v>
      </c>
      <c r="R459" s="366">
        <f>IFERROR(IF(-SUM(R$20:R458)+R$15&lt;0.000001,0,IF($C459&gt;='H-32A-WP06 - Debt Service'!Q$24,'H-32A-WP06 - Debt Service'!Q$27/12,0)),"-")</f>
        <v>0</v>
      </c>
      <c r="S459" s="366">
        <f>IFERROR(IF(-SUM(S$20:S458)+S$15&lt;0.000001,0,IF($C459&gt;='H-32A-WP06 - Debt Service'!R$24,'H-32A-WP06 - Debt Service'!R$27/12,0)),"-")</f>
        <v>0</v>
      </c>
      <c r="T459" s="366">
        <f>IFERROR(IF(-SUM(T$20:T458)+T$15&lt;0.000001,0,IF($C459&gt;='H-32A-WP06 - Debt Service'!S$24,'H-32A-WP06 - Debt Service'!S$27/12,0)),"-")</f>
        <v>0</v>
      </c>
      <c r="U459" s="366">
        <f>IFERROR(IF(-SUM(U$20:U458)+U$15&lt;0.000001,0,IF($C459&gt;='H-32A-WP06 - Debt Service'!T$24,'H-32A-WP06 - Debt Service'!T$27/12,0)),"-")</f>
        <v>0</v>
      </c>
      <c r="V459" s="366">
        <f>IFERROR(IF(-SUM(V$20:V458)+V$15&lt;0.000001,0,IF($C459&gt;='H-32A-WP06 - Debt Service'!U$24,'H-32A-WP06 - Debt Service'!U$27/12,0)),"-")</f>
        <v>0</v>
      </c>
      <c r="W459" s="366">
        <f>IFERROR(IF(-SUM(W$20:W458)+W$15&lt;0.000001,0,IF($C459&gt;='H-32A-WP06 - Debt Service'!V$24,'H-32A-WP06 - Debt Service'!V$27/12,0)),"-")</f>
        <v>0</v>
      </c>
      <c r="X459" s="366">
        <f>IFERROR(IF(-SUM(X$20:X458)+X$15&lt;0.000001,0,IF($C459&gt;='H-32A-WP06 - Debt Service'!W$24,'H-32A-WP06 - Debt Service'!W$27/12,0)),"-")</f>
        <v>0</v>
      </c>
      <c r="Y459" s="366">
        <f>IFERROR(IF(-SUM(Y$20:Y458)+Y$15&lt;0.000001,0,IF($C459&gt;='H-32A-WP06 - Debt Service'!X$24,'H-32A-WP06 - Debt Service'!X$27/12,0)),"-")</f>
        <v>0</v>
      </c>
      <c r="Z459" s="366">
        <f>IFERROR(IF(-SUM(Z$20:Z458)+Z$15&lt;0.000001,0,IF($C459&gt;='H-32A-WP06 - Debt Service'!Y$24,'H-32A-WP06 - Debt Service'!Y$27/12,0)),"-")</f>
        <v>0</v>
      </c>
    </row>
    <row r="460" spans="2:26">
      <c r="B460" s="354">
        <f t="shared" si="24"/>
        <v>2055</v>
      </c>
      <c r="C460" s="378">
        <f t="shared" si="26"/>
        <v>56858</v>
      </c>
      <c r="D460" s="366" t="str">
        <f>IFERROR(IF(-SUM(D$20:D459)+D$15&lt;0.000001,0,IF($C460&gt;='H-32A-WP06 - Debt Service'!C$24,'H-32A-WP06 - Debt Service'!C$27/12,0)),"-")</f>
        <v>-</v>
      </c>
      <c r="E460" s="366" t="str">
        <f>IFERROR(IF(-SUM(E$20:E459)+E$15&lt;0.000001,0,IF($C460&gt;='H-32A-WP06 - Debt Service'!D$24,'H-32A-WP06 - Debt Service'!D$27/12,0)),"-")</f>
        <v>-</v>
      </c>
      <c r="F460" s="366" t="str">
        <f>IFERROR(IF(-SUM(F$20:F459)+F$15&lt;0.000001,0,IF($C460&gt;='H-32A-WP06 - Debt Service'!E$24,'H-32A-WP06 - Debt Service'!E$27/12,0)),"-")</f>
        <v>-</v>
      </c>
      <c r="G460" s="366">
        <f>IFERROR(IF(-SUM(G$20:G459)+G$15&lt;0.000001,0,IF($C460&gt;='H-32A-WP06 - Debt Service'!F$24,'H-32A-WP06 - Debt Service'!F$27/12,0)),"-")</f>
        <v>0</v>
      </c>
      <c r="H460" s="366">
        <f>IFERROR(IF(-SUM(H$20:H459)+H$15&lt;0.000001,0,IF($C460&gt;='H-32A-WP06 - Debt Service'!G$24,'H-32A-WP06 - Debt Service'!G$27/12,0)),"-")</f>
        <v>0</v>
      </c>
      <c r="I460" s="366">
        <f>IFERROR(IF(-SUM(I$20:I459)+I$15&lt;0.000001,0,IF($C460&gt;='H-32A-WP06 - Debt Service'!H$24,'H-32A-WP06 - Debt Service'!H$27/12,0)),"-")</f>
        <v>0</v>
      </c>
      <c r="J460" s="366">
        <f>IFERROR(IF(-SUM(J$20:J459)+J$15&lt;0.000001,0,IF($C460&gt;='H-32A-WP06 - Debt Service'!I$24,'H-32A-WP06 - Debt Service'!I$27/12,0)),"-")</f>
        <v>0</v>
      </c>
      <c r="K460" s="366">
        <f>IFERROR(IF(-SUM(K$20:K459)+K$15&lt;0.000001,0,IF($C460&gt;='H-32A-WP06 - Debt Service'!J$24,'H-32A-WP06 - Debt Service'!J$27/12,0)),"-")</f>
        <v>0</v>
      </c>
      <c r="L460" s="366">
        <f>IFERROR(IF(-SUM(L$20:L459)+L$15&lt;0.000001,0,IF($C460&gt;='H-32A-WP06 - Debt Service'!K$24,'H-32A-WP06 - Debt Service'!K$27/12,0)),"-")</f>
        <v>0</v>
      </c>
      <c r="M460" s="366">
        <f>IFERROR(IF(-SUM(M$20:M459)+M$15&lt;0.000001,0,IF($C460&gt;='H-32A-WP06 - Debt Service'!L$24,'H-32A-WP06 - Debt Service'!L$27/12,0)),"-")</f>
        <v>0</v>
      </c>
      <c r="N460" s="459"/>
      <c r="O460" s="354">
        <f t="shared" si="25"/>
        <v>2055</v>
      </c>
      <c r="P460" s="378">
        <f t="shared" si="27"/>
        <v>56858</v>
      </c>
      <c r="Q460" s="366" t="str">
        <f>IFERROR(IF(-SUM(Q$20:Q459)+Q$15&lt;0.000001,0,IF($C460&gt;='H-32A-WP06 - Debt Service'!P$24,'H-32A-WP06 - Debt Service'!P$27/12,0)),"-")</f>
        <v>-</v>
      </c>
      <c r="R460" s="366">
        <f>IFERROR(IF(-SUM(R$20:R459)+R$15&lt;0.000001,0,IF($C460&gt;='H-32A-WP06 - Debt Service'!Q$24,'H-32A-WP06 - Debt Service'!Q$27/12,0)),"-")</f>
        <v>0</v>
      </c>
      <c r="S460" s="366">
        <f>IFERROR(IF(-SUM(S$20:S459)+S$15&lt;0.000001,0,IF($C460&gt;='H-32A-WP06 - Debt Service'!R$24,'H-32A-WP06 - Debt Service'!R$27/12,0)),"-")</f>
        <v>0</v>
      </c>
      <c r="T460" s="366">
        <f>IFERROR(IF(-SUM(T$20:T459)+T$15&lt;0.000001,0,IF($C460&gt;='H-32A-WP06 - Debt Service'!S$24,'H-32A-WP06 - Debt Service'!S$27/12,0)),"-")</f>
        <v>0</v>
      </c>
      <c r="U460" s="366">
        <f>IFERROR(IF(-SUM(U$20:U459)+U$15&lt;0.000001,0,IF($C460&gt;='H-32A-WP06 - Debt Service'!T$24,'H-32A-WP06 - Debt Service'!T$27/12,0)),"-")</f>
        <v>0</v>
      </c>
      <c r="V460" s="366">
        <f>IFERROR(IF(-SUM(V$20:V459)+V$15&lt;0.000001,0,IF($C460&gt;='H-32A-WP06 - Debt Service'!U$24,'H-32A-WP06 - Debt Service'!U$27/12,0)),"-")</f>
        <v>0</v>
      </c>
      <c r="W460" s="366">
        <f>IFERROR(IF(-SUM(W$20:W459)+W$15&lt;0.000001,0,IF($C460&gt;='H-32A-WP06 - Debt Service'!V$24,'H-32A-WP06 - Debt Service'!V$27/12,0)),"-")</f>
        <v>0</v>
      </c>
      <c r="X460" s="366">
        <f>IFERROR(IF(-SUM(X$20:X459)+X$15&lt;0.000001,0,IF($C460&gt;='H-32A-WP06 - Debt Service'!W$24,'H-32A-WP06 - Debt Service'!W$27/12,0)),"-")</f>
        <v>0</v>
      </c>
      <c r="Y460" s="366">
        <f>IFERROR(IF(-SUM(Y$20:Y459)+Y$15&lt;0.000001,0,IF($C460&gt;='H-32A-WP06 - Debt Service'!X$24,'H-32A-WP06 - Debt Service'!X$27/12,0)),"-")</f>
        <v>0</v>
      </c>
      <c r="Z460" s="366">
        <f>IFERROR(IF(-SUM(Z$20:Z459)+Z$15&lt;0.000001,0,IF($C460&gt;='H-32A-WP06 - Debt Service'!Y$24,'H-32A-WP06 - Debt Service'!Y$27/12,0)),"-")</f>
        <v>0</v>
      </c>
    </row>
    <row r="461" spans="2:26">
      <c r="B461" s="354">
        <f t="shared" si="24"/>
        <v>2055</v>
      </c>
      <c r="C461" s="378">
        <f t="shared" si="26"/>
        <v>56888</v>
      </c>
      <c r="D461" s="366" t="str">
        <f>IFERROR(IF(-SUM(D$20:D460)+D$15&lt;0.000001,0,IF($C461&gt;='H-32A-WP06 - Debt Service'!C$24,'H-32A-WP06 - Debt Service'!C$27/12,0)),"-")</f>
        <v>-</v>
      </c>
      <c r="E461" s="366" t="str">
        <f>IFERROR(IF(-SUM(E$20:E460)+E$15&lt;0.000001,0,IF($C461&gt;='H-32A-WP06 - Debt Service'!D$24,'H-32A-WP06 - Debt Service'!D$27/12,0)),"-")</f>
        <v>-</v>
      </c>
      <c r="F461" s="366" t="str">
        <f>IFERROR(IF(-SUM(F$20:F460)+F$15&lt;0.000001,0,IF($C461&gt;='H-32A-WP06 - Debt Service'!E$24,'H-32A-WP06 - Debt Service'!E$27/12,0)),"-")</f>
        <v>-</v>
      </c>
      <c r="G461" s="366">
        <f>IFERROR(IF(-SUM(G$20:G460)+G$15&lt;0.000001,0,IF($C461&gt;='H-32A-WP06 - Debt Service'!F$24,'H-32A-WP06 - Debt Service'!F$27/12,0)),"-")</f>
        <v>0</v>
      </c>
      <c r="H461" s="366">
        <f>IFERROR(IF(-SUM(H$20:H460)+H$15&lt;0.000001,0,IF($C461&gt;='H-32A-WP06 - Debt Service'!G$24,'H-32A-WP06 - Debt Service'!G$27/12,0)),"-")</f>
        <v>0</v>
      </c>
      <c r="I461" s="366">
        <f>IFERROR(IF(-SUM(I$20:I460)+I$15&lt;0.000001,0,IF($C461&gt;='H-32A-WP06 - Debt Service'!H$24,'H-32A-WP06 - Debt Service'!H$27/12,0)),"-")</f>
        <v>0</v>
      </c>
      <c r="J461" s="366">
        <f>IFERROR(IF(-SUM(J$20:J460)+J$15&lt;0.000001,0,IF($C461&gt;='H-32A-WP06 - Debt Service'!I$24,'H-32A-WP06 - Debt Service'!I$27/12,0)),"-")</f>
        <v>0</v>
      </c>
      <c r="K461" s="366">
        <f>IFERROR(IF(-SUM(K$20:K460)+K$15&lt;0.000001,0,IF($C461&gt;='H-32A-WP06 - Debt Service'!J$24,'H-32A-WP06 - Debt Service'!J$27/12,0)),"-")</f>
        <v>0</v>
      </c>
      <c r="L461" s="366">
        <f>IFERROR(IF(-SUM(L$20:L460)+L$15&lt;0.000001,0,IF($C461&gt;='H-32A-WP06 - Debt Service'!K$24,'H-32A-WP06 - Debt Service'!K$27/12,0)),"-")</f>
        <v>0</v>
      </c>
      <c r="M461" s="366">
        <f>IFERROR(IF(-SUM(M$20:M460)+M$15&lt;0.000001,0,IF($C461&gt;='H-32A-WP06 - Debt Service'!L$24,'H-32A-WP06 - Debt Service'!L$27/12,0)),"-")</f>
        <v>0</v>
      </c>
      <c r="N461" s="459"/>
      <c r="O461" s="354">
        <f t="shared" si="25"/>
        <v>2055</v>
      </c>
      <c r="P461" s="378">
        <f t="shared" si="27"/>
        <v>56888</v>
      </c>
      <c r="Q461" s="366" t="str">
        <f>IFERROR(IF(-SUM(Q$20:Q460)+Q$15&lt;0.000001,0,IF($C461&gt;='H-32A-WP06 - Debt Service'!P$24,'H-32A-WP06 - Debt Service'!P$27/12,0)),"-")</f>
        <v>-</v>
      </c>
      <c r="R461" s="366">
        <f>IFERROR(IF(-SUM(R$20:R460)+R$15&lt;0.000001,0,IF($C461&gt;='H-32A-WP06 - Debt Service'!Q$24,'H-32A-WP06 - Debt Service'!Q$27/12,0)),"-")</f>
        <v>0</v>
      </c>
      <c r="S461" s="366">
        <f>IFERROR(IF(-SUM(S$20:S460)+S$15&lt;0.000001,0,IF($C461&gt;='H-32A-WP06 - Debt Service'!R$24,'H-32A-WP06 - Debt Service'!R$27/12,0)),"-")</f>
        <v>0</v>
      </c>
      <c r="T461" s="366">
        <f>IFERROR(IF(-SUM(T$20:T460)+T$15&lt;0.000001,0,IF($C461&gt;='H-32A-WP06 - Debt Service'!S$24,'H-32A-WP06 - Debt Service'!S$27/12,0)),"-")</f>
        <v>0</v>
      </c>
      <c r="U461" s="366">
        <f>IFERROR(IF(-SUM(U$20:U460)+U$15&lt;0.000001,0,IF($C461&gt;='H-32A-WP06 - Debt Service'!T$24,'H-32A-WP06 - Debt Service'!T$27/12,0)),"-")</f>
        <v>0</v>
      </c>
      <c r="V461" s="366">
        <f>IFERROR(IF(-SUM(V$20:V460)+V$15&lt;0.000001,0,IF($C461&gt;='H-32A-WP06 - Debt Service'!U$24,'H-32A-WP06 - Debt Service'!U$27/12,0)),"-")</f>
        <v>0</v>
      </c>
      <c r="W461" s="366">
        <f>IFERROR(IF(-SUM(W$20:W460)+W$15&lt;0.000001,0,IF($C461&gt;='H-32A-WP06 - Debt Service'!V$24,'H-32A-WP06 - Debt Service'!V$27/12,0)),"-")</f>
        <v>0</v>
      </c>
      <c r="X461" s="366">
        <f>IFERROR(IF(-SUM(X$20:X460)+X$15&lt;0.000001,0,IF($C461&gt;='H-32A-WP06 - Debt Service'!W$24,'H-32A-WP06 - Debt Service'!W$27/12,0)),"-")</f>
        <v>0</v>
      </c>
      <c r="Y461" s="366">
        <f>IFERROR(IF(-SUM(Y$20:Y460)+Y$15&lt;0.000001,0,IF($C461&gt;='H-32A-WP06 - Debt Service'!X$24,'H-32A-WP06 - Debt Service'!X$27/12,0)),"-")</f>
        <v>0</v>
      </c>
      <c r="Z461" s="366">
        <f>IFERROR(IF(-SUM(Z$20:Z460)+Z$15&lt;0.000001,0,IF($C461&gt;='H-32A-WP06 - Debt Service'!Y$24,'H-32A-WP06 - Debt Service'!Y$27/12,0)),"-")</f>
        <v>0</v>
      </c>
    </row>
    <row r="462" spans="2:26">
      <c r="B462" s="354">
        <f t="shared" si="24"/>
        <v>2055</v>
      </c>
      <c r="C462" s="378">
        <f t="shared" si="26"/>
        <v>56919</v>
      </c>
      <c r="D462" s="366" t="str">
        <f>IFERROR(IF(-SUM(D$20:D461)+D$15&lt;0.000001,0,IF($C462&gt;='H-32A-WP06 - Debt Service'!C$24,'H-32A-WP06 - Debt Service'!C$27/12,0)),"-")</f>
        <v>-</v>
      </c>
      <c r="E462" s="366" t="str">
        <f>IFERROR(IF(-SUM(E$20:E461)+E$15&lt;0.000001,0,IF($C462&gt;='H-32A-WP06 - Debt Service'!D$24,'H-32A-WP06 - Debt Service'!D$27/12,0)),"-")</f>
        <v>-</v>
      </c>
      <c r="F462" s="366" t="str">
        <f>IFERROR(IF(-SUM(F$20:F461)+F$15&lt;0.000001,0,IF($C462&gt;='H-32A-WP06 - Debt Service'!E$24,'H-32A-WP06 - Debt Service'!E$27/12,0)),"-")</f>
        <v>-</v>
      </c>
      <c r="G462" s="366">
        <f>IFERROR(IF(-SUM(G$20:G461)+G$15&lt;0.000001,0,IF($C462&gt;='H-32A-WP06 - Debt Service'!F$24,'H-32A-WP06 - Debt Service'!F$27/12,0)),"-")</f>
        <v>0</v>
      </c>
      <c r="H462" s="366">
        <f>IFERROR(IF(-SUM(H$20:H461)+H$15&lt;0.000001,0,IF($C462&gt;='H-32A-WP06 - Debt Service'!G$24,'H-32A-WP06 - Debt Service'!G$27/12,0)),"-")</f>
        <v>0</v>
      </c>
      <c r="I462" s="366">
        <f>IFERROR(IF(-SUM(I$20:I461)+I$15&lt;0.000001,0,IF($C462&gt;='H-32A-WP06 - Debt Service'!H$24,'H-32A-WP06 - Debt Service'!H$27/12,0)),"-")</f>
        <v>0</v>
      </c>
      <c r="J462" s="366">
        <f>IFERROR(IF(-SUM(J$20:J461)+J$15&lt;0.000001,0,IF($C462&gt;='H-32A-WP06 - Debt Service'!I$24,'H-32A-WP06 - Debt Service'!I$27/12,0)),"-")</f>
        <v>0</v>
      </c>
      <c r="K462" s="366">
        <f>IFERROR(IF(-SUM(K$20:K461)+K$15&lt;0.000001,0,IF($C462&gt;='H-32A-WP06 - Debt Service'!J$24,'H-32A-WP06 - Debt Service'!J$27/12,0)),"-")</f>
        <v>0</v>
      </c>
      <c r="L462" s="366">
        <f>IFERROR(IF(-SUM(L$20:L461)+L$15&lt;0.000001,0,IF($C462&gt;='H-32A-WP06 - Debt Service'!K$24,'H-32A-WP06 - Debt Service'!K$27/12,0)),"-")</f>
        <v>0</v>
      </c>
      <c r="M462" s="366">
        <f>IFERROR(IF(-SUM(M$20:M461)+M$15&lt;0.000001,0,IF($C462&gt;='H-32A-WP06 - Debt Service'!L$24,'H-32A-WP06 - Debt Service'!L$27/12,0)),"-")</f>
        <v>0</v>
      </c>
      <c r="N462" s="459"/>
      <c r="O462" s="354">
        <f t="shared" si="25"/>
        <v>2055</v>
      </c>
      <c r="P462" s="378">
        <f t="shared" si="27"/>
        <v>56919</v>
      </c>
      <c r="Q462" s="366" t="str">
        <f>IFERROR(IF(-SUM(Q$20:Q461)+Q$15&lt;0.000001,0,IF($C462&gt;='H-32A-WP06 - Debt Service'!P$24,'H-32A-WP06 - Debt Service'!P$27/12,0)),"-")</f>
        <v>-</v>
      </c>
      <c r="R462" s="366">
        <f>IFERROR(IF(-SUM(R$20:R461)+R$15&lt;0.000001,0,IF($C462&gt;='H-32A-WP06 - Debt Service'!Q$24,'H-32A-WP06 - Debt Service'!Q$27/12,0)),"-")</f>
        <v>0</v>
      </c>
      <c r="S462" s="366">
        <f>IFERROR(IF(-SUM(S$20:S461)+S$15&lt;0.000001,0,IF($C462&gt;='H-32A-WP06 - Debt Service'!R$24,'H-32A-WP06 - Debt Service'!R$27/12,0)),"-")</f>
        <v>0</v>
      </c>
      <c r="T462" s="366">
        <f>IFERROR(IF(-SUM(T$20:T461)+T$15&lt;0.000001,0,IF($C462&gt;='H-32A-WP06 - Debt Service'!S$24,'H-32A-WP06 - Debt Service'!S$27/12,0)),"-")</f>
        <v>0</v>
      </c>
      <c r="U462" s="366">
        <f>IFERROR(IF(-SUM(U$20:U461)+U$15&lt;0.000001,0,IF($C462&gt;='H-32A-WP06 - Debt Service'!T$24,'H-32A-WP06 - Debt Service'!T$27/12,0)),"-")</f>
        <v>0</v>
      </c>
      <c r="V462" s="366">
        <f>IFERROR(IF(-SUM(V$20:V461)+V$15&lt;0.000001,0,IF($C462&gt;='H-32A-WP06 - Debt Service'!U$24,'H-32A-WP06 - Debt Service'!U$27/12,0)),"-")</f>
        <v>0</v>
      </c>
      <c r="W462" s="366">
        <f>IFERROR(IF(-SUM(W$20:W461)+W$15&lt;0.000001,0,IF($C462&gt;='H-32A-WP06 - Debt Service'!V$24,'H-32A-WP06 - Debt Service'!V$27/12,0)),"-")</f>
        <v>0</v>
      </c>
      <c r="X462" s="366">
        <f>IFERROR(IF(-SUM(X$20:X461)+X$15&lt;0.000001,0,IF($C462&gt;='H-32A-WP06 - Debt Service'!W$24,'H-32A-WP06 - Debt Service'!W$27/12,0)),"-")</f>
        <v>0</v>
      </c>
      <c r="Y462" s="366">
        <f>IFERROR(IF(-SUM(Y$20:Y461)+Y$15&lt;0.000001,0,IF($C462&gt;='H-32A-WP06 - Debt Service'!X$24,'H-32A-WP06 - Debt Service'!X$27/12,0)),"-")</f>
        <v>0</v>
      </c>
      <c r="Z462" s="366">
        <f>IFERROR(IF(-SUM(Z$20:Z461)+Z$15&lt;0.000001,0,IF($C462&gt;='H-32A-WP06 - Debt Service'!Y$24,'H-32A-WP06 - Debt Service'!Y$27/12,0)),"-")</f>
        <v>0</v>
      </c>
    </row>
    <row r="463" spans="2:26">
      <c r="B463" s="354">
        <f t="shared" si="24"/>
        <v>2055</v>
      </c>
      <c r="C463" s="378">
        <f t="shared" si="26"/>
        <v>56949</v>
      </c>
      <c r="D463" s="366" t="str">
        <f>IFERROR(IF(-SUM(D$20:D462)+D$15&lt;0.000001,0,IF($C463&gt;='H-32A-WP06 - Debt Service'!C$24,'H-32A-WP06 - Debt Service'!C$27/12,0)),"-")</f>
        <v>-</v>
      </c>
      <c r="E463" s="366" t="str">
        <f>IFERROR(IF(-SUM(E$20:E462)+E$15&lt;0.000001,0,IF($C463&gt;='H-32A-WP06 - Debt Service'!D$24,'H-32A-WP06 - Debt Service'!D$27/12,0)),"-")</f>
        <v>-</v>
      </c>
      <c r="F463" s="366" t="str">
        <f>IFERROR(IF(-SUM(F$20:F462)+F$15&lt;0.000001,0,IF($C463&gt;='H-32A-WP06 - Debt Service'!E$24,'H-32A-WP06 - Debt Service'!E$27/12,0)),"-")</f>
        <v>-</v>
      </c>
      <c r="G463" s="366">
        <f>IFERROR(IF(-SUM(G$20:G462)+G$15&lt;0.000001,0,IF($C463&gt;='H-32A-WP06 - Debt Service'!F$24,'H-32A-WP06 - Debt Service'!F$27/12,0)),"-")</f>
        <v>0</v>
      </c>
      <c r="H463" s="366">
        <f>IFERROR(IF(-SUM(H$20:H462)+H$15&lt;0.000001,0,IF($C463&gt;='H-32A-WP06 - Debt Service'!G$24,'H-32A-WP06 - Debt Service'!G$27/12,0)),"-")</f>
        <v>0</v>
      </c>
      <c r="I463" s="366">
        <f>IFERROR(IF(-SUM(I$20:I462)+I$15&lt;0.000001,0,IF($C463&gt;='H-32A-WP06 - Debt Service'!H$24,'H-32A-WP06 - Debt Service'!H$27/12,0)),"-")</f>
        <v>0</v>
      </c>
      <c r="J463" s="366">
        <f>IFERROR(IF(-SUM(J$20:J462)+J$15&lt;0.000001,0,IF($C463&gt;='H-32A-WP06 - Debt Service'!I$24,'H-32A-WP06 - Debt Service'!I$27/12,0)),"-")</f>
        <v>0</v>
      </c>
      <c r="K463" s="366">
        <f>IFERROR(IF(-SUM(K$20:K462)+K$15&lt;0.000001,0,IF($C463&gt;='H-32A-WP06 - Debt Service'!J$24,'H-32A-WP06 - Debt Service'!J$27/12,0)),"-")</f>
        <v>0</v>
      </c>
      <c r="L463" s="366">
        <f>IFERROR(IF(-SUM(L$20:L462)+L$15&lt;0.000001,0,IF($C463&gt;='H-32A-WP06 - Debt Service'!K$24,'H-32A-WP06 - Debt Service'!K$27/12,0)),"-")</f>
        <v>0</v>
      </c>
      <c r="M463" s="366">
        <f>IFERROR(IF(-SUM(M$20:M462)+M$15&lt;0.000001,0,IF($C463&gt;='H-32A-WP06 - Debt Service'!L$24,'H-32A-WP06 - Debt Service'!L$27/12,0)),"-")</f>
        <v>0</v>
      </c>
      <c r="N463" s="459"/>
      <c r="O463" s="354">
        <f t="shared" si="25"/>
        <v>2055</v>
      </c>
      <c r="P463" s="378">
        <f t="shared" si="27"/>
        <v>56949</v>
      </c>
      <c r="Q463" s="366" t="str">
        <f>IFERROR(IF(-SUM(Q$20:Q462)+Q$15&lt;0.000001,0,IF($C463&gt;='H-32A-WP06 - Debt Service'!P$24,'H-32A-WP06 - Debt Service'!P$27/12,0)),"-")</f>
        <v>-</v>
      </c>
      <c r="R463" s="366">
        <f>IFERROR(IF(-SUM(R$20:R462)+R$15&lt;0.000001,0,IF($C463&gt;='H-32A-WP06 - Debt Service'!Q$24,'H-32A-WP06 - Debt Service'!Q$27/12,0)),"-")</f>
        <v>0</v>
      </c>
      <c r="S463" s="366">
        <f>IFERROR(IF(-SUM(S$20:S462)+S$15&lt;0.000001,0,IF($C463&gt;='H-32A-WP06 - Debt Service'!R$24,'H-32A-WP06 - Debt Service'!R$27/12,0)),"-")</f>
        <v>0</v>
      </c>
      <c r="T463" s="366">
        <f>IFERROR(IF(-SUM(T$20:T462)+T$15&lt;0.000001,0,IF($C463&gt;='H-32A-WP06 - Debt Service'!S$24,'H-32A-WP06 - Debt Service'!S$27/12,0)),"-")</f>
        <v>0</v>
      </c>
      <c r="U463" s="366">
        <f>IFERROR(IF(-SUM(U$20:U462)+U$15&lt;0.000001,0,IF($C463&gt;='H-32A-WP06 - Debt Service'!T$24,'H-32A-WP06 - Debt Service'!T$27/12,0)),"-")</f>
        <v>0</v>
      </c>
      <c r="V463" s="366">
        <f>IFERROR(IF(-SUM(V$20:V462)+V$15&lt;0.000001,0,IF($C463&gt;='H-32A-WP06 - Debt Service'!U$24,'H-32A-WP06 - Debt Service'!U$27/12,0)),"-")</f>
        <v>0</v>
      </c>
      <c r="W463" s="366">
        <f>IFERROR(IF(-SUM(W$20:W462)+W$15&lt;0.000001,0,IF($C463&gt;='H-32A-WP06 - Debt Service'!V$24,'H-32A-WP06 - Debt Service'!V$27/12,0)),"-")</f>
        <v>0</v>
      </c>
      <c r="X463" s="366">
        <f>IFERROR(IF(-SUM(X$20:X462)+X$15&lt;0.000001,0,IF($C463&gt;='H-32A-WP06 - Debt Service'!W$24,'H-32A-WP06 - Debt Service'!W$27/12,0)),"-")</f>
        <v>0</v>
      </c>
      <c r="Y463" s="366">
        <f>IFERROR(IF(-SUM(Y$20:Y462)+Y$15&lt;0.000001,0,IF($C463&gt;='H-32A-WP06 - Debt Service'!X$24,'H-32A-WP06 - Debt Service'!X$27/12,0)),"-")</f>
        <v>0</v>
      </c>
      <c r="Z463" s="366">
        <f>IFERROR(IF(-SUM(Z$20:Z462)+Z$15&lt;0.000001,0,IF($C463&gt;='H-32A-WP06 - Debt Service'!Y$24,'H-32A-WP06 - Debt Service'!Y$27/12,0)),"-")</f>
        <v>0</v>
      </c>
    </row>
    <row r="464" spans="2:26">
      <c r="B464" s="354">
        <f t="shared" si="24"/>
        <v>2056</v>
      </c>
      <c r="C464" s="378">
        <f t="shared" si="26"/>
        <v>56980</v>
      </c>
      <c r="D464" s="366" t="str">
        <f>IFERROR(IF(-SUM(D$20:D463)+D$15&lt;0.000001,0,IF($C464&gt;='H-32A-WP06 - Debt Service'!C$24,'H-32A-WP06 - Debt Service'!C$27/12,0)),"-")</f>
        <v>-</v>
      </c>
      <c r="E464" s="366" t="str">
        <f>IFERROR(IF(-SUM(E$20:E463)+E$15&lt;0.000001,0,IF($C464&gt;='H-32A-WP06 - Debt Service'!D$24,'H-32A-WP06 - Debt Service'!D$27/12,0)),"-")</f>
        <v>-</v>
      </c>
      <c r="F464" s="366" t="str">
        <f>IFERROR(IF(-SUM(F$20:F463)+F$15&lt;0.000001,0,IF($C464&gt;='H-32A-WP06 - Debt Service'!E$24,'H-32A-WP06 - Debt Service'!E$27/12,0)),"-")</f>
        <v>-</v>
      </c>
      <c r="G464" s="366">
        <f>IFERROR(IF(-SUM(G$20:G463)+G$15&lt;0.000001,0,IF($C464&gt;='H-32A-WP06 - Debt Service'!F$24,'H-32A-WP06 - Debt Service'!F$27/12,0)),"-")</f>
        <v>0</v>
      </c>
      <c r="H464" s="366">
        <f>IFERROR(IF(-SUM(H$20:H463)+H$15&lt;0.000001,0,IF($C464&gt;='H-32A-WP06 - Debt Service'!G$24,'H-32A-WP06 - Debt Service'!G$27/12,0)),"-")</f>
        <v>0</v>
      </c>
      <c r="I464" s="366">
        <f>IFERROR(IF(-SUM(I$20:I463)+I$15&lt;0.000001,0,IF($C464&gt;='H-32A-WP06 - Debt Service'!H$24,'H-32A-WP06 - Debt Service'!H$27/12,0)),"-")</f>
        <v>0</v>
      </c>
      <c r="J464" s="366">
        <f>IFERROR(IF(-SUM(J$20:J463)+J$15&lt;0.000001,0,IF($C464&gt;='H-32A-WP06 - Debt Service'!I$24,'H-32A-WP06 - Debt Service'!I$27/12,0)),"-")</f>
        <v>0</v>
      </c>
      <c r="K464" s="366">
        <f>IFERROR(IF(-SUM(K$20:K463)+K$15&lt;0.000001,0,IF($C464&gt;='H-32A-WP06 - Debt Service'!J$24,'H-32A-WP06 - Debt Service'!J$27/12,0)),"-")</f>
        <v>0</v>
      </c>
      <c r="L464" s="366">
        <f>IFERROR(IF(-SUM(L$20:L463)+L$15&lt;0.000001,0,IF($C464&gt;='H-32A-WP06 - Debt Service'!K$24,'H-32A-WP06 - Debt Service'!K$27/12,0)),"-")</f>
        <v>0</v>
      </c>
      <c r="M464" s="366">
        <f>IFERROR(IF(-SUM(M$20:M463)+M$15&lt;0.000001,0,IF($C464&gt;='H-32A-WP06 - Debt Service'!L$24,'H-32A-WP06 - Debt Service'!L$27/12,0)),"-")</f>
        <v>0</v>
      </c>
      <c r="N464" s="459"/>
      <c r="O464" s="354">
        <f t="shared" si="25"/>
        <v>2056</v>
      </c>
      <c r="P464" s="378">
        <f t="shared" si="27"/>
        <v>56980</v>
      </c>
      <c r="Q464" s="366" t="str">
        <f>IFERROR(IF(-SUM(Q$20:Q463)+Q$15&lt;0.000001,0,IF($C464&gt;='H-32A-WP06 - Debt Service'!P$24,'H-32A-WP06 - Debt Service'!P$27/12,0)),"-")</f>
        <v>-</v>
      </c>
      <c r="R464" s="366">
        <f>IFERROR(IF(-SUM(R$20:R463)+R$15&lt;0.000001,0,IF($C464&gt;='H-32A-WP06 - Debt Service'!Q$24,'H-32A-WP06 - Debt Service'!Q$27/12,0)),"-")</f>
        <v>0</v>
      </c>
      <c r="S464" s="366">
        <f>IFERROR(IF(-SUM(S$20:S463)+S$15&lt;0.000001,0,IF($C464&gt;='H-32A-WP06 - Debt Service'!R$24,'H-32A-WP06 - Debt Service'!R$27/12,0)),"-")</f>
        <v>0</v>
      </c>
      <c r="T464" s="366">
        <f>IFERROR(IF(-SUM(T$20:T463)+T$15&lt;0.000001,0,IF($C464&gt;='H-32A-WP06 - Debt Service'!S$24,'H-32A-WP06 - Debt Service'!S$27/12,0)),"-")</f>
        <v>0</v>
      </c>
      <c r="U464" s="366">
        <f>IFERROR(IF(-SUM(U$20:U463)+U$15&lt;0.000001,0,IF($C464&gt;='H-32A-WP06 - Debt Service'!T$24,'H-32A-WP06 - Debt Service'!T$27/12,0)),"-")</f>
        <v>0</v>
      </c>
      <c r="V464" s="366">
        <f>IFERROR(IF(-SUM(V$20:V463)+V$15&lt;0.000001,0,IF($C464&gt;='H-32A-WP06 - Debt Service'!U$24,'H-32A-WP06 - Debt Service'!U$27/12,0)),"-")</f>
        <v>0</v>
      </c>
      <c r="W464" s="366">
        <f>IFERROR(IF(-SUM(W$20:W463)+W$15&lt;0.000001,0,IF($C464&gt;='H-32A-WP06 - Debt Service'!V$24,'H-32A-WP06 - Debt Service'!V$27/12,0)),"-")</f>
        <v>0</v>
      </c>
      <c r="X464" s="366">
        <f>IFERROR(IF(-SUM(X$20:X463)+X$15&lt;0.000001,0,IF($C464&gt;='H-32A-WP06 - Debt Service'!W$24,'H-32A-WP06 - Debt Service'!W$27/12,0)),"-")</f>
        <v>0</v>
      </c>
      <c r="Y464" s="366">
        <f>IFERROR(IF(-SUM(Y$20:Y463)+Y$15&lt;0.000001,0,IF($C464&gt;='H-32A-WP06 - Debt Service'!X$24,'H-32A-WP06 - Debt Service'!X$27/12,0)),"-")</f>
        <v>0</v>
      </c>
      <c r="Z464" s="366">
        <f>IFERROR(IF(-SUM(Z$20:Z463)+Z$15&lt;0.000001,0,IF($C464&gt;='H-32A-WP06 - Debt Service'!Y$24,'H-32A-WP06 - Debt Service'!Y$27/12,0)),"-")</f>
        <v>0</v>
      </c>
    </row>
    <row r="465" spans="2:26">
      <c r="B465" s="354">
        <f t="shared" si="24"/>
        <v>2056</v>
      </c>
      <c r="C465" s="378">
        <f t="shared" si="26"/>
        <v>57011</v>
      </c>
      <c r="D465" s="366" t="str">
        <f>IFERROR(IF(-SUM(D$20:D464)+D$15&lt;0.000001,0,IF($C465&gt;='H-32A-WP06 - Debt Service'!C$24,'H-32A-WP06 - Debt Service'!C$27/12,0)),"-")</f>
        <v>-</v>
      </c>
      <c r="E465" s="366" t="str">
        <f>IFERROR(IF(-SUM(E$20:E464)+E$15&lt;0.000001,0,IF($C465&gt;='H-32A-WP06 - Debt Service'!D$24,'H-32A-WP06 - Debt Service'!D$27/12,0)),"-")</f>
        <v>-</v>
      </c>
      <c r="F465" s="366" t="str">
        <f>IFERROR(IF(-SUM(F$20:F464)+F$15&lt;0.000001,0,IF($C465&gt;='H-32A-WP06 - Debt Service'!E$24,'H-32A-WP06 - Debt Service'!E$27/12,0)),"-")</f>
        <v>-</v>
      </c>
      <c r="G465" s="366">
        <f>IFERROR(IF(-SUM(G$20:G464)+G$15&lt;0.000001,0,IF($C465&gt;='H-32A-WP06 - Debt Service'!F$24,'H-32A-WP06 - Debt Service'!F$27/12,0)),"-")</f>
        <v>0</v>
      </c>
      <c r="H465" s="366">
        <f>IFERROR(IF(-SUM(H$20:H464)+H$15&lt;0.000001,0,IF($C465&gt;='H-32A-WP06 - Debt Service'!G$24,'H-32A-WP06 - Debt Service'!G$27/12,0)),"-")</f>
        <v>0</v>
      </c>
      <c r="I465" s="366">
        <f>IFERROR(IF(-SUM(I$20:I464)+I$15&lt;0.000001,0,IF($C465&gt;='H-32A-WP06 - Debt Service'!H$24,'H-32A-WP06 - Debt Service'!H$27/12,0)),"-")</f>
        <v>0</v>
      </c>
      <c r="J465" s="366">
        <f>IFERROR(IF(-SUM(J$20:J464)+J$15&lt;0.000001,0,IF($C465&gt;='H-32A-WP06 - Debt Service'!I$24,'H-32A-WP06 - Debt Service'!I$27/12,0)),"-")</f>
        <v>0</v>
      </c>
      <c r="K465" s="366">
        <f>IFERROR(IF(-SUM(K$20:K464)+K$15&lt;0.000001,0,IF($C465&gt;='H-32A-WP06 - Debt Service'!J$24,'H-32A-WP06 - Debt Service'!J$27/12,0)),"-")</f>
        <v>0</v>
      </c>
      <c r="L465" s="366">
        <f>IFERROR(IF(-SUM(L$20:L464)+L$15&lt;0.000001,0,IF($C465&gt;='H-32A-WP06 - Debt Service'!K$24,'H-32A-WP06 - Debt Service'!K$27/12,0)),"-")</f>
        <v>0</v>
      </c>
      <c r="M465" s="366">
        <f>IFERROR(IF(-SUM(M$20:M464)+M$15&lt;0.000001,0,IF($C465&gt;='H-32A-WP06 - Debt Service'!L$24,'H-32A-WP06 - Debt Service'!L$27/12,0)),"-")</f>
        <v>0</v>
      </c>
      <c r="N465" s="459"/>
      <c r="O465" s="354">
        <f t="shared" si="25"/>
        <v>2056</v>
      </c>
      <c r="P465" s="378">
        <f t="shared" si="27"/>
        <v>57011</v>
      </c>
      <c r="Q465" s="366" t="str">
        <f>IFERROR(IF(-SUM(Q$20:Q464)+Q$15&lt;0.000001,0,IF($C465&gt;='H-32A-WP06 - Debt Service'!P$24,'H-32A-WP06 - Debt Service'!P$27/12,0)),"-")</f>
        <v>-</v>
      </c>
      <c r="R465" s="366">
        <f>IFERROR(IF(-SUM(R$20:R464)+R$15&lt;0.000001,0,IF($C465&gt;='H-32A-WP06 - Debt Service'!Q$24,'H-32A-WP06 - Debt Service'!Q$27/12,0)),"-")</f>
        <v>0</v>
      </c>
      <c r="S465" s="366">
        <f>IFERROR(IF(-SUM(S$20:S464)+S$15&lt;0.000001,0,IF($C465&gt;='H-32A-WP06 - Debt Service'!R$24,'H-32A-WP06 - Debt Service'!R$27/12,0)),"-")</f>
        <v>0</v>
      </c>
      <c r="T465" s="366">
        <f>IFERROR(IF(-SUM(T$20:T464)+T$15&lt;0.000001,0,IF($C465&gt;='H-32A-WP06 - Debt Service'!S$24,'H-32A-WP06 - Debt Service'!S$27/12,0)),"-")</f>
        <v>0</v>
      </c>
      <c r="U465" s="366">
        <f>IFERROR(IF(-SUM(U$20:U464)+U$15&lt;0.000001,0,IF($C465&gt;='H-32A-WP06 - Debt Service'!T$24,'H-32A-WP06 - Debt Service'!T$27/12,0)),"-")</f>
        <v>0</v>
      </c>
      <c r="V465" s="366">
        <f>IFERROR(IF(-SUM(V$20:V464)+V$15&lt;0.000001,0,IF($C465&gt;='H-32A-WP06 - Debt Service'!U$24,'H-32A-WP06 - Debt Service'!U$27/12,0)),"-")</f>
        <v>0</v>
      </c>
      <c r="W465" s="366">
        <f>IFERROR(IF(-SUM(W$20:W464)+W$15&lt;0.000001,0,IF($C465&gt;='H-32A-WP06 - Debt Service'!V$24,'H-32A-WP06 - Debt Service'!V$27/12,0)),"-")</f>
        <v>0</v>
      </c>
      <c r="X465" s="366">
        <f>IFERROR(IF(-SUM(X$20:X464)+X$15&lt;0.000001,0,IF($C465&gt;='H-32A-WP06 - Debt Service'!W$24,'H-32A-WP06 - Debt Service'!W$27/12,0)),"-")</f>
        <v>0</v>
      </c>
      <c r="Y465" s="366">
        <f>IFERROR(IF(-SUM(Y$20:Y464)+Y$15&lt;0.000001,0,IF($C465&gt;='H-32A-WP06 - Debt Service'!X$24,'H-32A-WP06 - Debt Service'!X$27/12,0)),"-")</f>
        <v>0</v>
      </c>
      <c r="Z465" s="366">
        <f>IFERROR(IF(-SUM(Z$20:Z464)+Z$15&lt;0.000001,0,IF($C465&gt;='H-32A-WP06 - Debt Service'!Y$24,'H-32A-WP06 - Debt Service'!Y$27/12,0)),"-")</f>
        <v>0</v>
      </c>
    </row>
    <row r="466" spans="2:26">
      <c r="B466" s="354">
        <f t="shared" si="24"/>
        <v>2056</v>
      </c>
      <c r="C466" s="378">
        <f t="shared" si="26"/>
        <v>57040</v>
      </c>
      <c r="D466" s="366" t="str">
        <f>IFERROR(IF(-SUM(D$20:D465)+D$15&lt;0.000001,0,IF($C466&gt;='H-32A-WP06 - Debt Service'!C$24,'H-32A-WP06 - Debt Service'!C$27/12,0)),"-")</f>
        <v>-</v>
      </c>
      <c r="E466" s="366" t="str">
        <f>IFERROR(IF(-SUM(E$20:E465)+E$15&lt;0.000001,0,IF($C466&gt;='H-32A-WP06 - Debt Service'!D$24,'H-32A-WP06 - Debt Service'!D$27/12,0)),"-")</f>
        <v>-</v>
      </c>
      <c r="F466" s="366" t="str">
        <f>IFERROR(IF(-SUM(F$20:F465)+F$15&lt;0.000001,0,IF($C466&gt;='H-32A-WP06 - Debt Service'!E$24,'H-32A-WP06 - Debt Service'!E$27/12,0)),"-")</f>
        <v>-</v>
      </c>
      <c r="G466" s="366">
        <f>IFERROR(IF(-SUM(G$20:G465)+G$15&lt;0.000001,0,IF($C466&gt;='H-32A-WP06 - Debt Service'!F$24,'H-32A-WP06 - Debt Service'!F$27/12,0)),"-")</f>
        <v>0</v>
      </c>
      <c r="H466" s="366">
        <f>IFERROR(IF(-SUM(H$20:H465)+H$15&lt;0.000001,0,IF($C466&gt;='H-32A-WP06 - Debt Service'!G$24,'H-32A-WP06 - Debt Service'!G$27/12,0)),"-")</f>
        <v>0</v>
      </c>
      <c r="I466" s="366">
        <f>IFERROR(IF(-SUM(I$20:I465)+I$15&lt;0.000001,0,IF($C466&gt;='H-32A-WP06 - Debt Service'!H$24,'H-32A-WP06 - Debt Service'!H$27/12,0)),"-")</f>
        <v>0</v>
      </c>
      <c r="J466" s="366">
        <f>IFERROR(IF(-SUM(J$20:J465)+J$15&lt;0.000001,0,IF($C466&gt;='H-32A-WP06 - Debt Service'!I$24,'H-32A-WP06 - Debt Service'!I$27/12,0)),"-")</f>
        <v>0</v>
      </c>
      <c r="K466" s="366">
        <f>IFERROR(IF(-SUM(K$20:K465)+K$15&lt;0.000001,0,IF($C466&gt;='H-32A-WP06 - Debt Service'!J$24,'H-32A-WP06 - Debt Service'!J$27/12,0)),"-")</f>
        <v>0</v>
      </c>
      <c r="L466" s="366">
        <f>IFERROR(IF(-SUM(L$20:L465)+L$15&lt;0.000001,0,IF($C466&gt;='H-32A-WP06 - Debt Service'!K$24,'H-32A-WP06 - Debt Service'!K$27/12,0)),"-")</f>
        <v>0</v>
      </c>
      <c r="M466" s="366">
        <f>IFERROR(IF(-SUM(M$20:M465)+M$15&lt;0.000001,0,IF($C466&gt;='H-32A-WP06 - Debt Service'!L$24,'H-32A-WP06 - Debt Service'!L$27/12,0)),"-")</f>
        <v>0</v>
      </c>
      <c r="N466" s="459"/>
      <c r="O466" s="354">
        <f t="shared" si="25"/>
        <v>2056</v>
      </c>
      <c r="P466" s="378">
        <f t="shared" si="27"/>
        <v>57040</v>
      </c>
      <c r="Q466" s="366" t="str">
        <f>IFERROR(IF(-SUM(Q$20:Q465)+Q$15&lt;0.000001,0,IF($C466&gt;='H-32A-WP06 - Debt Service'!P$24,'H-32A-WP06 - Debt Service'!P$27/12,0)),"-")</f>
        <v>-</v>
      </c>
      <c r="R466" s="366">
        <f>IFERROR(IF(-SUM(R$20:R465)+R$15&lt;0.000001,0,IF($C466&gt;='H-32A-WP06 - Debt Service'!Q$24,'H-32A-WP06 - Debt Service'!Q$27/12,0)),"-")</f>
        <v>0</v>
      </c>
      <c r="S466" s="366">
        <f>IFERROR(IF(-SUM(S$20:S465)+S$15&lt;0.000001,0,IF($C466&gt;='H-32A-WP06 - Debt Service'!R$24,'H-32A-WP06 - Debt Service'!R$27/12,0)),"-")</f>
        <v>0</v>
      </c>
      <c r="T466" s="366">
        <f>IFERROR(IF(-SUM(T$20:T465)+T$15&lt;0.000001,0,IF($C466&gt;='H-32A-WP06 - Debt Service'!S$24,'H-32A-WP06 - Debt Service'!S$27/12,0)),"-")</f>
        <v>0</v>
      </c>
      <c r="U466" s="366">
        <f>IFERROR(IF(-SUM(U$20:U465)+U$15&lt;0.000001,0,IF($C466&gt;='H-32A-WP06 - Debt Service'!T$24,'H-32A-WP06 - Debt Service'!T$27/12,0)),"-")</f>
        <v>0</v>
      </c>
      <c r="V466" s="366">
        <f>IFERROR(IF(-SUM(V$20:V465)+V$15&lt;0.000001,0,IF($C466&gt;='H-32A-WP06 - Debt Service'!U$24,'H-32A-WP06 - Debt Service'!U$27/12,0)),"-")</f>
        <v>0</v>
      </c>
      <c r="W466" s="366">
        <f>IFERROR(IF(-SUM(W$20:W465)+W$15&lt;0.000001,0,IF($C466&gt;='H-32A-WP06 - Debt Service'!V$24,'H-32A-WP06 - Debt Service'!V$27/12,0)),"-")</f>
        <v>0</v>
      </c>
      <c r="X466" s="366">
        <f>IFERROR(IF(-SUM(X$20:X465)+X$15&lt;0.000001,0,IF($C466&gt;='H-32A-WP06 - Debt Service'!W$24,'H-32A-WP06 - Debt Service'!W$27/12,0)),"-")</f>
        <v>0</v>
      </c>
      <c r="Y466" s="366">
        <f>IFERROR(IF(-SUM(Y$20:Y465)+Y$15&lt;0.000001,0,IF($C466&gt;='H-32A-WP06 - Debt Service'!X$24,'H-32A-WP06 - Debt Service'!X$27/12,0)),"-")</f>
        <v>0</v>
      </c>
      <c r="Z466" s="366">
        <f>IFERROR(IF(-SUM(Z$20:Z465)+Z$15&lt;0.000001,0,IF($C466&gt;='H-32A-WP06 - Debt Service'!Y$24,'H-32A-WP06 - Debt Service'!Y$27/12,0)),"-")</f>
        <v>0</v>
      </c>
    </row>
    <row r="467" spans="2:26">
      <c r="B467" s="354">
        <f t="shared" si="24"/>
        <v>2056</v>
      </c>
      <c r="C467" s="378">
        <f t="shared" si="26"/>
        <v>57071</v>
      </c>
      <c r="D467" s="366" t="str">
        <f>IFERROR(IF(-SUM(D$20:D466)+D$15&lt;0.000001,0,IF($C467&gt;='H-32A-WP06 - Debt Service'!C$24,'H-32A-WP06 - Debt Service'!C$27/12,0)),"-")</f>
        <v>-</v>
      </c>
      <c r="E467" s="366" t="str">
        <f>IFERROR(IF(-SUM(E$20:E466)+E$15&lt;0.000001,0,IF($C467&gt;='H-32A-WP06 - Debt Service'!D$24,'H-32A-WP06 - Debt Service'!D$27/12,0)),"-")</f>
        <v>-</v>
      </c>
      <c r="F467" s="366" t="str">
        <f>IFERROR(IF(-SUM(F$20:F466)+F$15&lt;0.000001,0,IF($C467&gt;='H-32A-WP06 - Debt Service'!E$24,'H-32A-WP06 - Debt Service'!E$27/12,0)),"-")</f>
        <v>-</v>
      </c>
      <c r="G467" s="366">
        <f>IFERROR(IF(-SUM(G$20:G466)+G$15&lt;0.000001,0,IF($C467&gt;='H-32A-WP06 - Debt Service'!F$24,'H-32A-WP06 - Debt Service'!F$27/12,0)),"-")</f>
        <v>0</v>
      </c>
      <c r="H467" s="366">
        <f>IFERROR(IF(-SUM(H$20:H466)+H$15&lt;0.000001,0,IF($C467&gt;='H-32A-WP06 - Debt Service'!G$24,'H-32A-WP06 - Debt Service'!G$27/12,0)),"-")</f>
        <v>0</v>
      </c>
      <c r="I467" s="366">
        <f>IFERROR(IF(-SUM(I$20:I466)+I$15&lt;0.000001,0,IF($C467&gt;='H-32A-WP06 - Debt Service'!H$24,'H-32A-WP06 - Debt Service'!H$27/12,0)),"-")</f>
        <v>0</v>
      </c>
      <c r="J467" s="366">
        <f>IFERROR(IF(-SUM(J$20:J466)+J$15&lt;0.000001,0,IF($C467&gt;='H-32A-WP06 - Debt Service'!I$24,'H-32A-WP06 - Debt Service'!I$27/12,0)),"-")</f>
        <v>0</v>
      </c>
      <c r="K467" s="366">
        <f>IFERROR(IF(-SUM(K$20:K466)+K$15&lt;0.000001,0,IF($C467&gt;='H-32A-WP06 - Debt Service'!J$24,'H-32A-WP06 - Debt Service'!J$27/12,0)),"-")</f>
        <v>0</v>
      </c>
      <c r="L467" s="366">
        <f>IFERROR(IF(-SUM(L$20:L466)+L$15&lt;0.000001,0,IF($C467&gt;='H-32A-WP06 - Debt Service'!K$24,'H-32A-WP06 - Debt Service'!K$27/12,0)),"-")</f>
        <v>0</v>
      </c>
      <c r="M467" s="366">
        <f>IFERROR(IF(-SUM(M$20:M466)+M$15&lt;0.000001,0,IF($C467&gt;='H-32A-WP06 - Debt Service'!L$24,'H-32A-WP06 - Debt Service'!L$27/12,0)),"-")</f>
        <v>0</v>
      </c>
      <c r="N467" s="459"/>
      <c r="O467" s="354">
        <f t="shared" si="25"/>
        <v>2056</v>
      </c>
      <c r="P467" s="378">
        <f t="shared" si="27"/>
        <v>57071</v>
      </c>
      <c r="Q467" s="366" t="str">
        <f>IFERROR(IF(-SUM(Q$20:Q466)+Q$15&lt;0.000001,0,IF($C467&gt;='H-32A-WP06 - Debt Service'!P$24,'H-32A-WP06 - Debt Service'!P$27/12,0)),"-")</f>
        <v>-</v>
      </c>
      <c r="R467" s="366">
        <f>IFERROR(IF(-SUM(R$20:R466)+R$15&lt;0.000001,0,IF($C467&gt;='H-32A-WP06 - Debt Service'!Q$24,'H-32A-WP06 - Debt Service'!Q$27/12,0)),"-")</f>
        <v>0</v>
      </c>
      <c r="S467" s="366">
        <f>IFERROR(IF(-SUM(S$20:S466)+S$15&lt;0.000001,0,IF($C467&gt;='H-32A-WP06 - Debt Service'!R$24,'H-32A-WP06 - Debt Service'!R$27/12,0)),"-")</f>
        <v>0</v>
      </c>
      <c r="T467" s="366">
        <f>IFERROR(IF(-SUM(T$20:T466)+T$15&lt;0.000001,0,IF($C467&gt;='H-32A-WP06 - Debt Service'!S$24,'H-32A-WP06 - Debt Service'!S$27/12,0)),"-")</f>
        <v>0</v>
      </c>
      <c r="U467" s="366">
        <f>IFERROR(IF(-SUM(U$20:U466)+U$15&lt;0.000001,0,IF($C467&gt;='H-32A-WP06 - Debt Service'!T$24,'H-32A-WP06 - Debt Service'!T$27/12,0)),"-")</f>
        <v>0</v>
      </c>
      <c r="V467" s="366">
        <f>IFERROR(IF(-SUM(V$20:V466)+V$15&lt;0.000001,0,IF($C467&gt;='H-32A-WP06 - Debt Service'!U$24,'H-32A-WP06 - Debt Service'!U$27/12,0)),"-")</f>
        <v>0</v>
      </c>
      <c r="W467" s="366">
        <f>IFERROR(IF(-SUM(W$20:W466)+W$15&lt;0.000001,0,IF($C467&gt;='H-32A-WP06 - Debt Service'!V$24,'H-32A-WP06 - Debt Service'!V$27/12,0)),"-")</f>
        <v>0</v>
      </c>
      <c r="X467" s="366">
        <f>IFERROR(IF(-SUM(X$20:X466)+X$15&lt;0.000001,0,IF($C467&gt;='H-32A-WP06 - Debt Service'!W$24,'H-32A-WP06 - Debt Service'!W$27/12,0)),"-")</f>
        <v>0</v>
      </c>
      <c r="Y467" s="366">
        <f>IFERROR(IF(-SUM(Y$20:Y466)+Y$15&lt;0.000001,0,IF($C467&gt;='H-32A-WP06 - Debt Service'!X$24,'H-32A-WP06 - Debt Service'!X$27/12,0)),"-")</f>
        <v>0</v>
      </c>
      <c r="Z467" s="366">
        <f>IFERROR(IF(-SUM(Z$20:Z466)+Z$15&lt;0.000001,0,IF($C467&gt;='H-32A-WP06 - Debt Service'!Y$24,'H-32A-WP06 - Debt Service'!Y$27/12,0)),"-")</f>
        <v>0</v>
      </c>
    </row>
    <row r="468" spans="2:26">
      <c r="B468" s="354">
        <f t="shared" si="24"/>
        <v>2056</v>
      </c>
      <c r="C468" s="378">
        <f t="shared" si="26"/>
        <v>57101</v>
      </c>
      <c r="D468" s="366" t="str">
        <f>IFERROR(IF(-SUM(D$20:D467)+D$15&lt;0.000001,0,IF($C468&gt;='H-32A-WP06 - Debt Service'!C$24,'H-32A-WP06 - Debt Service'!C$27/12,0)),"-")</f>
        <v>-</v>
      </c>
      <c r="E468" s="366" t="str">
        <f>IFERROR(IF(-SUM(E$20:E467)+E$15&lt;0.000001,0,IF($C468&gt;='H-32A-WP06 - Debt Service'!D$24,'H-32A-WP06 - Debt Service'!D$27/12,0)),"-")</f>
        <v>-</v>
      </c>
      <c r="F468" s="366" t="str">
        <f>IFERROR(IF(-SUM(F$20:F467)+F$15&lt;0.000001,0,IF($C468&gt;='H-32A-WP06 - Debt Service'!E$24,'H-32A-WP06 - Debt Service'!E$27/12,0)),"-")</f>
        <v>-</v>
      </c>
      <c r="G468" s="366">
        <f>IFERROR(IF(-SUM(G$20:G467)+G$15&lt;0.000001,0,IF($C468&gt;='H-32A-WP06 - Debt Service'!F$24,'H-32A-WP06 - Debt Service'!F$27/12,0)),"-")</f>
        <v>0</v>
      </c>
      <c r="H468" s="366">
        <f>IFERROR(IF(-SUM(H$20:H467)+H$15&lt;0.000001,0,IF($C468&gt;='H-32A-WP06 - Debt Service'!G$24,'H-32A-WP06 - Debt Service'!G$27/12,0)),"-")</f>
        <v>0</v>
      </c>
      <c r="I468" s="366">
        <f>IFERROR(IF(-SUM(I$20:I467)+I$15&lt;0.000001,0,IF($C468&gt;='H-32A-WP06 - Debt Service'!H$24,'H-32A-WP06 - Debt Service'!H$27/12,0)),"-")</f>
        <v>0</v>
      </c>
      <c r="J468" s="366">
        <f>IFERROR(IF(-SUM(J$20:J467)+J$15&lt;0.000001,0,IF($C468&gt;='H-32A-WP06 - Debt Service'!I$24,'H-32A-WP06 - Debt Service'!I$27/12,0)),"-")</f>
        <v>0</v>
      </c>
      <c r="K468" s="366">
        <f>IFERROR(IF(-SUM(K$20:K467)+K$15&lt;0.000001,0,IF($C468&gt;='H-32A-WP06 - Debt Service'!J$24,'H-32A-WP06 - Debt Service'!J$27/12,0)),"-")</f>
        <v>0</v>
      </c>
      <c r="L468" s="366">
        <f>IFERROR(IF(-SUM(L$20:L467)+L$15&lt;0.000001,0,IF($C468&gt;='H-32A-WP06 - Debt Service'!K$24,'H-32A-WP06 - Debt Service'!K$27/12,0)),"-")</f>
        <v>0</v>
      </c>
      <c r="M468" s="366">
        <f>IFERROR(IF(-SUM(M$20:M467)+M$15&lt;0.000001,0,IF($C468&gt;='H-32A-WP06 - Debt Service'!L$24,'H-32A-WP06 - Debt Service'!L$27/12,0)),"-")</f>
        <v>0</v>
      </c>
      <c r="N468" s="459"/>
      <c r="O468" s="354">
        <f t="shared" si="25"/>
        <v>2056</v>
      </c>
      <c r="P468" s="378">
        <f t="shared" si="27"/>
        <v>57101</v>
      </c>
      <c r="Q468" s="366" t="str">
        <f>IFERROR(IF(-SUM(Q$20:Q467)+Q$15&lt;0.000001,0,IF($C468&gt;='H-32A-WP06 - Debt Service'!P$24,'H-32A-WP06 - Debt Service'!P$27/12,0)),"-")</f>
        <v>-</v>
      </c>
      <c r="R468" s="366">
        <f>IFERROR(IF(-SUM(R$20:R467)+R$15&lt;0.000001,0,IF($C468&gt;='H-32A-WP06 - Debt Service'!Q$24,'H-32A-WP06 - Debt Service'!Q$27/12,0)),"-")</f>
        <v>0</v>
      </c>
      <c r="S468" s="366">
        <f>IFERROR(IF(-SUM(S$20:S467)+S$15&lt;0.000001,0,IF($C468&gt;='H-32A-WP06 - Debt Service'!R$24,'H-32A-WP06 - Debt Service'!R$27/12,0)),"-")</f>
        <v>0</v>
      </c>
      <c r="T468" s="366">
        <f>IFERROR(IF(-SUM(T$20:T467)+T$15&lt;0.000001,0,IF($C468&gt;='H-32A-WP06 - Debt Service'!S$24,'H-32A-WP06 - Debt Service'!S$27/12,0)),"-")</f>
        <v>0</v>
      </c>
      <c r="U468" s="366">
        <f>IFERROR(IF(-SUM(U$20:U467)+U$15&lt;0.000001,0,IF($C468&gt;='H-32A-WP06 - Debt Service'!T$24,'H-32A-WP06 - Debt Service'!T$27/12,0)),"-")</f>
        <v>0</v>
      </c>
      <c r="V468" s="366">
        <f>IFERROR(IF(-SUM(V$20:V467)+V$15&lt;0.000001,0,IF($C468&gt;='H-32A-WP06 - Debt Service'!U$24,'H-32A-WP06 - Debt Service'!U$27/12,0)),"-")</f>
        <v>0</v>
      </c>
      <c r="W468" s="366">
        <f>IFERROR(IF(-SUM(W$20:W467)+W$15&lt;0.000001,0,IF($C468&gt;='H-32A-WP06 - Debt Service'!V$24,'H-32A-WP06 - Debt Service'!V$27/12,0)),"-")</f>
        <v>0</v>
      </c>
      <c r="X468" s="366">
        <f>IFERROR(IF(-SUM(X$20:X467)+X$15&lt;0.000001,0,IF($C468&gt;='H-32A-WP06 - Debt Service'!W$24,'H-32A-WP06 - Debt Service'!W$27/12,0)),"-")</f>
        <v>0</v>
      </c>
      <c r="Y468" s="366">
        <f>IFERROR(IF(-SUM(Y$20:Y467)+Y$15&lt;0.000001,0,IF($C468&gt;='H-32A-WP06 - Debt Service'!X$24,'H-32A-WP06 - Debt Service'!X$27/12,0)),"-")</f>
        <v>0</v>
      </c>
      <c r="Z468" s="366">
        <f>IFERROR(IF(-SUM(Z$20:Z467)+Z$15&lt;0.000001,0,IF($C468&gt;='H-32A-WP06 - Debt Service'!Y$24,'H-32A-WP06 - Debt Service'!Y$27/12,0)),"-")</f>
        <v>0</v>
      </c>
    </row>
    <row r="469" spans="2:26">
      <c r="B469" s="354">
        <f t="shared" ref="B469:B532" si="28">YEAR(C469)</f>
        <v>2056</v>
      </c>
      <c r="C469" s="378">
        <f t="shared" si="26"/>
        <v>57132</v>
      </c>
      <c r="D469" s="366" t="str">
        <f>IFERROR(IF(-SUM(D$20:D468)+D$15&lt;0.000001,0,IF($C469&gt;='H-32A-WP06 - Debt Service'!C$24,'H-32A-WP06 - Debt Service'!C$27/12,0)),"-")</f>
        <v>-</v>
      </c>
      <c r="E469" s="366" t="str">
        <f>IFERROR(IF(-SUM(E$20:E468)+E$15&lt;0.000001,0,IF($C469&gt;='H-32A-WP06 - Debt Service'!D$24,'H-32A-WP06 - Debt Service'!D$27/12,0)),"-")</f>
        <v>-</v>
      </c>
      <c r="F469" s="366" t="str">
        <f>IFERROR(IF(-SUM(F$20:F468)+F$15&lt;0.000001,0,IF($C469&gt;='H-32A-WP06 - Debt Service'!E$24,'H-32A-WP06 - Debt Service'!E$27/12,0)),"-")</f>
        <v>-</v>
      </c>
      <c r="G469" s="366">
        <f>IFERROR(IF(-SUM(G$20:G468)+G$15&lt;0.000001,0,IF($C469&gt;='H-32A-WP06 - Debt Service'!F$24,'H-32A-WP06 - Debt Service'!F$27/12,0)),"-")</f>
        <v>0</v>
      </c>
      <c r="H469" s="366">
        <f>IFERROR(IF(-SUM(H$20:H468)+H$15&lt;0.000001,0,IF($C469&gt;='H-32A-WP06 - Debt Service'!G$24,'H-32A-WP06 - Debt Service'!G$27/12,0)),"-")</f>
        <v>0</v>
      </c>
      <c r="I469" s="366">
        <f>IFERROR(IF(-SUM(I$20:I468)+I$15&lt;0.000001,0,IF($C469&gt;='H-32A-WP06 - Debt Service'!H$24,'H-32A-WP06 - Debt Service'!H$27/12,0)),"-")</f>
        <v>0</v>
      </c>
      <c r="J469" s="366">
        <f>IFERROR(IF(-SUM(J$20:J468)+J$15&lt;0.000001,0,IF($C469&gt;='H-32A-WP06 - Debt Service'!I$24,'H-32A-WP06 - Debt Service'!I$27/12,0)),"-")</f>
        <v>0</v>
      </c>
      <c r="K469" s="366">
        <f>IFERROR(IF(-SUM(K$20:K468)+K$15&lt;0.000001,0,IF($C469&gt;='H-32A-WP06 - Debt Service'!J$24,'H-32A-WP06 - Debt Service'!J$27/12,0)),"-")</f>
        <v>0</v>
      </c>
      <c r="L469" s="366">
        <f>IFERROR(IF(-SUM(L$20:L468)+L$15&lt;0.000001,0,IF($C469&gt;='H-32A-WP06 - Debt Service'!K$24,'H-32A-WP06 - Debt Service'!K$27/12,0)),"-")</f>
        <v>0</v>
      </c>
      <c r="M469" s="366">
        <f>IFERROR(IF(-SUM(M$20:M468)+M$15&lt;0.000001,0,IF($C469&gt;='H-32A-WP06 - Debt Service'!L$24,'H-32A-WP06 - Debt Service'!L$27/12,0)),"-")</f>
        <v>0</v>
      </c>
      <c r="N469" s="459"/>
      <c r="O469" s="354">
        <f t="shared" ref="O469:O532" si="29">YEAR(P469)</f>
        <v>2056</v>
      </c>
      <c r="P469" s="378">
        <f t="shared" si="27"/>
        <v>57132</v>
      </c>
      <c r="Q469" s="366" t="str">
        <f>IFERROR(IF(-SUM(Q$20:Q468)+Q$15&lt;0.000001,0,IF($C469&gt;='H-32A-WP06 - Debt Service'!P$24,'H-32A-WP06 - Debt Service'!P$27/12,0)),"-")</f>
        <v>-</v>
      </c>
      <c r="R469" s="366">
        <f>IFERROR(IF(-SUM(R$20:R468)+R$15&lt;0.000001,0,IF($C469&gt;='H-32A-WP06 - Debt Service'!Q$24,'H-32A-WP06 - Debt Service'!Q$27/12,0)),"-")</f>
        <v>0</v>
      </c>
      <c r="S469" s="366">
        <f>IFERROR(IF(-SUM(S$20:S468)+S$15&lt;0.000001,0,IF($C469&gt;='H-32A-WP06 - Debt Service'!R$24,'H-32A-WP06 - Debt Service'!R$27/12,0)),"-")</f>
        <v>0</v>
      </c>
      <c r="T469" s="366">
        <f>IFERROR(IF(-SUM(T$20:T468)+T$15&lt;0.000001,0,IF($C469&gt;='H-32A-WP06 - Debt Service'!S$24,'H-32A-WP06 - Debt Service'!S$27/12,0)),"-")</f>
        <v>0</v>
      </c>
      <c r="U469" s="366">
        <f>IFERROR(IF(-SUM(U$20:U468)+U$15&lt;0.000001,0,IF($C469&gt;='H-32A-WP06 - Debt Service'!T$24,'H-32A-WP06 - Debt Service'!T$27/12,0)),"-")</f>
        <v>0</v>
      </c>
      <c r="V469" s="366">
        <f>IFERROR(IF(-SUM(V$20:V468)+V$15&lt;0.000001,0,IF($C469&gt;='H-32A-WP06 - Debt Service'!U$24,'H-32A-WP06 - Debt Service'!U$27/12,0)),"-")</f>
        <v>0</v>
      </c>
      <c r="W469" s="366">
        <f>IFERROR(IF(-SUM(W$20:W468)+W$15&lt;0.000001,0,IF($C469&gt;='H-32A-WP06 - Debt Service'!V$24,'H-32A-WP06 - Debt Service'!V$27/12,0)),"-")</f>
        <v>0</v>
      </c>
      <c r="X469" s="366">
        <f>IFERROR(IF(-SUM(X$20:X468)+X$15&lt;0.000001,0,IF($C469&gt;='H-32A-WP06 - Debt Service'!W$24,'H-32A-WP06 - Debt Service'!W$27/12,0)),"-")</f>
        <v>0</v>
      </c>
      <c r="Y469" s="366">
        <f>IFERROR(IF(-SUM(Y$20:Y468)+Y$15&lt;0.000001,0,IF($C469&gt;='H-32A-WP06 - Debt Service'!X$24,'H-32A-WP06 - Debt Service'!X$27/12,0)),"-")</f>
        <v>0</v>
      </c>
      <c r="Z469" s="366">
        <f>IFERROR(IF(-SUM(Z$20:Z468)+Z$15&lt;0.000001,0,IF($C469&gt;='H-32A-WP06 - Debt Service'!Y$24,'H-32A-WP06 - Debt Service'!Y$27/12,0)),"-")</f>
        <v>0</v>
      </c>
    </row>
    <row r="470" spans="2:26">
      <c r="B470" s="354">
        <f t="shared" si="28"/>
        <v>2056</v>
      </c>
      <c r="C470" s="378">
        <f t="shared" ref="C470:C533" si="30">EOMONTH(C469,0)+1</f>
        <v>57162</v>
      </c>
      <c r="D470" s="366" t="str">
        <f>IFERROR(IF(-SUM(D$20:D469)+D$15&lt;0.000001,0,IF($C470&gt;='H-32A-WP06 - Debt Service'!C$24,'H-32A-WP06 - Debt Service'!C$27/12,0)),"-")</f>
        <v>-</v>
      </c>
      <c r="E470" s="366" t="str">
        <f>IFERROR(IF(-SUM(E$20:E469)+E$15&lt;0.000001,0,IF($C470&gt;='H-32A-WP06 - Debt Service'!D$24,'H-32A-WP06 - Debt Service'!D$27/12,0)),"-")</f>
        <v>-</v>
      </c>
      <c r="F470" s="366" t="str">
        <f>IFERROR(IF(-SUM(F$20:F469)+F$15&lt;0.000001,0,IF($C470&gt;='H-32A-WP06 - Debt Service'!E$24,'H-32A-WP06 - Debt Service'!E$27/12,0)),"-")</f>
        <v>-</v>
      </c>
      <c r="G470" s="366">
        <f>IFERROR(IF(-SUM(G$20:G469)+G$15&lt;0.000001,0,IF($C470&gt;='H-32A-WP06 - Debt Service'!F$24,'H-32A-WP06 - Debt Service'!F$27/12,0)),"-")</f>
        <v>0</v>
      </c>
      <c r="H470" s="366">
        <f>IFERROR(IF(-SUM(H$20:H469)+H$15&lt;0.000001,0,IF($C470&gt;='H-32A-WP06 - Debt Service'!G$24,'H-32A-WP06 - Debt Service'!G$27/12,0)),"-")</f>
        <v>0</v>
      </c>
      <c r="I470" s="366">
        <f>IFERROR(IF(-SUM(I$20:I469)+I$15&lt;0.000001,0,IF($C470&gt;='H-32A-WP06 - Debt Service'!H$24,'H-32A-WP06 - Debt Service'!H$27/12,0)),"-")</f>
        <v>0</v>
      </c>
      <c r="J470" s="366">
        <f>IFERROR(IF(-SUM(J$20:J469)+J$15&lt;0.000001,0,IF($C470&gt;='H-32A-WP06 - Debt Service'!I$24,'H-32A-WP06 - Debt Service'!I$27/12,0)),"-")</f>
        <v>0</v>
      </c>
      <c r="K470" s="366">
        <f>IFERROR(IF(-SUM(K$20:K469)+K$15&lt;0.000001,0,IF($C470&gt;='H-32A-WP06 - Debt Service'!J$24,'H-32A-WP06 - Debt Service'!J$27/12,0)),"-")</f>
        <v>0</v>
      </c>
      <c r="L470" s="366">
        <f>IFERROR(IF(-SUM(L$20:L469)+L$15&lt;0.000001,0,IF($C470&gt;='H-32A-WP06 - Debt Service'!K$24,'H-32A-WP06 - Debt Service'!K$27/12,0)),"-")</f>
        <v>0</v>
      </c>
      <c r="M470" s="366">
        <f>IFERROR(IF(-SUM(M$20:M469)+M$15&lt;0.000001,0,IF($C470&gt;='H-32A-WP06 - Debt Service'!L$24,'H-32A-WP06 - Debt Service'!L$27/12,0)),"-")</f>
        <v>0</v>
      </c>
      <c r="N470" s="459"/>
      <c r="O470" s="354">
        <f t="shared" si="29"/>
        <v>2056</v>
      </c>
      <c r="P470" s="378">
        <f t="shared" ref="P470:P533" si="31">EOMONTH(P469,0)+1</f>
        <v>57162</v>
      </c>
      <c r="Q470" s="366" t="str">
        <f>IFERROR(IF(-SUM(Q$20:Q469)+Q$15&lt;0.000001,0,IF($C470&gt;='H-32A-WP06 - Debt Service'!P$24,'H-32A-WP06 - Debt Service'!P$27/12,0)),"-")</f>
        <v>-</v>
      </c>
      <c r="R470" s="366">
        <f>IFERROR(IF(-SUM(R$20:R469)+R$15&lt;0.000001,0,IF($C470&gt;='H-32A-WP06 - Debt Service'!Q$24,'H-32A-WP06 - Debt Service'!Q$27/12,0)),"-")</f>
        <v>0</v>
      </c>
      <c r="S470" s="366">
        <f>IFERROR(IF(-SUM(S$20:S469)+S$15&lt;0.000001,0,IF($C470&gt;='H-32A-WP06 - Debt Service'!R$24,'H-32A-WP06 - Debt Service'!R$27/12,0)),"-")</f>
        <v>0</v>
      </c>
      <c r="T470" s="366">
        <f>IFERROR(IF(-SUM(T$20:T469)+T$15&lt;0.000001,0,IF($C470&gt;='H-32A-WP06 - Debt Service'!S$24,'H-32A-WP06 - Debt Service'!S$27/12,0)),"-")</f>
        <v>0</v>
      </c>
      <c r="U470" s="366">
        <f>IFERROR(IF(-SUM(U$20:U469)+U$15&lt;0.000001,0,IF($C470&gt;='H-32A-WP06 - Debt Service'!T$24,'H-32A-WP06 - Debt Service'!T$27/12,0)),"-")</f>
        <v>0</v>
      </c>
      <c r="V470" s="366">
        <f>IFERROR(IF(-SUM(V$20:V469)+V$15&lt;0.000001,0,IF($C470&gt;='H-32A-WP06 - Debt Service'!U$24,'H-32A-WP06 - Debt Service'!U$27/12,0)),"-")</f>
        <v>0</v>
      </c>
      <c r="W470" s="366">
        <f>IFERROR(IF(-SUM(W$20:W469)+W$15&lt;0.000001,0,IF($C470&gt;='H-32A-WP06 - Debt Service'!V$24,'H-32A-WP06 - Debt Service'!V$27/12,0)),"-")</f>
        <v>0</v>
      </c>
      <c r="X470" s="366">
        <f>IFERROR(IF(-SUM(X$20:X469)+X$15&lt;0.000001,0,IF($C470&gt;='H-32A-WP06 - Debt Service'!W$24,'H-32A-WP06 - Debt Service'!W$27/12,0)),"-")</f>
        <v>0</v>
      </c>
      <c r="Y470" s="366">
        <f>IFERROR(IF(-SUM(Y$20:Y469)+Y$15&lt;0.000001,0,IF($C470&gt;='H-32A-WP06 - Debt Service'!X$24,'H-32A-WP06 - Debt Service'!X$27/12,0)),"-")</f>
        <v>0</v>
      </c>
      <c r="Z470" s="366">
        <f>IFERROR(IF(-SUM(Z$20:Z469)+Z$15&lt;0.000001,0,IF($C470&gt;='H-32A-WP06 - Debt Service'!Y$24,'H-32A-WP06 - Debt Service'!Y$27/12,0)),"-")</f>
        <v>0</v>
      </c>
    </row>
    <row r="471" spans="2:26">
      <c r="B471" s="354">
        <f t="shared" si="28"/>
        <v>2056</v>
      </c>
      <c r="C471" s="378">
        <f t="shared" si="30"/>
        <v>57193</v>
      </c>
      <c r="D471" s="366" t="str">
        <f>IFERROR(IF(-SUM(D$20:D470)+D$15&lt;0.000001,0,IF($C471&gt;='H-32A-WP06 - Debt Service'!C$24,'H-32A-WP06 - Debt Service'!C$27/12,0)),"-")</f>
        <v>-</v>
      </c>
      <c r="E471" s="366" t="str">
        <f>IFERROR(IF(-SUM(E$20:E470)+E$15&lt;0.000001,0,IF($C471&gt;='H-32A-WP06 - Debt Service'!D$24,'H-32A-WP06 - Debt Service'!D$27/12,0)),"-")</f>
        <v>-</v>
      </c>
      <c r="F471" s="366" t="str">
        <f>IFERROR(IF(-SUM(F$20:F470)+F$15&lt;0.000001,0,IF($C471&gt;='H-32A-WP06 - Debt Service'!E$24,'H-32A-WP06 - Debt Service'!E$27/12,0)),"-")</f>
        <v>-</v>
      </c>
      <c r="G471" s="366">
        <f>IFERROR(IF(-SUM(G$20:G470)+G$15&lt;0.000001,0,IF($C471&gt;='H-32A-WP06 - Debt Service'!F$24,'H-32A-WP06 - Debt Service'!F$27/12,0)),"-")</f>
        <v>0</v>
      </c>
      <c r="H471" s="366">
        <f>IFERROR(IF(-SUM(H$20:H470)+H$15&lt;0.000001,0,IF($C471&gt;='H-32A-WP06 - Debt Service'!G$24,'H-32A-WP06 - Debt Service'!G$27/12,0)),"-")</f>
        <v>0</v>
      </c>
      <c r="I471" s="366">
        <f>IFERROR(IF(-SUM(I$20:I470)+I$15&lt;0.000001,0,IF($C471&gt;='H-32A-WP06 - Debt Service'!H$24,'H-32A-WP06 - Debt Service'!H$27/12,0)),"-")</f>
        <v>0</v>
      </c>
      <c r="J471" s="366">
        <f>IFERROR(IF(-SUM(J$20:J470)+J$15&lt;0.000001,0,IF($C471&gt;='H-32A-WP06 - Debt Service'!I$24,'H-32A-WP06 - Debt Service'!I$27/12,0)),"-")</f>
        <v>0</v>
      </c>
      <c r="K471" s="366">
        <f>IFERROR(IF(-SUM(K$20:K470)+K$15&lt;0.000001,0,IF($C471&gt;='H-32A-WP06 - Debt Service'!J$24,'H-32A-WP06 - Debt Service'!J$27/12,0)),"-")</f>
        <v>0</v>
      </c>
      <c r="L471" s="366">
        <f>IFERROR(IF(-SUM(L$20:L470)+L$15&lt;0.000001,0,IF($C471&gt;='H-32A-WP06 - Debt Service'!K$24,'H-32A-WP06 - Debt Service'!K$27/12,0)),"-")</f>
        <v>0</v>
      </c>
      <c r="M471" s="366">
        <f>IFERROR(IF(-SUM(M$20:M470)+M$15&lt;0.000001,0,IF($C471&gt;='H-32A-WP06 - Debt Service'!L$24,'H-32A-WP06 - Debt Service'!L$27/12,0)),"-")</f>
        <v>0</v>
      </c>
      <c r="N471" s="459"/>
      <c r="O471" s="354">
        <f t="shared" si="29"/>
        <v>2056</v>
      </c>
      <c r="P471" s="378">
        <f t="shared" si="31"/>
        <v>57193</v>
      </c>
      <c r="Q471" s="366" t="str">
        <f>IFERROR(IF(-SUM(Q$20:Q470)+Q$15&lt;0.000001,0,IF($C471&gt;='H-32A-WP06 - Debt Service'!P$24,'H-32A-WP06 - Debt Service'!P$27/12,0)),"-")</f>
        <v>-</v>
      </c>
      <c r="R471" s="366">
        <f>IFERROR(IF(-SUM(R$20:R470)+R$15&lt;0.000001,0,IF($C471&gt;='H-32A-WP06 - Debt Service'!Q$24,'H-32A-WP06 - Debt Service'!Q$27/12,0)),"-")</f>
        <v>0</v>
      </c>
      <c r="S471" s="366">
        <f>IFERROR(IF(-SUM(S$20:S470)+S$15&lt;0.000001,0,IF($C471&gt;='H-32A-WP06 - Debt Service'!R$24,'H-32A-WP06 - Debt Service'!R$27/12,0)),"-")</f>
        <v>0</v>
      </c>
      <c r="T471" s="366">
        <f>IFERROR(IF(-SUM(T$20:T470)+T$15&lt;0.000001,0,IF($C471&gt;='H-32A-WP06 - Debt Service'!S$24,'H-32A-WP06 - Debt Service'!S$27/12,0)),"-")</f>
        <v>0</v>
      </c>
      <c r="U471" s="366">
        <f>IFERROR(IF(-SUM(U$20:U470)+U$15&lt;0.000001,0,IF($C471&gt;='H-32A-WP06 - Debt Service'!T$24,'H-32A-WP06 - Debt Service'!T$27/12,0)),"-")</f>
        <v>0</v>
      </c>
      <c r="V471" s="366">
        <f>IFERROR(IF(-SUM(V$20:V470)+V$15&lt;0.000001,0,IF($C471&gt;='H-32A-WP06 - Debt Service'!U$24,'H-32A-WP06 - Debt Service'!U$27/12,0)),"-")</f>
        <v>0</v>
      </c>
      <c r="W471" s="366">
        <f>IFERROR(IF(-SUM(W$20:W470)+W$15&lt;0.000001,0,IF($C471&gt;='H-32A-WP06 - Debt Service'!V$24,'H-32A-WP06 - Debt Service'!V$27/12,0)),"-")</f>
        <v>0</v>
      </c>
      <c r="X471" s="366">
        <f>IFERROR(IF(-SUM(X$20:X470)+X$15&lt;0.000001,0,IF($C471&gt;='H-32A-WP06 - Debt Service'!W$24,'H-32A-WP06 - Debt Service'!W$27/12,0)),"-")</f>
        <v>0</v>
      </c>
      <c r="Y471" s="366">
        <f>IFERROR(IF(-SUM(Y$20:Y470)+Y$15&lt;0.000001,0,IF($C471&gt;='H-32A-WP06 - Debt Service'!X$24,'H-32A-WP06 - Debt Service'!X$27/12,0)),"-")</f>
        <v>0</v>
      </c>
      <c r="Z471" s="366">
        <f>IFERROR(IF(-SUM(Z$20:Z470)+Z$15&lt;0.000001,0,IF($C471&gt;='H-32A-WP06 - Debt Service'!Y$24,'H-32A-WP06 - Debt Service'!Y$27/12,0)),"-")</f>
        <v>0</v>
      </c>
    </row>
    <row r="472" spans="2:26">
      <c r="B472" s="354">
        <f t="shared" si="28"/>
        <v>2056</v>
      </c>
      <c r="C472" s="378">
        <f t="shared" si="30"/>
        <v>57224</v>
      </c>
      <c r="D472" s="366" t="str">
        <f>IFERROR(IF(-SUM(D$20:D471)+D$15&lt;0.000001,0,IF($C472&gt;='H-32A-WP06 - Debt Service'!C$24,'H-32A-WP06 - Debt Service'!C$27/12,0)),"-")</f>
        <v>-</v>
      </c>
      <c r="E472" s="366" t="str">
        <f>IFERROR(IF(-SUM(E$20:E471)+E$15&lt;0.000001,0,IF($C472&gt;='H-32A-WP06 - Debt Service'!D$24,'H-32A-WP06 - Debt Service'!D$27/12,0)),"-")</f>
        <v>-</v>
      </c>
      <c r="F472" s="366" t="str">
        <f>IFERROR(IF(-SUM(F$20:F471)+F$15&lt;0.000001,0,IF($C472&gt;='H-32A-WP06 - Debt Service'!E$24,'H-32A-WP06 - Debt Service'!E$27/12,0)),"-")</f>
        <v>-</v>
      </c>
      <c r="G472" s="366">
        <f>IFERROR(IF(-SUM(G$20:G471)+G$15&lt;0.000001,0,IF($C472&gt;='H-32A-WP06 - Debt Service'!F$24,'H-32A-WP06 - Debt Service'!F$27/12,0)),"-")</f>
        <v>0</v>
      </c>
      <c r="H472" s="366">
        <f>IFERROR(IF(-SUM(H$20:H471)+H$15&lt;0.000001,0,IF($C472&gt;='H-32A-WP06 - Debt Service'!G$24,'H-32A-WP06 - Debt Service'!G$27/12,0)),"-")</f>
        <v>0</v>
      </c>
      <c r="I472" s="366">
        <f>IFERROR(IF(-SUM(I$20:I471)+I$15&lt;0.000001,0,IF($C472&gt;='H-32A-WP06 - Debt Service'!H$24,'H-32A-WP06 - Debt Service'!H$27/12,0)),"-")</f>
        <v>0</v>
      </c>
      <c r="J472" s="366">
        <f>IFERROR(IF(-SUM(J$20:J471)+J$15&lt;0.000001,0,IF($C472&gt;='H-32A-WP06 - Debt Service'!I$24,'H-32A-WP06 - Debt Service'!I$27/12,0)),"-")</f>
        <v>0</v>
      </c>
      <c r="K472" s="366">
        <f>IFERROR(IF(-SUM(K$20:K471)+K$15&lt;0.000001,0,IF($C472&gt;='H-32A-WP06 - Debt Service'!J$24,'H-32A-WP06 - Debt Service'!J$27/12,0)),"-")</f>
        <v>0</v>
      </c>
      <c r="L472" s="366">
        <f>IFERROR(IF(-SUM(L$20:L471)+L$15&lt;0.000001,0,IF($C472&gt;='H-32A-WP06 - Debt Service'!K$24,'H-32A-WP06 - Debt Service'!K$27/12,0)),"-")</f>
        <v>0</v>
      </c>
      <c r="M472" s="366">
        <f>IFERROR(IF(-SUM(M$20:M471)+M$15&lt;0.000001,0,IF($C472&gt;='H-32A-WP06 - Debt Service'!L$24,'H-32A-WP06 - Debt Service'!L$27/12,0)),"-")</f>
        <v>0</v>
      </c>
      <c r="N472" s="459"/>
      <c r="O472" s="354">
        <f t="shared" si="29"/>
        <v>2056</v>
      </c>
      <c r="P472" s="378">
        <f t="shared" si="31"/>
        <v>57224</v>
      </c>
      <c r="Q472" s="366" t="str">
        <f>IFERROR(IF(-SUM(Q$20:Q471)+Q$15&lt;0.000001,0,IF($C472&gt;='H-32A-WP06 - Debt Service'!P$24,'H-32A-WP06 - Debt Service'!P$27/12,0)),"-")</f>
        <v>-</v>
      </c>
      <c r="R472" s="366">
        <f>IFERROR(IF(-SUM(R$20:R471)+R$15&lt;0.000001,0,IF($C472&gt;='H-32A-WP06 - Debt Service'!Q$24,'H-32A-WP06 - Debt Service'!Q$27/12,0)),"-")</f>
        <v>0</v>
      </c>
      <c r="S472" s="366">
        <f>IFERROR(IF(-SUM(S$20:S471)+S$15&lt;0.000001,0,IF($C472&gt;='H-32A-WP06 - Debt Service'!R$24,'H-32A-WP06 - Debt Service'!R$27/12,0)),"-")</f>
        <v>0</v>
      </c>
      <c r="T472" s="366">
        <f>IFERROR(IF(-SUM(T$20:T471)+T$15&lt;0.000001,0,IF($C472&gt;='H-32A-WP06 - Debt Service'!S$24,'H-32A-WP06 - Debt Service'!S$27/12,0)),"-")</f>
        <v>0</v>
      </c>
      <c r="U472" s="366">
        <f>IFERROR(IF(-SUM(U$20:U471)+U$15&lt;0.000001,0,IF($C472&gt;='H-32A-WP06 - Debt Service'!T$24,'H-32A-WP06 - Debt Service'!T$27/12,0)),"-")</f>
        <v>0</v>
      </c>
      <c r="V472" s="366">
        <f>IFERROR(IF(-SUM(V$20:V471)+V$15&lt;0.000001,0,IF($C472&gt;='H-32A-WP06 - Debt Service'!U$24,'H-32A-WP06 - Debt Service'!U$27/12,0)),"-")</f>
        <v>0</v>
      </c>
      <c r="W472" s="366">
        <f>IFERROR(IF(-SUM(W$20:W471)+W$15&lt;0.000001,0,IF($C472&gt;='H-32A-WP06 - Debt Service'!V$24,'H-32A-WP06 - Debt Service'!V$27/12,0)),"-")</f>
        <v>0</v>
      </c>
      <c r="X472" s="366">
        <f>IFERROR(IF(-SUM(X$20:X471)+X$15&lt;0.000001,0,IF($C472&gt;='H-32A-WP06 - Debt Service'!W$24,'H-32A-WP06 - Debt Service'!W$27/12,0)),"-")</f>
        <v>0</v>
      </c>
      <c r="Y472" s="366">
        <f>IFERROR(IF(-SUM(Y$20:Y471)+Y$15&lt;0.000001,0,IF($C472&gt;='H-32A-WP06 - Debt Service'!X$24,'H-32A-WP06 - Debt Service'!X$27/12,0)),"-")</f>
        <v>0</v>
      </c>
      <c r="Z472" s="366">
        <f>IFERROR(IF(-SUM(Z$20:Z471)+Z$15&lt;0.000001,0,IF($C472&gt;='H-32A-WP06 - Debt Service'!Y$24,'H-32A-WP06 - Debt Service'!Y$27/12,0)),"-")</f>
        <v>0</v>
      </c>
    </row>
    <row r="473" spans="2:26">
      <c r="B473" s="354">
        <f t="shared" si="28"/>
        <v>2056</v>
      </c>
      <c r="C473" s="378">
        <f t="shared" si="30"/>
        <v>57254</v>
      </c>
      <c r="D473" s="366" t="str">
        <f>IFERROR(IF(-SUM(D$20:D472)+D$15&lt;0.000001,0,IF($C473&gt;='H-32A-WP06 - Debt Service'!C$24,'H-32A-WP06 - Debt Service'!C$27/12,0)),"-")</f>
        <v>-</v>
      </c>
      <c r="E473" s="366" t="str">
        <f>IFERROR(IF(-SUM(E$20:E472)+E$15&lt;0.000001,0,IF($C473&gt;='H-32A-WP06 - Debt Service'!D$24,'H-32A-WP06 - Debt Service'!D$27/12,0)),"-")</f>
        <v>-</v>
      </c>
      <c r="F473" s="366" t="str">
        <f>IFERROR(IF(-SUM(F$20:F472)+F$15&lt;0.000001,0,IF($C473&gt;='H-32A-WP06 - Debt Service'!E$24,'H-32A-WP06 - Debt Service'!E$27/12,0)),"-")</f>
        <v>-</v>
      </c>
      <c r="G473" s="366">
        <f>IFERROR(IF(-SUM(G$20:G472)+G$15&lt;0.000001,0,IF($C473&gt;='H-32A-WP06 - Debt Service'!F$24,'H-32A-WP06 - Debt Service'!F$27/12,0)),"-")</f>
        <v>0</v>
      </c>
      <c r="H473" s="366">
        <f>IFERROR(IF(-SUM(H$20:H472)+H$15&lt;0.000001,0,IF($C473&gt;='H-32A-WP06 - Debt Service'!G$24,'H-32A-WP06 - Debt Service'!G$27/12,0)),"-")</f>
        <v>0</v>
      </c>
      <c r="I473" s="366">
        <f>IFERROR(IF(-SUM(I$20:I472)+I$15&lt;0.000001,0,IF($C473&gt;='H-32A-WP06 - Debt Service'!H$24,'H-32A-WP06 - Debt Service'!H$27/12,0)),"-")</f>
        <v>0</v>
      </c>
      <c r="J473" s="366">
        <f>IFERROR(IF(-SUM(J$20:J472)+J$15&lt;0.000001,0,IF($C473&gt;='H-32A-WP06 - Debt Service'!I$24,'H-32A-WP06 - Debt Service'!I$27/12,0)),"-")</f>
        <v>0</v>
      </c>
      <c r="K473" s="366">
        <f>IFERROR(IF(-SUM(K$20:K472)+K$15&lt;0.000001,0,IF($C473&gt;='H-32A-WP06 - Debt Service'!J$24,'H-32A-WP06 - Debt Service'!J$27/12,0)),"-")</f>
        <v>0</v>
      </c>
      <c r="L473" s="366">
        <f>IFERROR(IF(-SUM(L$20:L472)+L$15&lt;0.000001,0,IF($C473&gt;='H-32A-WP06 - Debt Service'!K$24,'H-32A-WP06 - Debt Service'!K$27/12,0)),"-")</f>
        <v>0</v>
      </c>
      <c r="M473" s="366">
        <f>IFERROR(IF(-SUM(M$20:M472)+M$15&lt;0.000001,0,IF($C473&gt;='H-32A-WP06 - Debt Service'!L$24,'H-32A-WP06 - Debt Service'!L$27/12,0)),"-")</f>
        <v>0</v>
      </c>
      <c r="N473" s="459"/>
      <c r="O473" s="354">
        <f t="shared" si="29"/>
        <v>2056</v>
      </c>
      <c r="P473" s="378">
        <f t="shared" si="31"/>
        <v>57254</v>
      </c>
      <c r="Q473" s="366" t="str">
        <f>IFERROR(IF(-SUM(Q$20:Q472)+Q$15&lt;0.000001,0,IF($C473&gt;='H-32A-WP06 - Debt Service'!P$24,'H-32A-WP06 - Debt Service'!P$27/12,0)),"-")</f>
        <v>-</v>
      </c>
      <c r="R473" s="366">
        <f>IFERROR(IF(-SUM(R$20:R472)+R$15&lt;0.000001,0,IF($C473&gt;='H-32A-WP06 - Debt Service'!Q$24,'H-32A-WP06 - Debt Service'!Q$27/12,0)),"-")</f>
        <v>0</v>
      </c>
      <c r="S473" s="366">
        <f>IFERROR(IF(-SUM(S$20:S472)+S$15&lt;0.000001,0,IF($C473&gt;='H-32A-WP06 - Debt Service'!R$24,'H-32A-WP06 - Debt Service'!R$27/12,0)),"-")</f>
        <v>0</v>
      </c>
      <c r="T473" s="366">
        <f>IFERROR(IF(-SUM(T$20:T472)+T$15&lt;0.000001,0,IF($C473&gt;='H-32A-WP06 - Debt Service'!S$24,'H-32A-WP06 - Debt Service'!S$27/12,0)),"-")</f>
        <v>0</v>
      </c>
      <c r="U473" s="366">
        <f>IFERROR(IF(-SUM(U$20:U472)+U$15&lt;0.000001,0,IF($C473&gt;='H-32A-WP06 - Debt Service'!T$24,'H-32A-WP06 - Debt Service'!T$27/12,0)),"-")</f>
        <v>0</v>
      </c>
      <c r="V473" s="366">
        <f>IFERROR(IF(-SUM(V$20:V472)+V$15&lt;0.000001,0,IF($C473&gt;='H-32A-WP06 - Debt Service'!U$24,'H-32A-WP06 - Debt Service'!U$27/12,0)),"-")</f>
        <v>0</v>
      </c>
      <c r="W473" s="366">
        <f>IFERROR(IF(-SUM(W$20:W472)+W$15&lt;0.000001,0,IF($C473&gt;='H-32A-WP06 - Debt Service'!V$24,'H-32A-WP06 - Debt Service'!V$27/12,0)),"-")</f>
        <v>0</v>
      </c>
      <c r="X473" s="366">
        <f>IFERROR(IF(-SUM(X$20:X472)+X$15&lt;0.000001,0,IF($C473&gt;='H-32A-WP06 - Debt Service'!W$24,'H-32A-WP06 - Debt Service'!W$27/12,0)),"-")</f>
        <v>0</v>
      </c>
      <c r="Y473" s="366">
        <f>IFERROR(IF(-SUM(Y$20:Y472)+Y$15&lt;0.000001,0,IF($C473&gt;='H-32A-WP06 - Debt Service'!X$24,'H-32A-WP06 - Debt Service'!X$27/12,0)),"-")</f>
        <v>0</v>
      </c>
      <c r="Z473" s="366">
        <f>IFERROR(IF(-SUM(Z$20:Z472)+Z$15&lt;0.000001,0,IF($C473&gt;='H-32A-WP06 - Debt Service'!Y$24,'H-32A-WP06 - Debt Service'!Y$27/12,0)),"-")</f>
        <v>0</v>
      </c>
    </row>
    <row r="474" spans="2:26">
      <c r="B474" s="354">
        <f t="shared" si="28"/>
        <v>2056</v>
      </c>
      <c r="C474" s="378">
        <f t="shared" si="30"/>
        <v>57285</v>
      </c>
      <c r="D474" s="366" t="str">
        <f>IFERROR(IF(-SUM(D$20:D473)+D$15&lt;0.000001,0,IF($C474&gt;='H-32A-WP06 - Debt Service'!C$24,'H-32A-WP06 - Debt Service'!C$27/12,0)),"-")</f>
        <v>-</v>
      </c>
      <c r="E474" s="366" t="str">
        <f>IFERROR(IF(-SUM(E$20:E473)+E$15&lt;0.000001,0,IF($C474&gt;='H-32A-WP06 - Debt Service'!D$24,'H-32A-WP06 - Debt Service'!D$27/12,0)),"-")</f>
        <v>-</v>
      </c>
      <c r="F474" s="366" t="str">
        <f>IFERROR(IF(-SUM(F$20:F473)+F$15&lt;0.000001,0,IF($C474&gt;='H-32A-WP06 - Debt Service'!E$24,'H-32A-WP06 - Debt Service'!E$27/12,0)),"-")</f>
        <v>-</v>
      </c>
      <c r="G474" s="366">
        <f>IFERROR(IF(-SUM(G$20:G473)+G$15&lt;0.000001,0,IF($C474&gt;='H-32A-WP06 - Debt Service'!F$24,'H-32A-WP06 - Debt Service'!F$27/12,0)),"-")</f>
        <v>0</v>
      </c>
      <c r="H474" s="366">
        <f>IFERROR(IF(-SUM(H$20:H473)+H$15&lt;0.000001,0,IF($C474&gt;='H-32A-WP06 - Debt Service'!G$24,'H-32A-WP06 - Debt Service'!G$27/12,0)),"-")</f>
        <v>0</v>
      </c>
      <c r="I474" s="366">
        <f>IFERROR(IF(-SUM(I$20:I473)+I$15&lt;0.000001,0,IF($C474&gt;='H-32A-WP06 - Debt Service'!H$24,'H-32A-WP06 - Debt Service'!H$27/12,0)),"-")</f>
        <v>0</v>
      </c>
      <c r="J474" s="366">
        <f>IFERROR(IF(-SUM(J$20:J473)+J$15&lt;0.000001,0,IF($C474&gt;='H-32A-WP06 - Debt Service'!I$24,'H-32A-WP06 - Debt Service'!I$27/12,0)),"-")</f>
        <v>0</v>
      </c>
      <c r="K474" s="366">
        <f>IFERROR(IF(-SUM(K$20:K473)+K$15&lt;0.000001,0,IF($C474&gt;='H-32A-WP06 - Debt Service'!J$24,'H-32A-WP06 - Debt Service'!J$27/12,0)),"-")</f>
        <v>0</v>
      </c>
      <c r="L474" s="366">
        <f>IFERROR(IF(-SUM(L$20:L473)+L$15&lt;0.000001,0,IF($C474&gt;='H-32A-WP06 - Debt Service'!K$24,'H-32A-WP06 - Debt Service'!K$27/12,0)),"-")</f>
        <v>0</v>
      </c>
      <c r="M474" s="366">
        <f>IFERROR(IF(-SUM(M$20:M473)+M$15&lt;0.000001,0,IF($C474&gt;='H-32A-WP06 - Debt Service'!L$24,'H-32A-WP06 - Debt Service'!L$27/12,0)),"-")</f>
        <v>0</v>
      </c>
      <c r="N474" s="459"/>
      <c r="O474" s="354">
        <f t="shared" si="29"/>
        <v>2056</v>
      </c>
      <c r="P474" s="378">
        <f t="shared" si="31"/>
        <v>57285</v>
      </c>
      <c r="Q474" s="366" t="str">
        <f>IFERROR(IF(-SUM(Q$20:Q473)+Q$15&lt;0.000001,0,IF($C474&gt;='H-32A-WP06 - Debt Service'!P$24,'H-32A-WP06 - Debt Service'!P$27/12,0)),"-")</f>
        <v>-</v>
      </c>
      <c r="R474" s="366">
        <f>IFERROR(IF(-SUM(R$20:R473)+R$15&lt;0.000001,0,IF($C474&gt;='H-32A-WP06 - Debt Service'!Q$24,'H-32A-WP06 - Debt Service'!Q$27/12,0)),"-")</f>
        <v>0</v>
      </c>
      <c r="S474" s="366">
        <f>IFERROR(IF(-SUM(S$20:S473)+S$15&lt;0.000001,0,IF($C474&gt;='H-32A-WP06 - Debt Service'!R$24,'H-32A-WP06 - Debt Service'!R$27/12,0)),"-")</f>
        <v>0</v>
      </c>
      <c r="T474" s="366">
        <f>IFERROR(IF(-SUM(T$20:T473)+T$15&lt;0.000001,0,IF($C474&gt;='H-32A-WP06 - Debt Service'!S$24,'H-32A-WP06 - Debt Service'!S$27/12,0)),"-")</f>
        <v>0</v>
      </c>
      <c r="U474" s="366">
        <f>IFERROR(IF(-SUM(U$20:U473)+U$15&lt;0.000001,0,IF($C474&gt;='H-32A-WP06 - Debt Service'!T$24,'H-32A-WP06 - Debt Service'!T$27/12,0)),"-")</f>
        <v>0</v>
      </c>
      <c r="V474" s="366">
        <f>IFERROR(IF(-SUM(V$20:V473)+V$15&lt;0.000001,0,IF($C474&gt;='H-32A-WP06 - Debt Service'!U$24,'H-32A-WP06 - Debt Service'!U$27/12,0)),"-")</f>
        <v>0</v>
      </c>
      <c r="W474" s="366">
        <f>IFERROR(IF(-SUM(W$20:W473)+W$15&lt;0.000001,0,IF($C474&gt;='H-32A-WP06 - Debt Service'!V$24,'H-32A-WP06 - Debt Service'!V$27/12,0)),"-")</f>
        <v>0</v>
      </c>
      <c r="X474" s="366">
        <f>IFERROR(IF(-SUM(X$20:X473)+X$15&lt;0.000001,0,IF($C474&gt;='H-32A-WP06 - Debt Service'!W$24,'H-32A-WP06 - Debt Service'!W$27/12,0)),"-")</f>
        <v>0</v>
      </c>
      <c r="Y474" s="366">
        <f>IFERROR(IF(-SUM(Y$20:Y473)+Y$15&lt;0.000001,0,IF($C474&gt;='H-32A-WP06 - Debt Service'!X$24,'H-32A-WP06 - Debt Service'!X$27/12,0)),"-")</f>
        <v>0</v>
      </c>
      <c r="Z474" s="366">
        <f>IFERROR(IF(-SUM(Z$20:Z473)+Z$15&lt;0.000001,0,IF($C474&gt;='H-32A-WP06 - Debt Service'!Y$24,'H-32A-WP06 - Debt Service'!Y$27/12,0)),"-")</f>
        <v>0</v>
      </c>
    </row>
    <row r="475" spans="2:26">
      <c r="B475" s="354">
        <f t="shared" si="28"/>
        <v>2056</v>
      </c>
      <c r="C475" s="378">
        <f t="shared" si="30"/>
        <v>57315</v>
      </c>
      <c r="D475" s="366" t="str">
        <f>IFERROR(IF(-SUM(D$20:D474)+D$15&lt;0.000001,0,IF($C475&gt;='H-32A-WP06 - Debt Service'!C$24,'H-32A-WP06 - Debt Service'!C$27/12,0)),"-")</f>
        <v>-</v>
      </c>
      <c r="E475" s="366" t="str">
        <f>IFERROR(IF(-SUM(E$20:E474)+E$15&lt;0.000001,0,IF($C475&gt;='H-32A-WP06 - Debt Service'!D$24,'H-32A-WP06 - Debt Service'!D$27/12,0)),"-")</f>
        <v>-</v>
      </c>
      <c r="F475" s="366" t="str">
        <f>IFERROR(IF(-SUM(F$20:F474)+F$15&lt;0.000001,0,IF($C475&gt;='H-32A-WP06 - Debt Service'!E$24,'H-32A-WP06 - Debt Service'!E$27/12,0)),"-")</f>
        <v>-</v>
      </c>
      <c r="G475" s="366">
        <f>IFERROR(IF(-SUM(G$20:G474)+G$15&lt;0.000001,0,IF($C475&gt;='H-32A-WP06 - Debt Service'!F$24,'H-32A-WP06 - Debt Service'!F$27/12,0)),"-")</f>
        <v>0</v>
      </c>
      <c r="H475" s="366">
        <f>IFERROR(IF(-SUM(H$20:H474)+H$15&lt;0.000001,0,IF($C475&gt;='H-32A-WP06 - Debt Service'!G$24,'H-32A-WP06 - Debt Service'!G$27/12,0)),"-")</f>
        <v>0</v>
      </c>
      <c r="I475" s="366">
        <f>IFERROR(IF(-SUM(I$20:I474)+I$15&lt;0.000001,0,IF($C475&gt;='H-32A-WP06 - Debt Service'!H$24,'H-32A-WP06 - Debt Service'!H$27/12,0)),"-")</f>
        <v>0</v>
      </c>
      <c r="J475" s="366">
        <f>IFERROR(IF(-SUM(J$20:J474)+J$15&lt;0.000001,0,IF($C475&gt;='H-32A-WP06 - Debt Service'!I$24,'H-32A-WP06 - Debt Service'!I$27/12,0)),"-")</f>
        <v>0</v>
      </c>
      <c r="K475" s="366">
        <f>IFERROR(IF(-SUM(K$20:K474)+K$15&lt;0.000001,0,IF($C475&gt;='H-32A-WP06 - Debt Service'!J$24,'H-32A-WP06 - Debt Service'!J$27/12,0)),"-")</f>
        <v>0</v>
      </c>
      <c r="L475" s="366">
        <f>IFERROR(IF(-SUM(L$20:L474)+L$15&lt;0.000001,0,IF($C475&gt;='H-32A-WP06 - Debt Service'!K$24,'H-32A-WP06 - Debt Service'!K$27/12,0)),"-")</f>
        <v>0</v>
      </c>
      <c r="M475" s="366">
        <f>IFERROR(IF(-SUM(M$20:M474)+M$15&lt;0.000001,0,IF($C475&gt;='H-32A-WP06 - Debt Service'!L$24,'H-32A-WP06 - Debt Service'!L$27/12,0)),"-")</f>
        <v>0</v>
      </c>
      <c r="N475" s="459"/>
      <c r="O475" s="354">
        <f t="shared" si="29"/>
        <v>2056</v>
      </c>
      <c r="P475" s="378">
        <f t="shared" si="31"/>
        <v>57315</v>
      </c>
      <c r="Q475" s="366" t="str">
        <f>IFERROR(IF(-SUM(Q$20:Q474)+Q$15&lt;0.000001,0,IF($C475&gt;='H-32A-WP06 - Debt Service'!P$24,'H-32A-WP06 - Debt Service'!P$27/12,0)),"-")</f>
        <v>-</v>
      </c>
      <c r="R475" s="366">
        <f>IFERROR(IF(-SUM(R$20:R474)+R$15&lt;0.000001,0,IF($C475&gt;='H-32A-WP06 - Debt Service'!Q$24,'H-32A-WP06 - Debt Service'!Q$27/12,0)),"-")</f>
        <v>0</v>
      </c>
      <c r="S475" s="366">
        <f>IFERROR(IF(-SUM(S$20:S474)+S$15&lt;0.000001,0,IF($C475&gt;='H-32A-WP06 - Debt Service'!R$24,'H-32A-WP06 - Debt Service'!R$27/12,0)),"-")</f>
        <v>0</v>
      </c>
      <c r="T475" s="366">
        <f>IFERROR(IF(-SUM(T$20:T474)+T$15&lt;0.000001,0,IF($C475&gt;='H-32A-WP06 - Debt Service'!S$24,'H-32A-WP06 - Debt Service'!S$27/12,0)),"-")</f>
        <v>0</v>
      </c>
      <c r="U475" s="366">
        <f>IFERROR(IF(-SUM(U$20:U474)+U$15&lt;0.000001,0,IF($C475&gt;='H-32A-WP06 - Debt Service'!T$24,'H-32A-WP06 - Debt Service'!T$27/12,0)),"-")</f>
        <v>0</v>
      </c>
      <c r="V475" s="366">
        <f>IFERROR(IF(-SUM(V$20:V474)+V$15&lt;0.000001,0,IF($C475&gt;='H-32A-WP06 - Debt Service'!U$24,'H-32A-WP06 - Debt Service'!U$27/12,0)),"-")</f>
        <v>0</v>
      </c>
      <c r="W475" s="366">
        <f>IFERROR(IF(-SUM(W$20:W474)+W$15&lt;0.000001,0,IF($C475&gt;='H-32A-WP06 - Debt Service'!V$24,'H-32A-WP06 - Debt Service'!V$27/12,0)),"-")</f>
        <v>0</v>
      </c>
      <c r="X475" s="366">
        <f>IFERROR(IF(-SUM(X$20:X474)+X$15&lt;0.000001,0,IF($C475&gt;='H-32A-WP06 - Debt Service'!W$24,'H-32A-WP06 - Debt Service'!W$27/12,0)),"-")</f>
        <v>0</v>
      </c>
      <c r="Y475" s="366">
        <f>IFERROR(IF(-SUM(Y$20:Y474)+Y$15&lt;0.000001,0,IF($C475&gt;='H-32A-WP06 - Debt Service'!X$24,'H-32A-WP06 - Debt Service'!X$27/12,0)),"-")</f>
        <v>0</v>
      </c>
      <c r="Z475" s="366">
        <f>IFERROR(IF(-SUM(Z$20:Z474)+Z$15&lt;0.000001,0,IF($C475&gt;='H-32A-WP06 - Debt Service'!Y$24,'H-32A-WP06 - Debt Service'!Y$27/12,0)),"-")</f>
        <v>0</v>
      </c>
    </row>
    <row r="476" spans="2:26">
      <c r="B476" s="354">
        <f t="shared" si="28"/>
        <v>2057</v>
      </c>
      <c r="C476" s="378">
        <f t="shared" si="30"/>
        <v>57346</v>
      </c>
      <c r="D476" s="366" t="str">
        <f>IFERROR(IF(-SUM(D$20:D475)+D$15&lt;0.000001,0,IF($C476&gt;='H-32A-WP06 - Debt Service'!C$24,'H-32A-WP06 - Debt Service'!C$27/12,0)),"-")</f>
        <v>-</v>
      </c>
      <c r="E476" s="366" t="str">
        <f>IFERROR(IF(-SUM(E$20:E475)+E$15&lt;0.000001,0,IF($C476&gt;='H-32A-WP06 - Debt Service'!D$24,'H-32A-WP06 - Debt Service'!D$27/12,0)),"-")</f>
        <v>-</v>
      </c>
      <c r="F476" s="366" t="str">
        <f>IFERROR(IF(-SUM(F$20:F475)+F$15&lt;0.000001,0,IF($C476&gt;='H-32A-WP06 - Debt Service'!E$24,'H-32A-WP06 - Debt Service'!E$27/12,0)),"-")</f>
        <v>-</v>
      </c>
      <c r="G476" s="366">
        <f>IFERROR(IF(-SUM(G$20:G475)+G$15&lt;0.000001,0,IF($C476&gt;='H-32A-WP06 - Debt Service'!F$24,'H-32A-WP06 - Debt Service'!F$27/12,0)),"-")</f>
        <v>0</v>
      </c>
      <c r="H476" s="366">
        <f>IFERROR(IF(-SUM(H$20:H475)+H$15&lt;0.000001,0,IF($C476&gt;='H-32A-WP06 - Debt Service'!G$24,'H-32A-WP06 - Debt Service'!G$27/12,0)),"-")</f>
        <v>0</v>
      </c>
      <c r="I476" s="366">
        <f>IFERROR(IF(-SUM(I$20:I475)+I$15&lt;0.000001,0,IF($C476&gt;='H-32A-WP06 - Debt Service'!H$24,'H-32A-WP06 - Debt Service'!H$27/12,0)),"-")</f>
        <v>0</v>
      </c>
      <c r="J476" s="366">
        <f>IFERROR(IF(-SUM(J$20:J475)+J$15&lt;0.000001,0,IF($C476&gt;='H-32A-WP06 - Debt Service'!I$24,'H-32A-WP06 - Debt Service'!I$27/12,0)),"-")</f>
        <v>0</v>
      </c>
      <c r="K476" s="366">
        <f>IFERROR(IF(-SUM(K$20:K475)+K$15&lt;0.000001,0,IF($C476&gt;='H-32A-WP06 - Debt Service'!J$24,'H-32A-WP06 - Debt Service'!J$27/12,0)),"-")</f>
        <v>0</v>
      </c>
      <c r="L476" s="366">
        <f>IFERROR(IF(-SUM(L$20:L475)+L$15&lt;0.000001,0,IF($C476&gt;='H-32A-WP06 - Debt Service'!K$24,'H-32A-WP06 - Debt Service'!K$27/12,0)),"-")</f>
        <v>0</v>
      </c>
      <c r="M476" s="366">
        <f>IFERROR(IF(-SUM(M$20:M475)+M$15&lt;0.000001,0,IF($C476&gt;='H-32A-WP06 - Debt Service'!L$24,'H-32A-WP06 - Debt Service'!L$27/12,0)),"-")</f>
        <v>0</v>
      </c>
      <c r="N476" s="459"/>
      <c r="O476" s="354">
        <f t="shared" si="29"/>
        <v>2057</v>
      </c>
      <c r="P476" s="378">
        <f t="shared" si="31"/>
        <v>57346</v>
      </c>
      <c r="Q476" s="366" t="str">
        <f>IFERROR(IF(-SUM(Q$20:Q475)+Q$15&lt;0.000001,0,IF($C476&gt;='H-32A-WP06 - Debt Service'!P$24,'H-32A-WP06 - Debt Service'!P$27/12,0)),"-")</f>
        <v>-</v>
      </c>
      <c r="R476" s="366">
        <f>IFERROR(IF(-SUM(R$20:R475)+R$15&lt;0.000001,0,IF($C476&gt;='H-32A-WP06 - Debt Service'!Q$24,'H-32A-WP06 - Debt Service'!Q$27/12,0)),"-")</f>
        <v>0</v>
      </c>
      <c r="S476" s="366">
        <f>IFERROR(IF(-SUM(S$20:S475)+S$15&lt;0.000001,0,IF($C476&gt;='H-32A-WP06 - Debt Service'!R$24,'H-32A-WP06 - Debt Service'!R$27/12,0)),"-")</f>
        <v>0</v>
      </c>
      <c r="T476" s="366">
        <f>IFERROR(IF(-SUM(T$20:T475)+T$15&lt;0.000001,0,IF($C476&gt;='H-32A-WP06 - Debt Service'!S$24,'H-32A-WP06 - Debt Service'!S$27/12,0)),"-")</f>
        <v>0</v>
      </c>
      <c r="U476" s="366">
        <f>IFERROR(IF(-SUM(U$20:U475)+U$15&lt;0.000001,0,IF($C476&gt;='H-32A-WP06 - Debt Service'!T$24,'H-32A-WP06 - Debt Service'!T$27/12,0)),"-")</f>
        <v>0</v>
      </c>
      <c r="V476" s="366">
        <f>IFERROR(IF(-SUM(V$20:V475)+V$15&lt;0.000001,0,IF($C476&gt;='H-32A-WP06 - Debt Service'!U$24,'H-32A-WP06 - Debt Service'!U$27/12,0)),"-")</f>
        <v>0</v>
      </c>
      <c r="W476" s="366">
        <f>IFERROR(IF(-SUM(W$20:W475)+W$15&lt;0.000001,0,IF($C476&gt;='H-32A-WP06 - Debt Service'!V$24,'H-32A-WP06 - Debt Service'!V$27/12,0)),"-")</f>
        <v>0</v>
      </c>
      <c r="X476" s="366">
        <f>IFERROR(IF(-SUM(X$20:X475)+X$15&lt;0.000001,0,IF($C476&gt;='H-32A-WP06 - Debt Service'!W$24,'H-32A-WP06 - Debt Service'!W$27/12,0)),"-")</f>
        <v>0</v>
      </c>
      <c r="Y476" s="366">
        <f>IFERROR(IF(-SUM(Y$20:Y475)+Y$15&lt;0.000001,0,IF($C476&gt;='H-32A-WP06 - Debt Service'!X$24,'H-32A-WP06 - Debt Service'!X$27/12,0)),"-")</f>
        <v>0</v>
      </c>
      <c r="Z476" s="366">
        <f>IFERROR(IF(-SUM(Z$20:Z475)+Z$15&lt;0.000001,0,IF($C476&gt;='H-32A-WP06 - Debt Service'!Y$24,'H-32A-WP06 - Debt Service'!Y$27/12,0)),"-")</f>
        <v>0</v>
      </c>
    </row>
    <row r="477" spans="2:26">
      <c r="B477" s="354">
        <f t="shared" si="28"/>
        <v>2057</v>
      </c>
      <c r="C477" s="378">
        <f t="shared" si="30"/>
        <v>57377</v>
      </c>
      <c r="D477" s="366" t="str">
        <f>IFERROR(IF(-SUM(D$20:D476)+D$15&lt;0.000001,0,IF($C477&gt;='H-32A-WP06 - Debt Service'!C$24,'H-32A-WP06 - Debt Service'!C$27/12,0)),"-")</f>
        <v>-</v>
      </c>
      <c r="E477" s="366" t="str">
        <f>IFERROR(IF(-SUM(E$20:E476)+E$15&lt;0.000001,0,IF($C477&gt;='H-32A-WP06 - Debt Service'!D$24,'H-32A-WP06 - Debt Service'!D$27/12,0)),"-")</f>
        <v>-</v>
      </c>
      <c r="F477" s="366" t="str">
        <f>IFERROR(IF(-SUM(F$20:F476)+F$15&lt;0.000001,0,IF($C477&gt;='H-32A-WP06 - Debt Service'!E$24,'H-32A-WP06 - Debt Service'!E$27/12,0)),"-")</f>
        <v>-</v>
      </c>
      <c r="G477" s="366">
        <f>IFERROR(IF(-SUM(G$20:G476)+G$15&lt;0.000001,0,IF($C477&gt;='H-32A-WP06 - Debt Service'!F$24,'H-32A-WP06 - Debt Service'!F$27/12,0)),"-")</f>
        <v>0</v>
      </c>
      <c r="H477" s="366">
        <f>IFERROR(IF(-SUM(H$20:H476)+H$15&lt;0.000001,0,IF($C477&gt;='H-32A-WP06 - Debt Service'!G$24,'H-32A-WP06 - Debt Service'!G$27/12,0)),"-")</f>
        <v>0</v>
      </c>
      <c r="I477" s="366">
        <f>IFERROR(IF(-SUM(I$20:I476)+I$15&lt;0.000001,0,IF($C477&gt;='H-32A-WP06 - Debt Service'!H$24,'H-32A-WP06 - Debt Service'!H$27/12,0)),"-")</f>
        <v>0</v>
      </c>
      <c r="J477" s="366">
        <f>IFERROR(IF(-SUM(J$20:J476)+J$15&lt;0.000001,0,IF($C477&gt;='H-32A-WP06 - Debt Service'!I$24,'H-32A-WP06 - Debt Service'!I$27/12,0)),"-")</f>
        <v>0</v>
      </c>
      <c r="K477" s="366">
        <f>IFERROR(IF(-SUM(K$20:K476)+K$15&lt;0.000001,0,IF($C477&gt;='H-32A-WP06 - Debt Service'!J$24,'H-32A-WP06 - Debt Service'!J$27/12,0)),"-")</f>
        <v>0</v>
      </c>
      <c r="L477" s="366">
        <f>IFERROR(IF(-SUM(L$20:L476)+L$15&lt;0.000001,0,IF($C477&gt;='H-32A-WP06 - Debt Service'!K$24,'H-32A-WP06 - Debt Service'!K$27/12,0)),"-")</f>
        <v>0</v>
      </c>
      <c r="M477" s="366">
        <f>IFERROR(IF(-SUM(M$20:M476)+M$15&lt;0.000001,0,IF($C477&gt;='H-32A-WP06 - Debt Service'!L$24,'H-32A-WP06 - Debt Service'!L$27/12,0)),"-")</f>
        <v>0</v>
      </c>
      <c r="N477" s="459"/>
      <c r="O477" s="354">
        <f t="shared" si="29"/>
        <v>2057</v>
      </c>
      <c r="P477" s="378">
        <f t="shared" si="31"/>
        <v>57377</v>
      </c>
      <c r="Q477" s="366" t="str">
        <f>IFERROR(IF(-SUM(Q$20:Q476)+Q$15&lt;0.000001,0,IF($C477&gt;='H-32A-WP06 - Debt Service'!P$24,'H-32A-WP06 - Debt Service'!P$27/12,0)),"-")</f>
        <v>-</v>
      </c>
      <c r="R477" s="366">
        <f>IFERROR(IF(-SUM(R$20:R476)+R$15&lt;0.000001,0,IF($C477&gt;='H-32A-WP06 - Debt Service'!Q$24,'H-32A-WP06 - Debt Service'!Q$27/12,0)),"-")</f>
        <v>0</v>
      </c>
      <c r="S477" s="366">
        <f>IFERROR(IF(-SUM(S$20:S476)+S$15&lt;0.000001,0,IF($C477&gt;='H-32A-WP06 - Debt Service'!R$24,'H-32A-WP06 - Debt Service'!R$27/12,0)),"-")</f>
        <v>0</v>
      </c>
      <c r="T477" s="366">
        <f>IFERROR(IF(-SUM(T$20:T476)+T$15&lt;0.000001,0,IF($C477&gt;='H-32A-WP06 - Debt Service'!S$24,'H-32A-WP06 - Debt Service'!S$27/12,0)),"-")</f>
        <v>0</v>
      </c>
      <c r="U477" s="366">
        <f>IFERROR(IF(-SUM(U$20:U476)+U$15&lt;0.000001,0,IF($C477&gt;='H-32A-WP06 - Debt Service'!T$24,'H-32A-WP06 - Debt Service'!T$27/12,0)),"-")</f>
        <v>0</v>
      </c>
      <c r="V477" s="366">
        <f>IFERROR(IF(-SUM(V$20:V476)+V$15&lt;0.000001,0,IF($C477&gt;='H-32A-WP06 - Debt Service'!U$24,'H-32A-WP06 - Debt Service'!U$27/12,0)),"-")</f>
        <v>0</v>
      </c>
      <c r="W477" s="366">
        <f>IFERROR(IF(-SUM(W$20:W476)+W$15&lt;0.000001,0,IF($C477&gt;='H-32A-WP06 - Debt Service'!V$24,'H-32A-WP06 - Debt Service'!V$27/12,0)),"-")</f>
        <v>0</v>
      </c>
      <c r="X477" s="366">
        <f>IFERROR(IF(-SUM(X$20:X476)+X$15&lt;0.000001,0,IF($C477&gt;='H-32A-WP06 - Debt Service'!W$24,'H-32A-WP06 - Debt Service'!W$27/12,0)),"-")</f>
        <v>0</v>
      </c>
      <c r="Y477" s="366">
        <f>IFERROR(IF(-SUM(Y$20:Y476)+Y$15&lt;0.000001,0,IF($C477&gt;='H-32A-WP06 - Debt Service'!X$24,'H-32A-WP06 - Debt Service'!X$27/12,0)),"-")</f>
        <v>0</v>
      </c>
      <c r="Z477" s="366">
        <f>IFERROR(IF(-SUM(Z$20:Z476)+Z$15&lt;0.000001,0,IF($C477&gt;='H-32A-WP06 - Debt Service'!Y$24,'H-32A-WP06 - Debt Service'!Y$27/12,0)),"-")</f>
        <v>0</v>
      </c>
    </row>
    <row r="478" spans="2:26">
      <c r="B478" s="354">
        <f t="shared" si="28"/>
        <v>2057</v>
      </c>
      <c r="C478" s="378">
        <f t="shared" si="30"/>
        <v>57405</v>
      </c>
      <c r="D478" s="366" t="str">
        <f>IFERROR(IF(-SUM(D$20:D477)+D$15&lt;0.000001,0,IF($C478&gt;='H-32A-WP06 - Debt Service'!C$24,'H-32A-WP06 - Debt Service'!C$27/12,0)),"-")</f>
        <v>-</v>
      </c>
      <c r="E478" s="366" t="str">
        <f>IFERROR(IF(-SUM(E$20:E477)+E$15&lt;0.000001,0,IF($C478&gt;='H-32A-WP06 - Debt Service'!D$24,'H-32A-WP06 - Debt Service'!D$27/12,0)),"-")</f>
        <v>-</v>
      </c>
      <c r="F478" s="366" t="str">
        <f>IFERROR(IF(-SUM(F$20:F477)+F$15&lt;0.000001,0,IF($C478&gt;='H-32A-WP06 - Debt Service'!E$24,'H-32A-WP06 - Debt Service'!E$27/12,0)),"-")</f>
        <v>-</v>
      </c>
      <c r="G478" s="366">
        <f>IFERROR(IF(-SUM(G$20:G477)+G$15&lt;0.000001,0,IF($C478&gt;='H-32A-WP06 - Debt Service'!F$24,'H-32A-WP06 - Debt Service'!F$27/12,0)),"-")</f>
        <v>0</v>
      </c>
      <c r="H478" s="366">
        <f>IFERROR(IF(-SUM(H$20:H477)+H$15&lt;0.000001,0,IF($C478&gt;='H-32A-WP06 - Debt Service'!G$24,'H-32A-WP06 - Debt Service'!G$27/12,0)),"-")</f>
        <v>0</v>
      </c>
      <c r="I478" s="366">
        <f>IFERROR(IF(-SUM(I$20:I477)+I$15&lt;0.000001,0,IF($C478&gt;='H-32A-WP06 - Debt Service'!H$24,'H-32A-WP06 - Debt Service'!H$27/12,0)),"-")</f>
        <v>0</v>
      </c>
      <c r="J478" s="366">
        <f>IFERROR(IF(-SUM(J$20:J477)+J$15&lt;0.000001,0,IF($C478&gt;='H-32A-WP06 - Debt Service'!I$24,'H-32A-WP06 - Debt Service'!I$27/12,0)),"-")</f>
        <v>0</v>
      </c>
      <c r="K478" s="366">
        <f>IFERROR(IF(-SUM(K$20:K477)+K$15&lt;0.000001,0,IF($C478&gt;='H-32A-WP06 - Debt Service'!J$24,'H-32A-WP06 - Debt Service'!J$27/12,0)),"-")</f>
        <v>0</v>
      </c>
      <c r="L478" s="366">
        <f>IFERROR(IF(-SUM(L$20:L477)+L$15&lt;0.000001,0,IF($C478&gt;='H-32A-WP06 - Debt Service'!K$24,'H-32A-WP06 - Debt Service'!K$27/12,0)),"-")</f>
        <v>0</v>
      </c>
      <c r="M478" s="366">
        <f>IFERROR(IF(-SUM(M$20:M477)+M$15&lt;0.000001,0,IF($C478&gt;='H-32A-WP06 - Debt Service'!L$24,'H-32A-WP06 - Debt Service'!L$27/12,0)),"-")</f>
        <v>0</v>
      </c>
      <c r="N478" s="459"/>
      <c r="O478" s="354">
        <f t="shared" si="29"/>
        <v>2057</v>
      </c>
      <c r="P478" s="378">
        <f t="shared" si="31"/>
        <v>57405</v>
      </c>
      <c r="Q478" s="366" t="str">
        <f>IFERROR(IF(-SUM(Q$20:Q477)+Q$15&lt;0.000001,0,IF($C478&gt;='H-32A-WP06 - Debt Service'!P$24,'H-32A-WP06 - Debt Service'!P$27/12,0)),"-")</f>
        <v>-</v>
      </c>
      <c r="R478" s="366">
        <f>IFERROR(IF(-SUM(R$20:R477)+R$15&lt;0.000001,0,IF($C478&gt;='H-32A-WP06 - Debt Service'!Q$24,'H-32A-WP06 - Debt Service'!Q$27/12,0)),"-")</f>
        <v>0</v>
      </c>
      <c r="S478" s="366">
        <f>IFERROR(IF(-SUM(S$20:S477)+S$15&lt;0.000001,0,IF($C478&gt;='H-32A-WP06 - Debt Service'!R$24,'H-32A-WP06 - Debt Service'!R$27/12,0)),"-")</f>
        <v>0</v>
      </c>
      <c r="T478" s="366">
        <f>IFERROR(IF(-SUM(T$20:T477)+T$15&lt;0.000001,0,IF($C478&gt;='H-32A-WP06 - Debt Service'!S$24,'H-32A-WP06 - Debt Service'!S$27/12,0)),"-")</f>
        <v>0</v>
      </c>
      <c r="U478" s="366">
        <f>IFERROR(IF(-SUM(U$20:U477)+U$15&lt;0.000001,0,IF($C478&gt;='H-32A-WP06 - Debt Service'!T$24,'H-32A-WP06 - Debt Service'!T$27/12,0)),"-")</f>
        <v>0</v>
      </c>
      <c r="V478" s="366">
        <f>IFERROR(IF(-SUM(V$20:V477)+V$15&lt;0.000001,0,IF($C478&gt;='H-32A-WP06 - Debt Service'!U$24,'H-32A-WP06 - Debt Service'!U$27/12,0)),"-")</f>
        <v>0</v>
      </c>
      <c r="W478" s="366">
        <f>IFERROR(IF(-SUM(W$20:W477)+W$15&lt;0.000001,0,IF($C478&gt;='H-32A-WP06 - Debt Service'!V$24,'H-32A-WP06 - Debt Service'!V$27/12,0)),"-")</f>
        <v>0</v>
      </c>
      <c r="X478" s="366">
        <f>IFERROR(IF(-SUM(X$20:X477)+X$15&lt;0.000001,0,IF($C478&gt;='H-32A-WP06 - Debt Service'!W$24,'H-32A-WP06 - Debt Service'!W$27/12,0)),"-")</f>
        <v>0</v>
      </c>
      <c r="Y478" s="366">
        <f>IFERROR(IF(-SUM(Y$20:Y477)+Y$15&lt;0.000001,0,IF($C478&gt;='H-32A-WP06 - Debt Service'!X$24,'H-32A-WP06 - Debt Service'!X$27/12,0)),"-")</f>
        <v>0</v>
      </c>
      <c r="Z478" s="366">
        <f>IFERROR(IF(-SUM(Z$20:Z477)+Z$15&lt;0.000001,0,IF($C478&gt;='H-32A-WP06 - Debt Service'!Y$24,'H-32A-WP06 - Debt Service'!Y$27/12,0)),"-")</f>
        <v>0</v>
      </c>
    </row>
    <row r="479" spans="2:26">
      <c r="B479" s="354">
        <f t="shared" si="28"/>
        <v>2057</v>
      </c>
      <c r="C479" s="378">
        <f t="shared" si="30"/>
        <v>57436</v>
      </c>
      <c r="D479" s="366" t="str">
        <f>IFERROR(IF(-SUM(D$20:D478)+D$15&lt;0.000001,0,IF($C479&gt;='H-32A-WP06 - Debt Service'!C$24,'H-32A-WP06 - Debt Service'!C$27/12,0)),"-")</f>
        <v>-</v>
      </c>
      <c r="E479" s="366" t="str">
        <f>IFERROR(IF(-SUM(E$20:E478)+E$15&lt;0.000001,0,IF($C479&gt;='H-32A-WP06 - Debt Service'!D$24,'H-32A-WP06 - Debt Service'!D$27/12,0)),"-")</f>
        <v>-</v>
      </c>
      <c r="F479" s="366" t="str">
        <f>IFERROR(IF(-SUM(F$20:F478)+F$15&lt;0.000001,0,IF($C479&gt;='H-32A-WP06 - Debt Service'!E$24,'H-32A-WP06 - Debt Service'!E$27/12,0)),"-")</f>
        <v>-</v>
      </c>
      <c r="G479" s="366">
        <f>IFERROR(IF(-SUM(G$20:G478)+G$15&lt;0.000001,0,IF($C479&gt;='H-32A-WP06 - Debt Service'!F$24,'H-32A-WP06 - Debt Service'!F$27/12,0)),"-")</f>
        <v>0</v>
      </c>
      <c r="H479" s="366">
        <f>IFERROR(IF(-SUM(H$20:H478)+H$15&lt;0.000001,0,IF($C479&gt;='H-32A-WP06 - Debt Service'!G$24,'H-32A-WP06 - Debt Service'!G$27/12,0)),"-")</f>
        <v>0</v>
      </c>
      <c r="I479" s="366">
        <f>IFERROR(IF(-SUM(I$20:I478)+I$15&lt;0.000001,0,IF($C479&gt;='H-32A-WP06 - Debt Service'!H$24,'H-32A-WP06 - Debt Service'!H$27/12,0)),"-")</f>
        <v>0</v>
      </c>
      <c r="J479" s="366">
        <f>IFERROR(IF(-SUM(J$20:J478)+J$15&lt;0.000001,0,IF($C479&gt;='H-32A-WP06 - Debt Service'!I$24,'H-32A-WP06 - Debt Service'!I$27/12,0)),"-")</f>
        <v>0</v>
      </c>
      <c r="K479" s="366">
        <f>IFERROR(IF(-SUM(K$20:K478)+K$15&lt;0.000001,0,IF($C479&gt;='H-32A-WP06 - Debt Service'!J$24,'H-32A-WP06 - Debt Service'!J$27/12,0)),"-")</f>
        <v>0</v>
      </c>
      <c r="L479" s="366">
        <f>IFERROR(IF(-SUM(L$20:L478)+L$15&lt;0.000001,0,IF($C479&gt;='H-32A-WP06 - Debt Service'!K$24,'H-32A-WP06 - Debt Service'!K$27/12,0)),"-")</f>
        <v>0</v>
      </c>
      <c r="M479" s="366">
        <f>IFERROR(IF(-SUM(M$20:M478)+M$15&lt;0.000001,0,IF($C479&gt;='H-32A-WP06 - Debt Service'!L$24,'H-32A-WP06 - Debt Service'!L$27/12,0)),"-")</f>
        <v>0</v>
      </c>
      <c r="N479" s="459"/>
      <c r="O479" s="354">
        <f t="shared" si="29"/>
        <v>2057</v>
      </c>
      <c r="P479" s="378">
        <f t="shared" si="31"/>
        <v>57436</v>
      </c>
      <c r="Q479" s="366" t="str">
        <f>IFERROR(IF(-SUM(Q$20:Q478)+Q$15&lt;0.000001,0,IF($C479&gt;='H-32A-WP06 - Debt Service'!P$24,'H-32A-WP06 - Debt Service'!P$27/12,0)),"-")</f>
        <v>-</v>
      </c>
      <c r="R479" s="366">
        <f>IFERROR(IF(-SUM(R$20:R478)+R$15&lt;0.000001,0,IF($C479&gt;='H-32A-WP06 - Debt Service'!Q$24,'H-32A-WP06 - Debt Service'!Q$27/12,0)),"-")</f>
        <v>0</v>
      </c>
      <c r="S479" s="366">
        <f>IFERROR(IF(-SUM(S$20:S478)+S$15&lt;0.000001,0,IF($C479&gt;='H-32A-WP06 - Debt Service'!R$24,'H-32A-WP06 - Debt Service'!R$27/12,0)),"-")</f>
        <v>0</v>
      </c>
      <c r="T479" s="366">
        <f>IFERROR(IF(-SUM(T$20:T478)+T$15&lt;0.000001,0,IF($C479&gt;='H-32A-WP06 - Debt Service'!S$24,'H-32A-WP06 - Debt Service'!S$27/12,0)),"-")</f>
        <v>0</v>
      </c>
      <c r="U479" s="366">
        <f>IFERROR(IF(-SUM(U$20:U478)+U$15&lt;0.000001,0,IF($C479&gt;='H-32A-WP06 - Debt Service'!T$24,'H-32A-WP06 - Debt Service'!T$27/12,0)),"-")</f>
        <v>0</v>
      </c>
      <c r="V479" s="366">
        <f>IFERROR(IF(-SUM(V$20:V478)+V$15&lt;0.000001,0,IF($C479&gt;='H-32A-WP06 - Debt Service'!U$24,'H-32A-WP06 - Debt Service'!U$27/12,0)),"-")</f>
        <v>0</v>
      </c>
      <c r="W479" s="366">
        <f>IFERROR(IF(-SUM(W$20:W478)+W$15&lt;0.000001,0,IF($C479&gt;='H-32A-WP06 - Debt Service'!V$24,'H-32A-WP06 - Debt Service'!V$27/12,0)),"-")</f>
        <v>0</v>
      </c>
      <c r="X479" s="366">
        <f>IFERROR(IF(-SUM(X$20:X478)+X$15&lt;0.000001,0,IF($C479&gt;='H-32A-WP06 - Debt Service'!W$24,'H-32A-WP06 - Debt Service'!W$27/12,0)),"-")</f>
        <v>0</v>
      </c>
      <c r="Y479" s="366">
        <f>IFERROR(IF(-SUM(Y$20:Y478)+Y$15&lt;0.000001,0,IF($C479&gt;='H-32A-WP06 - Debt Service'!X$24,'H-32A-WP06 - Debt Service'!X$27/12,0)),"-")</f>
        <v>0</v>
      </c>
      <c r="Z479" s="366">
        <f>IFERROR(IF(-SUM(Z$20:Z478)+Z$15&lt;0.000001,0,IF($C479&gt;='H-32A-WP06 - Debt Service'!Y$24,'H-32A-WP06 - Debt Service'!Y$27/12,0)),"-")</f>
        <v>0</v>
      </c>
    </row>
    <row r="480" spans="2:26">
      <c r="B480" s="354">
        <f t="shared" si="28"/>
        <v>2057</v>
      </c>
      <c r="C480" s="378">
        <f t="shared" si="30"/>
        <v>57466</v>
      </c>
      <c r="D480" s="366" t="str">
        <f>IFERROR(IF(-SUM(D$20:D479)+D$15&lt;0.000001,0,IF($C480&gt;='H-32A-WP06 - Debt Service'!C$24,'H-32A-WP06 - Debt Service'!C$27/12,0)),"-")</f>
        <v>-</v>
      </c>
      <c r="E480" s="366" t="str">
        <f>IFERROR(IF(-SUM(E$20:E479)+E$15&lt;0.000001,0,IF($C480&gt;='H-32A-WP06 - Debt Service'!D$24,'H-32A-WP06 - Debt Service'!D$27/12,0)),"-")</f>
        <v>-</v>
      </c>
      <c r="F480" s="366" t="str">
        <f>IFERROR(IF(-SUM(F$20:F479)+F$15&lt;0.000001,0,IF($C480&gt;='H-32A-WP06 - Debt Service'!E$24,'H-32A-WP06 - Debt Service'!E$27/12,0)),"-")</f>
        <v>-</v>
      </c>
      <c r="G480" s="366">
        <f>IFERROR(IF(-SUM(G$20:G479)+G$15&lt;0.000001,0,IF($C480&gt;='H-32A-WP06 - Debt Service'!F$24,'H-32A-WP06 - Debt Service'!F$27/12,0)),"-")</f>
        <v>0</v>
      </c>
      <c r="H480" s="366">
        <f>IFERROR(IF(-SUM(H$20:H479)+H$15&lt;0.000001,0,IF($C480&gt;='H-32A-WP06 - Debt Service'!G$24,'H-32A-WP06 - Debt Service'!G$27/12,0)),"-")</f>
        <v>0</v>
      </c>
      <c r="I480" s="366">
        <f>IFERROR(IF(-SUM(I$20:I479)+I$15&lt;0.000001,0,IF($C480&gt;='H-32A-WP06 - Debt Service'!H$24,'H-32A-WP06 - Debt Service'!H$27/12,0)),"-")</f>
        <v>0</v>
      </c>
      <c r="J480" s="366">
        <f>IFERROR(IF(-SUM(J$20:J479)+J$15&lt;0.000001,0,IF($C480&gt;='H-32A-WP06 - Debt Service'!I$24,'H-32A-WP06 - Debt Service'!I$27/12,0)),"-")</f>
        <v>0</v>
      </c>
      <c r="K480" s="366">
        <f>IFERROR(IF(-SUM(K$20:K479)+K$15&lt;0.000001,0,IF($C480&gt;='H-32A-WP06 - Debt Service'!J$24,'H-32A-WP06 - Debt Service'!J$27/12,0)),"-")</f>
        <v>0</v>
      </c>
      <c r="L480" s="366">
        <f>IFERROR(IF(-SUM(L$20:L479)+L$15&lt;0.000001,0,IF($C480&gt;='H-32A-WP06 - Debt Service'!K$24,'H-32A-WP06 - Debt Service'!K$27/12,0)),"-")</f>
        <v>0</v>
      </c>
      <c r="M480" s="366">
        <f>IFERROR(IF(-SUM(M$20:M479)+M$15&lt;0.000001,0,IF($C480&gt;='H-32A-WP06 - Debt Service'!L$24,'H-32A-WP06 - Debt Service'!L$27/12,0)),"-")</f>
        <v>0</v>
      </c>
      <c r="N480" s="459"/>
      <c r="O480" s="354">
        <f t="shared" si="29"/>
        <v>2057</v>
      </c>
      <c r="P480" s="378">
        <f t="shared" si="31"/>
        <v>57466</v>
      </c>
      <c r="Q480" s="366" t="str">
        <f>IFERROR(IF(-SUM(Q$20:Q479)+Q$15&lt;0.000001,0,IF($C480&gt;='H-32A-WP06 - Debt Service'!P$24,'H-32A-WP06 - Debt Service'!P$27/12,0)),"-")</f>
        <v>-</v>
      </c>
      <c r="R480" s="366">
        <f>IFERROR(IF(-SUM(R$20:R479)+R$15&lt;0.000001,0,IF($C480&gt;='H-32A-WP06 - Debt Service'!Q$24,'H-32A-WP06 - Debt Service'!Q$27/12,0)),"-")</f>
        <v>0</v>
      </c>
      <c r="S480" s="366">
        <f>IFERROR(IF(-SUM(S$20:S479)+S$15&lt;0.000001,0,IF($C480&gt;='H-32A-WP06 - Debt Service'!R$24,'H-32A-WP06 - Debt Service'!R$27/12,0)),"-")</f>
        <v>0</v>
      </c>
      <c r="T480" s="366">
        <f>IFERROR(IF(-SUM(T$20:T479)+T$15&lt;0.000001,0,IF($C480&gt;='H-32A-WP06 - Debt Service'!S$24,'H-32A-WP06 - Debt Service'!S$27/12,0)),"-")</f>
        <v>0</v>
      </c>
      <c r="U480" s="366">
        <f>IFERROR(IF(-SUM(U$20:U479)+U$15&lt;0.000001,0,IF($C480&gt;='H-32A-WP06 - Debt Service'!T$24,'H-32A-WP06 - Debt Service'!T$27/12,0)),"-")</f>
        <v>0</v>
      </c>
      <c r="V480" s="366">
        <f>IFERROR(IF(-SUM(V$20:V479)+V$15&lt;0.000001,0,IF($C480&gt;='H-32A-WP06 - Debt Service'!U$24,'H-32A-WP06 - Debt Service'!U$27/12,0)),"-")</f>
        <v>0</v>
      </c>
      <c r="W480" s="366">
        <f>IFERROR(IF(-SUM(W$20:W479)+W$15&lt;0.000001,0,IF($C480&gt;='H-32A-WP06 - Debt Service'!V$24,'H-32A-WP06 - Debt Service'!V$27/12,0)),"-")</f>
        <v>0</v>
      </c>
      <c r="X480" s="366">
        <f>IFERROR(IF(-SUM(X$20:X479)+X$15&lt;0.000001,0,IF($C480&gt;='H-32A-WP06 - Debt Service'!W$24,'H-32A-WP06 - Debt Service'!W$27/12,0)),"-")</f>
        <v>0</v>
      </c>
      <c r="Y480" s="366">
        <f>IFERROR(IF(-SUM(Y$20:Y479)+Y$15&lt;0.000001,0,IF($C480&gt;='H-32A-WP06 - Debt Service'!X$24,'H-32A-WP06 - Debt Service'!X$27/12,0)),"-")</f>
        <v>0</v>
      </c>
      <c r="Z480" s="366">
        <f>IFERROR(IF(-SUM(Z$20:Z479)+Z$15&lt;0.000001,0,IF($C480&gt;='H-32A-WP06 - Debt Service'!Y$24,'H-32A-WP06 - Debt Service'!Y$27/12,0)),"-")</f>
        <v>0</v>
      </c>
    </row>
    <row r="481" spans="2:26">
      <c r="B481" s="354">
        <f t="shared" si="28"/>
        <v>2057</v>
      </c>
      <c r="C481" s="378">
        <f t="shared" si="30"/>
        <v>57497</v>
      </c>
      <c r="D481" s="366" t="str">
        <f>IFERROR(IF(-SUM(D$20:D480)+D$15&lt;0.000001,0,IF($C481&gt;='H-32A-WP06 - Debt Service'!C$24,'H-32A-WP06 - Debt Service'!C$27/12,0)),"-")</f>
        <v>-</v>
      </c>
      <c r="E481" s="366" t="str">
        <f>IFERROR(IF(-SUM(E$20:E480)+E$15&lt;0.000001,0,IF($C481&gt;='H-32A-WP06 - Debt Service'!D$24,'H-32A-WP06 - Debt Service'!D$27/12,0)),"-")</f>
        <v>-</v>
      </c>
      <c r="F481" s="366" t="str">
        <f>IFERROR(IF(-SUM(F$20:F480)+F$15&lt;0.000001,0,IF($C481&gt;='H-32A-WP06 - Debt Service'!E$24,'H-32A-WP06 - Debt Service'!E$27/12,0)),"-")</f>
        <v>-</v>
      </c>
      <c r="G481" s="366">
        <f>IFERROR(IF(-SUM(G$20:G480)+G$15&lt;0.000001,0,IF($C481&gt;='H-32A-WP06 - Debt Service'!F$24,'H-32A-WP06 - Debt Service'!F$27/12,0)),"-")</f>
        <v>0</v>
      </c>
      <c r="H481" s="366">
        <f>IFERROR(IF(-SUM(H$20:H480)+H$15&lt;0.000001,0,IF($C481&gt;='H-32A-WP06 - Debt Service'!G$24,'H-32A-WP06 - Debt Service'!G$27/12,0)),"-")</f>
        <v>0</v>
      </c>
      <c r="I481" s="366">
        <f>IFERROR(IF(-SUM(I$20:I480)+I$15&lt;0.000001,0,IF($C481&gt;='H-32A-WP06 - Debt Service'!H$24,'H-32A-WP06 - Debt Service'!H$27/12,0)),"-")</f>
        <v>0</v>
      </c>
      <c r="J481" s="366">
        <f>IFERROR(IF(-SUM(J$20:J480)+J$15&lt;0.000001,0,IF($C481&gt;='H-32A-WP06 - Debt Service'!I$24,'H-32A-WP06 - Debt Service'!I$27/12,0)),"-")</f>
        <v>0</v>
      </c>
      <c r="K481" s="366">
        <f>IFERROR(IF(-SUM(K$20:K480)+K$15&lt;0.000001,0,IF($C481&gt;='H-32A-WP06 - Debt Service'!J$24,'H-32A-WP06 - Debt Service'!J$27/12,0)),"-")</f>
        <v>0</v>
      </c>
      <c r="L481" s="366">
        <f>IFERROR(IF(-SUM(L$20:L480)+L$15&lt;0.000001,0,IF($C481&gt;='H-32A-WP06 - Debt Service'!K$24,'H-32A-WP06 - Debt Service'!K$27/12,0)),"-")</f>
        <v>0</v>
      </c>
      <c r="M481" s="366">
        <f>IFERROR(IF(-SUM(M$20:M480)+M$15&lt;0.000001,0,IF($C481&gt;='H-32A-WP06 - Debt Service'!L$24,'H-32A-WP06 - Debt Service'!L$27/12,0)),"-")</f>
        <v>0</v>
      </c>
      <c r="N481" s="459"/>
      <c r="O481" s="354">
        <f t="shared" si="29"/>
        <v>2057</v>
      </c>
      <c r="P481" s="378">
        <f t="shared" si="31"/>
        <v>57497</v>
      </c>
      <c r="Q481" s="366" t="str">
        <f>IFERROR(IF(-SUM(Q$20:Q480)+Q$15&lt;0.000001,0,IF($C481&gt;='H-32A-WP06 - Debt Service'!P$24,'H-32A-WP06 - Debt Service'!P$27/12,0)),"-")</f>
        <v>-</v>
      </c>
      <c r="R481" s="366">
        <f>IFERROR(IF(-SUM(R$20:R480)+R$15&lt;0.000001,0,IF($C481&gt;='H-32A-WP06 - Debt Service'!Q$24,'H-32A-WP06 - Debt Service'!Q$27/12,0)),"-")</f>
        <v>0</v>
      </c>
      <c r="S481" s="366">
        <f>IFERROR(IF(-SUM(S$20:S480)+S$15&lt;0.000001,0,IF($C481&gt;='H-32A-WP06 - Debt Service'!R$24,'H-32A-WP06 - Debt Service'!R$27/12,0)),"-")</f>
        <v>0</v>
      </c>
      <c r="T481" s="366">
        <f>IFERROR(IF(-SUM(T$20:T480)+T$15&lt;0.000001,0,IF($C481&gt;='H-32A-WP06 - Debt Service'!S$24,'H-32A-WP06 - Debt Service'!S$27/12,0)),"-")</f>
        <v>0</v>
      </c>
      <c r="U481" s="366">
        <f>IFERROR(IF(-SUM(U$20:U480)+U$15&lt;0.000001,0,IF($C481&gt;='H-32A-WP06 - Debt Service'!T$24,'H-32A-WP06 - Debt Service'!T$27/12,0)),"-")</f>
        <v>0</v>
      </c>
      <c r="V481" s="366">
        <f>IFERROR(IF(-SUM(V$20:V480)+V$15&lt;0.000001,0,IF($C481&gt;='H-32A-WP06 - Debt Service'!U$24,'H-32A-WP06 - Debt Service'!U$27/12,0)),"-")</f>
        <v>0</v>
      </c>
      <c r="W481" s="366">
        <f>IFERROR(IF(-SUM(W$20:W480)+W$15&lt;0.000001,0,IF($C481&gt;='H-32A-WP06 - Debt Service'!V$24,'H-32A-WP06 - Debt Service'!V$27/12,0)),"-")</f>
        <v>0</v>
      </c>
      <c r="X481" s="366">
        <f>IFERROR(IF(-SUM(X$20:X480)+X$15&lt;0.000001,0,IF($C481&gt;='H-32A-WP06 - Debt Service'!W$24,'H-32A-WP06 - Debt Service'!W$27/12,0)),"-")</f>
        <v>0</v>
      </c>
      <c r="Y481" s="366">
        <f>IFERROR(IF(-SUM(Y$20:Y480)+Y$15&lt;0.000001,0,IF($C481&gt;='H-32A-WP06 - Debt Service'!X$24,'H-32A-WP06 - Debt Service'!X$27/12,0)),"-")</f>
        <v>0</v>
      </c>
      <c r="Z481" s="366">
        <f>IFERROR(IF(-SUM(Z$20:Z480)+Z$15&lt;0.000001,0,IF($C481&gt;='H-32A-WP06 - Debt Service'!Y$24,'H-32A-WP06 - Debt Service'!Y$27/12,0)),"-")</f>
        <v>0</v>
      </c>
    </row>
    <row r="482" spans="2:26">
      <c r="B482" s="354">
        <f t="shared" si="28"/>
        <v>2057</v>
      </c>
      <c r="C482" s="378">
        <f t="shared" si="30"/>
        <v>57527</v>
      </c>
      <c r="D482" s="366" t="str">
        <f>IFERROR(IF(-SUM(D$20:D481)+D$15&lt;0.000001,0,IF($C482&gt;='H-32A-WP06 - Debt Service'!C$24,'H-32A-WP06 - Debt Service'!C$27/12,0)),"-")</f>
        <v>-</v>
      </c>
      <c r="E482" s="366" t="str">
        <f>IFERROR(IF(-SUM(E$20:E481)+E$15&lt;0.000001,0,IF($C482&gt;='H-32A-WP06 - Debt Service'!D$24,'H-32A-WP06 - Debt Service'!D$27/12,0)),"-")</f>
        <v>-</v>
      </c>
      <c r="F482" s="366" t="str">
        <f>IFERROR(IF(-SUM(F$20:F481)+F$15&lt;0.000001,0,IF($C482&gt;='H-32A-WP06 - Debt Service'!E$24,'H-32A-WP06 - Debt Service'!E$27/12,0)),"-")</f>
        <v>-</v>
      </c>
      <c r="G482" s="366">
        <f>IFERROR(IF(-SUM(G$20:G481)+G$15&lt;0.000001,0,IF($C482&gt;='H-32A-WP06 - Debt Service'!F$24,'H-32A-WP06 - Debt Service'!F$27/12,0)),"-")</f>
        <v>0</v>
      </c>
      <c r="H482" s="366">
        <f>IFERROR(IF(-SUM(H$20:H481)+H$15&lt;0.000001,0,IF($C482&gt;='H-32A-WP06 - Debt Service'!G$24,'H-32A-WP06 - Debt Service'!G$27/12,0)),"-")</f>
        <v>0</v>
      </c>
      <c r="I482" s="366">
        <f>IFERROR(IF(-SUM(I$20:I481)+I$15&lt;0.000001,0,IF($C482&gt;='H-32A-WP06 - Debt Service'!H$24,'H-32A-WP06 - Debt Service'!H$27/12,0)),"-")</f>
        <v>0</v>
      </c>
      <c r="J482" s="366">
        <f>IFERROR(IF(-SUM(J$20:J481)+J$15&lt;0.000001,0,IF($C482&gt;='H-32A-WP06 - Debt Service'!I$24,'H-32A-WP06 - Debt Service'!I$27/12,0)),"-")</f>
        <v>0</v>
      </c>
      <c r="K482" s="366">
        <f>IFERROR(IF(-SUM(K$20:K481)+K$15&lt;0.000001,0,IF($C482&gt;='H-32A-WP06 - Debt Service'!J$24,'H-32A-WP06 - Debt Service'!J$27/12,0)),"-")</f>
        <v>0</v>
      </c>
      <c r="L482" s="366">
        <f>IFERROR(IF(-SUM(L$20:L481)+L$15&lt;0.000001,0,IF($C482&gt;='H-32A-WP06 - Debt Service'!K$24,'H-32A-WP06 - Debt Service'!K$27/12,0)),"-")</f>
        <v>0</v>
      </c>
      <c r="M482" s="366">
        <f>IFERROR(IF(-SUM(M$20:M481)+M$15&lt;0.000001,0,IF($C482&gt;='H-32A-WP06 - Debt Service'!L$24,'H-32A-WP06 - Debt Service'!L$27/12,0)),"-")</f>
        <v>0</v>
      </c>
      <c r="N482" s="459"/>
      <c r="O482" s="354">
        <f t="shared" si="29"/>
        <v>2057</v>
      </c>
      <c r="P482" s="378">
        <f t="shared" si="31"/>
        <v>57527</v>
      </c>
      <c r="Q482" s="366" t="str">
        <f>IFERROR(IF(-SUM(Q$20:Q481)+Q$15&lt;0.000001,0,IF($C482&gt;='H-32A-WP06 - Debt Service'!P$24,'H-32A-WP06 - Debt Service'!P$27/12,0)),"-")</f>
        <v>-</v>
      </c>
      <c r="R482" s="366">
        <f>IFERROR(IF(-SUM(R$20:R481)+R$15&lt;0.000001,0,IF($C482&gt;='H-32A-WP06 - Debt Service'!Q$24,'H-32A-WP06 - Debt Service'!Q$27/12,0)),"-")</f>
        <v>0</v>
      </c>
      <c r="S482" s="366">
        <f>IFERROR(IF(-SUM(S$20:S481)+S$15&lt;0.000001,0,IF($C482&gt;='H-32A-WP06 - Debt Service'!R$24,'H-32A-WP06 - Debt Service'!R$27/12,0)),"-")</f>
        <v>0</v>
      </c>
      <c r="T482" s="366">
        <f>IFERROR(IF(-SUM(T$20:T481)+T$15&lt;0.000001,0,IF($C482&gt;='H-32A-WP06 - Debt Service'!S$24,'H-32A-WP06 - Debt Service'!S$27/12,0)),"-")</f>
        <v>0</v>
      </c>
      <c r="U482" s="366">
        <f>IFERROR(IF(-SUM(U$20:U481)+U$15&lt;0.000001,0,IF($C482&gt;='H-32A-WP06 - Debt Service'!T$24,'H-32A-WP06 - Debt Service'!T$27/12,0)),"-")</f>
        <v>0</v>
      </c>
      <c r="V482" s="366">
        <f>IFERROR(IF(-SUM(V$20:V481)+V$15&lt;0.000001,0,IF($C482&gt;='H-32A-WP06 - Debt Service'!U$24,'H-32A-WP06 - Debt Service'!U$27/12,0)),"-")</f>
        <v>0</v>
      </c>
      <c r="W482" s="366">
        <f>IFERROR(IF(-SUM(W$20:W481)+W$15&lt;0.000001,0,IF($C482&gt;='H-32A-WP06 - Debt Service'!V$24,'H-32A-WP06 - Debt Service'!V$27/12,0)),"-")</f>
        <v>0</v>
      </c>
      <c r="X482" s="366">
        <f>IFERROR(IF(-SUM(X$20:X481)+X$15&lt;0.000001,0,IF($C482&gt;='H-32A-WP06 - Debt Service'!W$24,'H-32A-WP06 - Debt Service'!W$27/12,0)),"-")</f>
        <v>0</v>
      </c>
      <c r="Y482" s="366">
        <f>IFERROR(IF(-SUM(Y$20:Y481)+Y$15&lt;0.000001,0,IF($C482&gt;='H-32A-WP06 - Debt Service'!X$24,'H-32A-WP06 - Debt Service'!X$27/12,0)),"-")</f>
        <v>0</v>
      </c>
      <c r="Z482" s="366">
        <f>IFERROR(IF(-SUM(Z$20:Z481)+Z$15&lt;0.000001,0,IF($C482&gt;='H-32A-WP06 - Debt Service'!Y$24,'H-32A-WP06 - Debt Service'!Y$27/12,0)),"-")</f>
        <v>0</v>
      </c>
    </row>
    <row r="483" spans="2:26">
      <c r="B483" s="354">
        <f t="shared" si="28"/>
        <v>2057</v>
      </c>
      <c r="C483" s="378">
        <f t="shared" si="30"/>
        <v>57558</v>
      </c>
      <c r="D483" s="366" t="str">
        <f>IFERROR(IF(-SUM(D$20:D482)+D$15&lt;0.000001,0,IF($C483&gt;='H-32A-WP06 - Debt Service'!C$24,'H-32A-WP06 - Debt Service'!C$27/12,0)),"-")</f>
        <v>-</v>
      </c>
      <c r="E483" s="366" t="str">
        <f>IFERROR(IF(-SUM(E$20:E482)+E$15&lt;0.000001,0,IF($C483&gt;='H-32A-WP06 - Debt Service'!D$24,'H-32A-WP06 - Debt Service'!D$27/12,0)),"-")</f>
        <v>-</v>
      </c>
      <c r="F483" s="366" t="str">
        <f>IFERROR(IF(-SUM(F$20:F482)+F$15&lt;0.000001,0,IF($C483&gt;='H-32A-WP06 - Debt Service'!E$24,'H-32A-WP06 - Debt Service'!E$27/12,0)),"-")</f>
        <v>-</v>
      </c>
      <c r="G483" s="366">
        <f>IFERROR(IF(-SUM(G$20:G482)+G$15&lt;0.000001,0,IF($C483&gt;='H-32A-WP06 - Debt Service'!F$24,'H-32A-WP06 - Debt Service'!F$27/12,0)),"-")</f>
        <v>0</v>
      </c>
      <c r="H483" s="366">
        <f>IFERROR(IF(-SUM(H$20:H482)+H$15&lt;0.000001,0,IF($C483&gt;='H-32A-WP06 - Debt Service'!G$24,'H-32A-WP06 - Debt Service'!G$27/12,0)),"-")</f>
        <v>0</v>
      </c>
      <c r="I483" s="366">
        <f>IFERROR(IF(-SUM(I$20:I482)+I$15&lt;0.000001,0,IF($C483&gt;='H-32A-WP06 - Debt Service'!H$24,'H-32A-WP06 - Debt Service'!H$27/12,0)),"-")</f>
        <v>0</v>
      </c>
      <c r="J483" s="366">
        <f>IFERROR(IF(-SUM(J$20:J482)+J$15&lt;0.000001,0,IF($C483&gt;='H-32A-WP06 - Debt Service'!I$24,'H-32A-WP06 - Debt Service'!I$27/12,0)),"-")</f>
        <v>0</v>
      </c>
      <c r="K483" s="366">
        <f>IFERROR(IF(-SUM(K$20:K482)+K$15&lt;0.000001,0,IF($C483&gt;='H-32A-WP06 - Debt Service'!J$24,'H-32A-WP06 - Debt Service'!J$27/12,0)),"-")</f>
        <v>0</v>
      </c>
      <c r="L483" s="366">
        <f>IFERROR(IF(-SUM(L$20:L482)+L$15&lt;0.000001,0,IF($C483&gt;='H-32A-WP06 - Debt Service'!K$24,'H-32A-WP06 - Debt Service'!K$27/12,0)),"-")</f>
        <v>0</v>
      </c>
      <c r="M483" s="366">
        <f>IFERROR(IF(-SUM(M$20:M482)+M$15&lt;0.000001,0,IF($C483&gt;='H-32A-WP06 - Debt Service'!L$24,'H-32A-WP06 - Debt Service'!L$27/12,0)),"-")</f>
        <v>0</v>
      </c>
      <c r="N483" s="459"/>
      <c r="O483" s="354">
        <f t="shared" si="29"/>
        <v>2057</v>
      </c>
      <c r="P483" s="378">
        <f t="shared" si="31"/>
        <v>57558</v>
      </c>
      <c r="Q483" s="366" t="str">
        <f>IFERROR(IF(-SUM(Q$20:Q482)+Q$15&lt;0.000001,0,IF($C483&gt;='H-32A-WP06 - Debt Service'!P$24,'H-32A-WP06 - Debt Service'!P$27/12,0)),"-")</f>
        <v>-</v>
      </c>
      <c r="R483" s="366">
        <f>IFERROR(IF(-SUM(R$20:R482)+R$15&lt;0.000001,0,IF($C483&gt;='H-32A-WP06 - Debt Service'!Q$24,'H-32A-WP06 - Debt Service'!Q$27/12,0)),"-")</f>
        <v>0</v>
      </c>
      <c r="S483" s="366">
        <f>IFERROR(IF(-SUM(S$20:S482)+S$15&lt;0.000001,0,IF($C483&gt;='H-32A-WP06 - Debt Service'!R$24,'H-32A-WP06 - Debt Service'!R$27/12,0)),"-")</f>
        <v>0</v>
      </c>
      <c r="T483" s="366">
        <f>IFERROR(IF(-SUM(T$20:T482)+T$15&lt;0.000001,0,IF($C483&gt;='H-32A-WP06 - Debt Service'!S$24,'H-32A-WP06 - Debt Service'!S$27/12,0)),"-")</f>
        <v>0</v>
      </c>
      <c r="U483" s="366">
        <f>IFERROR(IF(-SUM(U$20:U482)+U$15&lt;0.000001,0,IF($C483&gt;='H-32A-WP06 - Debt Service'!T$24,'H-32A-WP06 - Debt Service'!T$27/12,0)),"-")</f>
        <v>0</v>
      </c>
      <c r="V483" s="366">
        <f>IFERROR(IF(-SUM(V$20:V482)+V$15&lt;0.000001,0,IF($C483&gt;='H-32A-WP06 - Debt Service'!U$24,'H-32A-WP06 - Debt Service'!U$27/12,0)),"-")</f>
        <v>0</v>
      </c>
      <c r="W483" s="366">
        <f>IFERROR(IF(-SUM(W$20:W482)+W$15&lt;0.000001,0,IF($C483&gt;='H-32A-WP06 - Debt Service'!V$24,'H-32A-WP06 - Debt Service'!V$27/12,0)),"-")</f>
        <v>0</v>
      </c>
      <c r="X483" s="366">
        <f>IFERROR(IF(-SUM(X$20:X482)+X$15&lt;0.000001,0,IF($C483&gt;='H-32A-WP06 - Debt Service'!W$24,'H-32A-WP06 - Debt Service'!W$27/12,0)),"-")</f>
        <v>0</v>
      </c>
      <c r="Y483" s="366">
        <f>IFERROR(IF(-SUM(Y$20:Y482)+Y$15&lt;0.000001,0,IF($C483&gt;='H-32A-WP06 - Debt Service'!X$24,'H-32A-WP06 - Debt Service'!X$27/12,0)),"-")</f>
        <v>0</v>
      </c>
      <c r="Z483" s="366">
        <f>IFERROR(IF(-SUM(Z$20:Z482)+Z$15&lt;0.000001,0,IF($C483&gt;='H-32A-WP06 - Debt Service'!Y$24,'H-32A-WP06 - Debt Service'!Y$27/12,0)),"-")</f>
        <v>0</v>
      </c>
    </row>
    <row r="484" spans="2:26">
      <c r="B484" s="354">
        <f t="shared" si="28"/>
        <v>2057</v>
      </c>
      <c r="C484" s="378">
        <f t="shared" si="30"/>
        <v>57589</v>
      </c>
      <c r="D484" s="366" t="str">
        <f>IFERROR(IF(-SUM(D$20:D483)+D$15&lt;0.000001,0,IF($C484&gt;='H-32A-WP06 - Debt Service'!C$24,'H-32A-WP06 - Debt Service'!C$27/12,0)),"-")</f>
        <v>-</v>
      </c>
      <c r="E484" s="366" t="str">
        <f>IFERROR(IF(-SUM(E$20:E483)+E$15&lt;0.000001,0,IF($C484&gt;='H-32A-WP06 - Debt Service'!D$24,'H-32A-WP06 - Debt Service'!D$27/12,0)),"-")</f>
        <v>-</v>
      </c>
      <c r="F484" s="366" t="str">
        <f>IFERROR(IF(-SUM(F$20:F483)+F$15&lt;0.000001,0,IF($C484&gt;='H-32A-WP06 - Debt Service'!E$24,'H-32A-WP06 - Debt Service'!E$27/12,0)),"-")</f>
        <v>-</v>
      </c>
      <c r="G484" s="366">
        <f>IFERROR(IF(-SUM(G$20:G483)+G$15&lt;0.000001,0,IF($C484&gt;='H-32A-WP06 - Debt Service'!F$24,'H-32A-WP06 - Debt Service'!F$27/12,0)),"-")</f>
        <v>0</v>
      </c>
      <c r="H484" s="366">
        <f>IFERROR(IF(-SUM(H$20:H483)+H$15&lt;0.000001,0,IF($C484&gt;='H-32A-WP06 - Debt Service'!G$24,'H-32A-WP06 - Debt Service'!G$27/12,0)),"-")</f>
        <v>0</v>
      </c>
      <c r="I484" s="366">
        <f>IFERROR(IF(-SUM(I$20:I483)+I$15&lt;0.000001,0,IF($C484&gt;='H-32A-WP06 - Debt Service'!H$24,'H-32A-WP06 - Debt Service'!H$27/12,0)),"-")</f>
        <v>0</v>
      </c>
      <c r="J484" s="366">
        <f>IFERROR(IF(-SUM(J$20:J483)+J$15&lt;0.000001,0,IF($C484&gt;='H-32A-WP06 - Debt Service'!I$24,'H-32A-WP06 - Debt Service'!I$27/12,0)),"-")</f>
        <v>0</v>
      </c>
      <c r="K484" s="366">
        <f>IFERROR(IF(-SUM(K$20:K483)+K$15&lt;0.000001,0,IF($C484&gt;='H-32A-WP06 - Debt Service'!J$24,'H-32A-WP06 - Debt Service'!J$27/12,0)),"-")</f>
        <v>0</v>
      </c>
      <c r="L484" s="366">
        <f>IFERROR(IF(-SUM(L$20:L483)+L$15&lt;0.000001,0,IF($C484&gt;='H-32A-WP06 - Debt Service'!K$24,'H-32A-WP06 - Debt Service'!K$27/12,0)),"-")</f>
        <v>0</v>
      </c>
      <c r="M484" s="366">
        <f>IFERROR(IF(-SUM(M$20:M483)+M$15&lt;0.000001,0,IF($C484&gt;='H-32A-WP06 - Debt Service'!L$24,'H-32A-WP06 - Debt Service'!L$27/12,0)),"-")</f>
        <v>0</v>
      </c>
      <c r="N484" s="459"/>
      <c r="O484" s="354">
        <f t="shared" si="29"/>
        <v>2057</v>
      </c>
      <c r="P484" s="378">
        <f t="shared" si="31"/>
        <v>57589</v>
      </c>
      <c r="Q484" s="366" t="str">
        <f>IFERROR(IF(-SUM(Q$20:Q483)+Q$15&lt;0.000001,0,IF($C484&gt;='H-32A-WP06 - Debt Service'!P$24,'H-32A-WP06 - Debt Service'!P$27/12,0)),"-")</f>
        <v>-</v>
      </c>
      <c r="R484" s="366">
        <f>IFERROR(IF(-SUM(R$20:R483)+R$15&lt;0.000001,0,IF($C484&gt;='H-32A-WP06 - Debt Service'!Q$24,'H-32A-WP06 - Debt Service'!Q$27/12,0)),"-")</f>
        <v>0</v>
      </c>
      <c r="S484" s="366">
        <f>IFERROR(IF(-SUM(S$20:S483)+S$15&lt;0.000001,0,IF($C484&gt;='H-32A-WP06 - Debt Service'!R$24,'H-32A-WP06 - Debt Service'!R$27/12,0)),"-")</f>
        <v>0</v>
      </c>
      <c r="T484" s="366">
        <f>IFERROR(IF(-SUM(T$20:T483)+T$15&lt;0.000001,0,IF($C484&gt;='H-32A-WP06 - Debt Service'!S$24,'H-32A-WP06 - Debt Service'!S$27/12,0)),"-")</f>
        <v>0</v>
      </c>
      <c r="U484" s="366">
        <f>IFERROR(IF(-SUM(U$20:U483)+U$15&lt;0.000001,0,IF($C484&gt;='H-32A-WP06 - Debt Service'!T$24,'H-32A-WP06 - Debt Service'!T$27/12,0)),"-")</f>
        <v>0</v>
      </c>
      <c r="V484" s="366">
        <f>IFERROR(IF(-SUM(V$20:V483)+V$15&lt;0.000001,0,IF($C484&gt;='H-32A-WP06 - Debt Service'!U$24,'H-32A-WP06 - Debt Service'!U$27/12,0)),"-")</f>
        <v>0</v>
      </c>
      <c r="W484" s="366">
        <f>IFERROR(IF(-SUM(W$20:W483)+W$15&lt;0.000001,0,IF($C484&gt;='H-32A-WP06 - Debt Service'!V$24,'H-32A-WP06 - Debt Service'!V$27/12,0)),"-")</f>
        <v>0</v>
      </c>
      <c r="X484" s="366">
        <f>IFERROR(IF(-SUM(X$20:X483)+X$15&lt;0.000001,0,IF($C484&gt;='H-32A-WP06 - Debt Service'!W$24,'H-32A-WP06 - Debt Service'!W$27/12,0)),"-")</f>
        <v>0</v>
      </c>
      <c r="Y484" s="366">
        <f>IFERROR(IF(-SUM(Y$20:Y483)+Y$15&lt;0.000001,0,IF($C484&gt;='H-32A-WP06 - Debt Service'!X$24,'H-32A-WP06 - Debt Service'!X$27/12,0)),"-")</f>
        <v>0</v>
      </c>
      <c r="Z484" s="366">
        <f>IFERROR(IF(-SUM(Z$20:Z483)+Z$15&lt;0.000001,0,IF($C484&gt;='H-32A-WP06 - Debt Service'!Y$24,'H-32A-WP06 - Debt Service'!Y$27/12,0)),"-")</f>
        <v>0</v>
      </c>
    </row>
    <row r="485" spans="2:26">
      <c r="B485" s="354">
        <f t="shared" si="28"/>
        <v>2057</v>
      </c>
      <c r="C485" s="378">
        <f t="shared" si="30"/>
        <v>57619</v>
      </c>
      <c r="D485" s="366" t="str">
        <f>IFERROR(IF(-SUM(D$20:D484)+D$15&lt;0.000001,0,IF($C485&gt;='H-32A-WP06 - Debt Service'!C$24,'H-32A-WP06 - Debt Service'!C$27/12,0)),"-")</f>
        <v>-</v>
      </c>
      <c r="E485" s="366" t="str">
        <f>IFERROR(IF(-SUM(E$20:E484)+E$15&lt;0.000001,0,IF($C485&gt;='H-32A-WP06 - Debt Service'!D$24,'H-32A-WP06 - Debt Service'!D$27/12,0)),"-")</f>
        <v>-</v>
      </c>
      <c r="F485" s="366" t="str">
        <f>IFERROR(IF(-SUM(F$20:F484)+F$15&lt;0.000001,0,IF($C485&gt;='H-32A-WP06 - Debt Service'!E$24,'H-32A-WP06 - Debt Service'!E$27/12,0)),"-")</f>
        <v>-</v>
      </c>
      <c r="G485" s="366">
        <f>IFERROR(IF(-SUM(G$20:G484)+G$15&lt;0.000001,0,IF($C485&gt;='H-32A-WP06 - Debt Service'!F$24,'H-32A-WP06 - Debt Service'!F$27/12,0)),"-")</f>
        <v>0</v>
      </c>
      <c r="H485" s="366">
        <f>IFERROR(IF(-SUM(H$20:H484)+H$15&lt;0.000001,0,IF($C485&gt;='H-32A-WP06 - Debt Service'!G$24,'H-32A-WP06 - Debt Service'!G$27/12,0)),"-")</f>
        <v>0</v>
      </c>
      <c r="I485" s="366">
        <f>IFERROR(IF(-SUM(I$20:I484)+I$15&lt;0.000001,0,IF($C485&gt;='H-32A-WP06 - Debt Service'!H$24,'H-32A-WP06 - Debt Service'!H$27/12,0)),"-")</f>
        <v>0</v>
      </c>
      <c r="J485" s="366">
        <f>IFERROR(IF(-SUM(J$20:J484)+J$15&lt;0.000001,0,IF($C485&gt;='H-32A-WP06 - Debt Service'!I$24,'H-32A-WP06 - Debt Service'!I$27/12,0)),"-")</f>
        <v>0</v>
      </c>
      <c r="K485" s="366">
        <f>IFERROR(IF(-SUM(K$20:K484)+K$15&lt;0.000001,0,IF($C485&gt;='H-32A-WP06 - Debt Service'!J$24,'H-32A-WP06 - Debt Service'!J$27/12,0)),"-")</f>
        <v>0</v>
      </c>
      <c r="L485" s="366">
        <f>IFERROR(IF(-SUM(L$20:L484)+L$15&lt;0.000001,0,IF($C485&gt;='H-32A-WP06 - Debt Service'!K$24,'H-32A-WP06 - Debt Service'!K$27/12,0)),"-")</f>
        <v>0</v>
      </c>
      <c r="M485" s="366">
        <f>IFERROR(IF(-SUM(M$20:M484)+M$15&lt;0.000001,0,IF($C485&gt;='H-32A-WP06 - Debt Service'!L$24,'H-32A-WP06 - Debt Service'!L$27/12,0)),"-")</f>
        <v>0</v>
      </c>
      <c r="N485" s="459"/>
      <c r="O485" s="354">
        <f t="shared" si="29"/>
        <v>2057</v>
      </c>
      <c r="P485" s="378">
        <f t="shared" si="31"/>
        <v>57619</v>
      </c>
      <c r="Q485" s="366" t="str">
        <f>IFERROR(IF(-SUM(Q$20:Q484)+Q$15&lt;0.000001,0,IF($C485&gt;='H-32A-WP06 - Debt Service'!P$24,'H-32A-WP06 - Debt Service'!P$27/12,0)),"-")</f>
        <v>-</v>
      </c>
      <c r="R485" s="366">
        <f>IFERROR(IF(-SUM(R$20:R484)+R$15&lt;0.000001,0,IF($C485&gt;='H-32A-WP06 - Debt Service'!Q$24,'H-32A-WP06 - Debt Service'!Q$27/12,0)),"-")</f>
        <v>0</v>
      </c>
      <c r="S485" s="366">
        <f>IFERROR(IF(-SUM(S$20:S484)+S$15&lt;0.000001,0,IF($C485&gt;='H-32A-WP06 - Debt Service'!R$24,'H-32A-WP06 - Debt Service'!R$27/12,0)),"-")</f>
        <v>0</v>
      </c>
      <c r="T485" s="366">
        <f>IFERROR(IF(-SUM(T$20:T484)+T$15&lt;0.000001,0,IF($C485&gt;='H-32A-WP06 - Debt Service'!S$24,'H-32A-WP06 - Debt Service'!S$27/12,0)),"-")</f>
        <v>0</v>
      </c>
      <c r="U485" s="366">
        <f>IFERROR(IF(-SUM(U$20:U484)+U$15&lt;0.000001,0,IF($C485&gt;='H-32A-WP06 - Debt Service'!T$24,'H-32A-WP06 - Debt Service'!T$27/12,0)),"-")</f>
        <v>0</v>
      </c>
      <c r="V485" s="366">
        <f>IFERROR(IF(-SUM(V$20:V484)+V$15&lt;0.000001,0,IF($C485&gt;='H-32A-WP06 - Debt Service'!U$24,'H-32A-WP06 - Debt Service'!U$27/12,0)),"-")</f>
        <v>0</v>
      </c>
      <c r="W485" s="366">
        <f>IFERROR(IF(-SUM(W$20:W484)+W$15&lt;0.000001,0,IF($C485&gt;='H-32A-WP06 - Debt Service'!V$24,'H-32A-WP06 - Debt Service'!V$27/12,0)),"-")</f>
        <v>0</v>
      </c>
      <c r="X485" s="366">
        <f>IFERROR(IF(-SUM(X$20:X484)+X$15&lt;0.000001,0,IF($C485&gt;='H-32A-WP06 - Debt Service'!W$24,'H-32A-WP06 - Debt Service'!W$27/12,0)),"-")</f>
        <v>0</v>
      </c>
      <c r="Y485" s="366">
        <f>IFERROR(IF(-SUM(Y$20:Y484)+Y$15&lt;0.000001,0,IF($C485&gt;='H-32A-WP06 - Debt Service'!X$24,'H-32A-WP06 - Debt Service'!X$27/12,0)),"-")</f>
        <v>0</v>
      </c>
      <c r="Z485" s="366">
        <f>IFERROR(IF(-SUM(Z$20:Z484)+Z$15&lt;0.000001,0,IF($C485&gt;='H-32A-WP06 - Debt Service'!Y$24,'H-32A-WP06 - Debt Service'!Y$27/12,0)),"-")</f>
        <v>0</v>
      </c>
    </row>
    <row r="486" spans="2:26">
      <c r="B486" s="354">
        <f t="shared" si="28"/>
        <v>2057</v>
      </c>
      <c r="C486" s="378">
        <f t="shared" si="30"/>
        <v>57650</v>
      </c>
      <c r="D486" s="366" t="str">
        <f>IFERROR(IF(-SUM(D$20:D485)+D$15&lt;0.000001,0,IF($C486&gt;='H-32A-WP06 - Debt Service'!C$24,'H-32A-WP06 - Debt Service'!C$27/12,0)),"-")</f>
        <v>-</v>
      </c>
      <c r="E486" s="366" t="str">
        <f>IFERROR(IF(-SUM(E$20:E485)+E$15&lt;0.000001,0,IF($C486&gt;='H-32A-WP06 - Debt Service'!D$24,'H-32A-WP06 - Debt Service'!D$27/12,0)),"-")</f>
        <v>-</v>
      </c>
      <c r="F486" s="366" t="str">
        <f>IFERROR(IF(-SUM(F$20:F485)+F$15&lt;0.000001,0,IF($C486&gt;='H-32A-WP06 - Debt Service'!E$24,'H-32A-WP06 - Debt Service'!E$27/12,0)),"-")</f>
        <v>-</v>
      </c>
      <c r="G486" s="366">
        <f>IFERROR(IF(-SUM(G$20:G485)+G$15&lt;0.000001,0,IF($C486&gt;='H-32A-WP06 - Debt Service'!F$24,'H-32A-WP06 - Debt Service'!F$27/12,0)),"-")</f>
        <v>0</v>
      </c>
      <c r="H486" s="366">
        <f>IFERROR(IF(-SUM(H$20:H485)+H$15&lt;0.000001,0,IF($C486&gt;='H-32A-WP06 - Debt Service'!G$24,'H-32A-WP06 - Debt Service'!G$27/12,0)),"-")</f>
        <v>0</v>
      </c>
      <c r="I486" s="366">
        <f>IFERROR(IF(-SUM(I$20:I485)+I$15&lt;0.000001,0,IF($C486&gt;='H-32A-WP06 - Debt Service'!H$24,'H-32A-WP06 - Debt Service'!H$27/12,0)),"-")</f>
        <v>0</v>
      </c>
      <c r="J486" s="366">
        <f>IFERROR(IF(-SUM(J$20:J485)+J$15&lt;0.000001,0,IF($C486&gt;='H-32A-WP06 - Debt Service'!I$24,'H-32A-WP06 - Debt Service'!I$27/12,0)),"-")</f>
        <v>0</v>
      </c>
      <c r="K486" s="366">
        <f>IFERROR(IF(-SUM(K$20:K485)+K$15&lt;0.000001,0,IF($C486&gt;='H-32A-WP06 - Debt Service'!J$24,'H-32A-WP06 - Debt Service'!J$27/12,0)),"-")</f>
        <v>0</v>
      </c>
      <c r="L486" s="366">
        <f>IFERROR(IF(-SUM(L$20:L485)+L$15&lt;0.000001,0,IF($C486&gt;='H-32A-WP06 - Debt Service'!K$24,'H-32A-WP06 - Debt Service'!K$27/12,0)),"-")</f>
        <v>0</v>
      </c>
      <c r="M486" s="366">
        <f>IFERROR(IF(-SUM(M$20:M485)+M$15&lt;0.000001,0,IF($C486&gt;='H-32A-WP06 - Debt Service'!L$24,'H-32A-WP06 - Debt Service'!L$27/12,0)),"-")</f>
        <v>0</v>
      </c>
      <c r="N486" s="459"/>
      <c r="O486" s="354">
        <f t="shared" si="29"/>
        <v>2057</v>
      </c>
      <c r="P486" s="378">
        <f t="shared" si="31"/>
        <v>57650</v>
      </c>
      <c r="Q486" s="366" t="str">
        <f>IFERROR(IF(-SUM(Q$20:Q485)+Q$15&lt;0.000001,0,IF($C486&gt;='H-32A-WP06 - Debt Service'!P$24,'H-32A-WP06 - Debt Service'!P$27/12,0)),"-")</f>
        <v>-</v>
      </c>
      <c r="R486" s="366">
        <f>IFERROR(IF(-SUM(R$20:R485)+R$15&lt;0.000001,0,IF($C486&gt;='H-32A-WP06 - Debt Service'!Q$24,'H-32A-WP06 - Debt Service'!Q$27/12,0)),"-")</f>
        <v>0</v>
      </c>
      <c r="S486" s="366">
        <f>IFERROR(IF(-SUM(S$20:S485)+S$15&lt;0.000001,0,IF($C486&gt;='H-32A-WP06 - Debt Service'!R$24,'H-32A-WP06 - Debt Service'!R$27/12,0)),"-")</f>
        <v>0</v>
      </c>
      <c r="T486" s="366">
        <f>IFERROR(IF(-SUM(T$20:T485)+T$15&lt;0.000001,0,IF($C486&gt;='H-32A-WP06 - Debt Service'!S$24,'H-32A-WP06 - Debt Service'!S$27/12,0)),"-")</f>
        <v>0</v>
      </c>
      <c r="U486" s="366">
        <f>IFERROR(IF(-SUM(U$20:U485)+U$15&lt;0.000001,0,IF($C486&gt;='H-32A-WP06 - Debt Service'!T$24,'H-32A-WP06 - Debt Service'!T$27/12,0)),"-")</f>
        <v>0</v>
      </c>
      <c r="V486" s="366">
        <f>IFERROR(IF(-SUM(V$20:V485)+V$15&lt;0.000001,0,IF($C486&gt;='H-32A-WP06 - Debt Service'!U$24,'H-32A-WP06 - Debt Service'!U$27/12,0)),"-")</f>
        <v>0</v>
      </c>
      <c r="W486" s="366">
        <f>IFERROR(IF(-SUM(W$20:W485)+W$15&lt;0.000001,0,IF($C486&gt;='H-32A-WP06 - Debt Service'!V$24,'H-32A-WP06 - Debt Service'!V$27/12,0)),"-")</f>
        <v>0</v>
      </c>
      <c r="X486" s="366">
        <f>IFERROR(IF(-SUM(X$20:X485)+X$15&lt;0.000001,0,IF($C486&gt;='H-32A-WP06 - Debt Service'!W$24,'H-32A-WP06 - Debt Service'!W$27/12,0)),"-")</f>
        <v>0</v>
      </c>
      <c r="Y486" s="366">
        <f>IFERROR(IF(-SUM(Y$20:Y485)+Y$15&lt;0.000001,0,IF($C486&gt;='H-32A-WP06 - Debt Service'!X$24,'H-32A-WP06 - Debt Service'!X$27/12,0)),"-")</f>
        <v>0</v>
      </c>
      <c r="Z486" s="366">
        <f>IFERROR(IF(-SUM(Z$20:Z485)+Z$15&lt;0.000001,0,IF($C486&gt;='H-32A-WP06 - Debt Service'!Y$24,'H-32A-WP06 - Debt Service'!Y$27/12,0)),"-")</f>
        <v>0</v>
      </c>
    </row>
    <row r="487" spans="2:26">
      <c r="B487" s="354">
        <f t="shared" si="28"/>
        <v>2057</v>
      </c>
      <c r="C487" s="378">
        <f t="shared" si="30"/>
        <v>57680</v>
      </c>
      <c r="D487" s="366" t="str">
        <f>IFERROR(IF(-SUM(D$20:D486)+D$15&lt;0.000001,0,IF($C487&gt;='H-32A-WP06 - Debt Service'!C$24,'H-32A-WP06 - Debt Service'!C$27/12,0)),"-")</f>
        <v>-</v>
      </c>
      <c r="E487" s="366" t="str">
        <f>IFERROR(IF(-SUM(E$20:E486)+E$15&lt;0.000001,0,IF($C487&gt;='H-32A-WP06 - Debt Service'!D$24,'H-32A-WP06 - Debt Service'!D$27/12,0)),"-")</f>
        <v>-</v>
      </c>
      <c r="F487" s="366" t="str">
        <f>IFERROR(IF(-SUM(F$20:F486)+F$15&lt;0.000001,0,IF($C487&gt;='H-32A-WP06 - Debt Service'!E$24,'H-32A-WP06 - Debt Service'!E$27/12,0)),"-")</f>
        <v>-</v>
      </c>
      <c r="G487" s="366">
        <f>IFERROR(IF(-SUM(G$20:G486)+G$15&lt;0.000001,0,IF($C487&gt;='H-32A-WP06 - Debt Service'!F$24,'H-32A-WP06 - Debt Service'!F$27/12,0)),"-")</f>
        <v>0</v>
      </c>
      <c r="H487" s="366">
        <f>IFERROR(IF(-SUM(H$20:H486)+H$15&lt;0.000001,0,IF($C487&gt;='H-32A-WP06 - Debt Service'!G$24,'H-32A-WP06 - Debt Service'!G$27/12,0)),"-")</f>
        <v>0</v>
      </c>
      <c r="I487" s="366">
        <f>IFERROR(IF(-SUM(I$20:I486)+I$15&lt;0.000001,0,IF($C487&gt;='H-32A-WP06 - Debt Service'!H$24,'H-32A-WP06 - Debt Service'!H$27/12,0)),"-")</f>
        <v>0</v>
      </c>
      <c r="J487" s="366">
        <f>IFERROR(IF(-SUM(J$20:J486)+J$15&lt;0.000001,0,IF($C487&gt;='H-32A-WP06 - Debt Service'!I$24,'H-32A-WP06 - Debt Service'!I$27/12,0)),"-")</f>
        <v>0</v>
      </c>
      <c r="K487" s="366">
        <f>IFERROR(IF(-SUM(K$20:K486)+K$15&lt;0.000001,0,IF($C487&gt;='H-32A-WP06 - Debt Service'!J$24,'H-32A-WP06 - Debt Service'!J$27/12,0)),"-")</f>
        <v>0</v>
      </c>
      <c r="L487" s="366">
        <f>IFERROR(IF(-SUM(L$20:L486)+L$15&lt;0.000001,0,IF($C487&gt;='H-32A-WP06 - Debt Service'!K$24,'H-32A-WP06 - Debt Service'!K$27/12,0)),"-")</f>
        <v>0</v>
      </c>
      <c r="M487" s="366">
        <f>IFERROR(IF(-SUM(M$20:M486)+M$15&lt;0.000001,0,IF($C487&gt;='H-32A-WP06 - Debt Service'!L$24,'H-32A-WP06 - Debt Service'!L$27/12,0)),"-")</f>
        <v>0</v>
      </c>
      <c r="N487" s="459"/>
      <c r="O487" s="354">
        <f t="shared" si="29"/>
        <v>2057</v>
      </c>
      <c r="P487" s="378">
        <f t="shared" si="31"/>
        <v>57680</v>
      </c>
      <c r="Q487" s="366" t="str">
        <f>IFERROR(IF(-SUM(Q$20:Q486)+Q$15&lt;0.000001,0,IF($C487&gt;='H-32A-WP06 - Debt Service'!P$24,'H-32A-WP06 - Debt Service'!P$27/12,0)),"-")</f>
        <v>-</v>
      </c>
      <c r="R487" s="366">
        <f>IFERROR(IF(-SUM(R$20:R486)+R$15&lt;0.000001,0,IF($C487&gt;='H-32A-WP06 - Debt Service'!Q$24,'H-32A-WP06 - Debt Service'!Q$27/12,0)),"-")</f>
        <v>0</v>
      </c>
      <c r="S487" s="366">
        <f>IFERROR(IF(-SUM(S$20:S486)+S$15&lt;0.000001,0,IF($C487&gt;='H-32A-WP06 - Debt Service'!R$24,'H-32A-WP06 - Debt Service'!R$27/12,0)),"-")</f>
        <v>0</v>
      </c>
      <c r="T487" s="366">
        <f>IFERROR(IF(-SUM(T$20:T486)+T$15&lt;0.000001,0,IF($C487&gt;='H-32A-WP06 - Debt Service'!S$24,'H-32A-WP06 - Debt Service'!S$27/12,0)),"-")</f>
        <v>0</v>
      </c>
      <c r="U487" s="366">
        <f>IFERROR(IF(-SUM(U$20:U486)+U$15&lt;0.000001,0,IF($C487&gt;='H-32A-WP06 - Debt Service'!T$24,'H-32A-WP06 - Debt Service'!T$27/12,0)),"-")</f>
        <v>0</v>
      </c>
      <c r="V487" s="366">
        <f>IFERROR(IF(-SUM(V$20:V486)+V$15&lt;0.000001,0,IF($C487&gt;='H-32A-WP06 - Debt Service'!U$24,'H-32A-WP06 - Debt Service'!U$27/12,0)),"-")</f>
        <v>0</v>
      </c>
      <c r="W487" s="366">
        <f>IFERROR(IF(-SUM(W$20:W486)+W$15&lt;0.000001,0,IF($C487&gt;='H-32A-WP06 - Debt Service'!V$24,'H-32A-WP06 - Debt Service'!V$27/12,0)),"-")</f>
        <v>0</v>
      </c>
      <c r="X487" s="366">
        <f>IFERROR(IF(-SUM(X$20:X486)+X$15&lt;0.000001,0,IF($C487&gt;='H-32A-WP06 - Debt Service'!W$24,'H-32A-WP06 - Debt Service'!W$27/12,0)),"-")</f>
        <v>0</v>
      </c>
      <c r="Y487" s="366">
        <f>IFERROR(IF(-SUM(Y$20:Y486)+Y$15&lt;0.000001,0,IF($C487&gt;='H-32A-WP06 - Debt Service'!X$24,'H-32A-WP06 - Debt Service'!X$27/12,0)),"-")</f>
        <v>0</v>
      </c>
      <c r="Z487" s="366">
        <f>IFERROR(IF(-SUM(Z$20:Z486)+Z$15&lt;0.000001,0,IF($C487&gt;='H-32A-WP06 - Debt Service'!Y$24,'H-32A-WP06 - Debt Service'!Y$27/12,0)),"-")</f>
        <v>0</v>
      </c>
    </row>
    <row r="488" spans="2:26">
      <c r="B488" s="354">
        <f t="shared" si="28"/>
        <v>2058</v>
      </c>
      <c r="C488" s="378">
        <f t="shared" si="30"/>
        <v>57711</v>
      </c>
      <c r="D488" s="366" t="str">
        <f>IFERROR(IF(-SUM(D$20:D487)+D$15&lt;0.000001,0,IF($C488&gt;='H-32A-WP06 - Debt Service'!C$24,'H-32A-WP06 - Debt Service'!C$27/12,0)),"-")</f>
        <v>-</v>
      </c>
      <c r="E488" s="366" t="str">
        <f>IFERROR(IF(-SUM(E$20:E487)+E$15&lt;0.000001,0,IF($C488&gt;='H-32A-WP06 - Debt Service'!D$24,'H-32A-WP06 - Debt Service'!D$27/12,0)),"-")</f>
        <v>-</v>
      </c>
      <c r="F488" s="366" t="str">
        <f>IFERROR(IF(-SUM(F$20:F487)+F$15&lt;0.000001,0,IF($C488&gt;='H-32A-WP06 - Debt Service'!E$24,'H-32A-WP06 - Debt Service'!E$27/12,0)),"-")</f>
        <v>-</v>
      </c>
      <c r="G488" s="366">
        <f>IFERROR(IF(-SUM(G$20:G487)+G$15&lt;0.000001,0,IF($C488&gt;='H-32A-WP06 - Debt Service'!F$24,'H-32A-WP06 - Debt Service'!F$27/12,0)),"-")</f>
        <v>0</v>
      </c>
      <c r="H488" s="366">
        <f>IFERROR(IF(-SUM(H$20:H487)+H$15&lt;0.000001,0,IF($C488&gt;='H-32A-WP06 - Debt Service'!G$24,'H-32A-WP06 - Debt Service'!G$27/12,0)),"-")</f>
        <v>0</v>
      </c>
      <c r="I488" s="366">
        <f>IFERROR(IF(-SUM(I$20:I487)+I$15&lt;0.000001,0,IF($C488&gt;='H-32A-WP06 - Debt Service'!H$24,'H-32A-WP06 - Debt Service'!H$27/12,0)),"-")</f>
        <v>0</v>
      </c>
      <c r="J488" s="366">
        <f>IFERROR(IF(-SUM(J$20:J487)+J$15&lt;0.000001,0,IF($C488&gt;='H-32A-WP06 - Debt Service'!I$24,'H-32A-WP06 - Debt Service'!I$27/12,0)),"-")</f>
        <v>0</v>
      </c>
      <c r="K488" s="366">
        <f>IFERROR(IF(-SUM(K$20:K487)+K$15&lt;0.000001,0,IF($C488&gt;='H-32A-WP06 - Debt Service'!J$24,'H-32A-WP06 - Debt Service'!J$27/12,0)),"-")</f>
        <v>0</v>
      </c>
      <c r="L488" s="366">
        <f>IFERROR(IF(-SUM(L$20:L487)+L$15&lt;0.000001,0,IF($C488&gt;='H-32A-WP06 - Debt Service'!K$24,'H-32A-WP06 - Debt Service'!K$27/12,0)),"-")</f>
        <v>0</v>
      </c>
      <c r="M488" s="366">
        <f>IFERROR(IF(-SUM(M$20:M487)+M$15&lt;0.000001,0,IF($C488&gt;='H-32A-WP06 - Debt Service'!L$24,'H-32A-WP06 - Debt Service'!L$27/12,0)),"-")</f>
        <v>0</v>
      </c>
      <c r="N488" s="459"/>
      <c r="O488" s="354">
        <f t="shared" si="29"/>
        <v>2058</v>
      </c>
      <c r="P488" s="378">
        <f t="shared" si="31"/>
        <v>57711</v>
      </c>
      <c r="Q488" s="366" t="str">
        <f>IFERROR(IF(-SUM(Q$20:Q487)+Q$15&lt;0.000001,0,IF($C488&gt;='H-32A-WP06 - Debt Service'!P$24,'H-32A-WP06 - Debt Service'!P$27/12,0)),"-")</f>
        <v>-</v>
      </c>
      <c r="R488" s="366">
        <f>IFERROR(IF(-SUM(R$20:R487)+R$15&lt;0.000001,0,IF($C488&gt;='H-32A-WP06 - Debt Service'!Q$24,'H-32A-WP06 - Debt Service'!Q$27/12,0)),"-")</f>
        <v>0</v>
      </c>
      <c r="S488" s="366">
        <f>IFERROR(IF(-SUM(S$20:S487)+S$15&lt;0.000001,0,IF($C488&gt;='H-32A-WP06 - Debt Service'!R$24,'H-32A-WP06 - Debt Service'!R$27/12,0)),"-")</f>
        <v>0</v>
      </c>
      <c r="T488" s="366">
        <f>IFERROR(IF(-SUM(T$20:T487)+T$15&lt;0.000001,0,IF($C488&gt;='H-32A-WP06 - Debt Service'!S$24,'H-32A-WP06 - Debt Service'!S$27/12,0)),"-")</f>
        <v>0</v>
      </c>
      <c r="U488" s="366">
        <f>IFERROR(IF(-SUM(U$20:U487)+U$15&lt;0.000001,0,IF($C488&gt;='H-32A-WP06 - Debt Service'!T$24,'H-32A-WP06 - Debt Service'!T$27/12,0)),"-")</f>
        <v>0</v>
      </c>
      <c r="V488" s="366">
        <f>IFERROR(IF(-SUM(V$20:V487)+V$15&lt;0.000001,0,IF($C488&gt;='H-32A-WP06 - Debt Service'!U$24,'H-32A-WP06 - Debt Service'!U$27/12,0)),"-")</f>
        <v>0</v>
      </c>
      <c r="W488" s="366">
        <f>IFERROR(IF(-SUM(W$20:W487)+W$15&lt;0.000001,0,IF($C488&gt;='H-32A-WP06 - Debt Service'!V$24,'H-32A-WP06 - Debt Service'!V$27/12,0)),"-")</f>
        <v>0</v>
      </c>
      <c r="X488" s="366">
        <f>IFERROR(IF(-SUM(X$20:X487)+X$15&lt;0.000001,0,IF($C488&gt;='H-32A-WP06 - Debt Service'!W$24,'H-32A-WP06 - Debt Service'!W$27/12,0)),"-")</f>
        <v>0</v>
      </c>
      <c r="Y488" s="366">
        <f>IFERROR(IF(-SUM(Y$20:Y487)+Y$15&lt;0.000001,0,IF($C488&gt;='H-32A-WP06 - Debt Service'!X$24,'H-32A-WP06 - Debt Service'!X$27/12,0)),"-")</f>
        <v>0</v>
      </c>
      <c r="Z488" s="366">
        <f>IFERROR(IF(-SUM(Z$20:Z487)+Z$15&lt;0.000001,0,IF($C488&gt;='H-32A-WP06 - Debt Service'!Y$24,'H-32A-WP06 - Debt Service'!Y$27/12,0)),"-")</f>
        <v>0</v>
      </c>
    </row>
    <row r="489" spans="2:26">
      <c r="B489" s="354">
        <f t="shared" si="28"/>
        <v>2058</v>
      </c>
      <c r="C489" s="378">
        <f t="shared" si="30"/>
        <v>57742</v>
      </c>
      <c r="D489" s="366" t="str">
        <f>IFERROR(IF(-SUM(D$20:D488)+D$15&lt;0.000001,0,IF($C489&gt;='H-32A-WP06 - Debt Service'!C$24,'H-32A-WP06 - Debt Service'!C$27/12,0)),"-")</f>
        <v>-</v>
      </c>
      <c r="E489" s="366" t="str">
        <f>IFERROR(IF(-SUM(E$20:E488)+E$15&lt;0.000001,0,IF($C489&gt;='H-32A-WP06 - Debt Service'!D$24,'H-32A-WP06 - Debt Service'!D$27/12,0)),"-")</f>
        <v>-</v>
      </c>
      <c r="F489" s="366" t="str">
        <f>IFERROR(IF(-SUM(F$20:F488)+F$15&lt;0.000001,0,IF($C489&gt;='H-32A-WP06 - Debt Service'!E$24,'H-32A-WP06 - Debt Service'!E$27/12,0)),"-")</f>
        <v>-</v>
      </c>
      <c r="G489" s="366">
        <f>IFERROR(IF(-SUM(G$20:G488)+G$15&lt;0.000001,0,IF($C489&gt;='H-32A-WP06 - Debt Service'!F$24,'H-32A-WP06 - Debt Service'!F$27/12,0)),"-")</f>
        <v>0</v>
      </c>
      <c r="H489" s="366">
        <f>IFERROR(IF(-SUM(H$20:H488)+H$15&lt;0.000001,0,IF($C489&gt;='H-32A-WP06 - Debt Service'!G$24,'H-32A-WP06 - Debt Service'!G$27/12,0)),"-")</f>
        <v>0</v>
      </c>
      <c r="I489" s="366">
        <f>IFERROR(IF(-SUM(I$20:I488)+I$15&lt;0.000001,0,IF($C489&gt;='H-32A-WP06 - Debt Service'!H$24,'H-32A-WP06 - Debt Service'!H$27/12,0)),"-")</f>
        <v>0</v>
      </c>
      <c r="J489" s="366">
        <f>IFERROR(IF(-SUM(J$20:J488)+J$15&lt;0.000001,0,IF($C489&gt;='H-32A-WP06 - Debt Service'!I$24,'H-32A-WP06 - Debt Service'!I$27/12,0)),"-")</f>
        <v>0</v>
      </c>
      <c r="K489" s="366">
        <f>IFERROR(IF(-SUM(K$20:K488)+K$15&lt;0.000001,0,IF($C489&gt;='H-32A-WP06 - Debt Service'!J$24,'H-32A-WP06 - Debt Service'!J$27/12,0)),"-")</f>
        <v>0</v>
      </c>
      <c r="L489" s="366">
        <f>IFERROR(IF(-SUM(L$20:L488)+L$15&lt;0.000001,0,IF($C489&gt;='H-32A-WP06 - Debt Service'!K$24,'H-32A-WP06 - Debt Service'!K$27/12,0)),"-")</f>
        <v>0</v>
      </c>
      <c r="M489" s="366">
        <f>IFERROR(IF(-SUM(M$20:M488)+M$15&lt;0.000001,0,IF($C489&gt;='H-32A-WP06 - Debt Service'!L$24,'H-32A-WP06 - Debt Service'!L$27/12,0)),"-")</f>
        <v>0</v>
      </c>
      <c r="N489" s="459"/>
      <c r="O489" s="354">
        <f t="shared" si="29"/>
        <v>2058</v>
      </c>
      <c r="P489" s="378">
        <f t="shared" si="31"/>
        <v>57742</v>
      </c>
      <c r="Q489" s="366" t="str">
        <f>IFERROR(IF(-SUM(Q$20:Q488)+Q$15&lt;0.000001,0,IF($C489&gt;='H-32A-WP06 - Debt Service'!P$24,'H-32A-WP06 - Debt Service'!P$27/12,0)),"-")</f>
        <v>-</v>
      </c>
      <c r="R489" s="366">
        <f>IFERROR(IF(-SUM(R$20:R488)+R$15&lt;0.000001,0,IF($C489&gt;='H-32A-WP06 - Debt Service'!Q$24,'H-32A-WP06 - Debt Service'!Q$27/12,0)),"-")</f>
        <v>0</v>
      </c>
      <c r="S489" s="366">
        <f>IFERROR(IF(-SUM(S$20:S488)+S$15&lt;0.000001,0,IF($C489&gt;='H-32A-WP06 - Debt Service'!R$24,'H-32A-WP06 - Debt Service'!R$27/12,0)),"-")</f>
        <v>0</v>
      </c>
      <c r="T489" s="366">
        <f>IFERROR(IF(-SUM(T$20:T488)+T$15&lt;0.000001,0,IF($C489&gt;='H-32A-WP06 - Debt Service'!S$24,'H-32A-WP06 - Debt Service'!S$27/12,0)),"-")</f>
        <v>0</v>
      </c>
      <c r="U489" s="366">
        <f>IFERROR(IF(-SUM(U$20:U488)+U$15&lt;0.000001,0,IF($C489&gt;='H-32A-WP06 - Debt Service'!T$24,'H-32A-WP06 - Debt Service'!T$27/12,0)),"-")</f>
        <v>0</v>
      </c>
      <c r="V489" s="366">
        <f>IFERROR(IF(-SUM(V$20:V488)+V$15&lt;0.000001,0,IF($C489&gt;='H-32A-WP06 - Debt Service'!U$24,'H-32A-WP06 - Debt Service'!U$27/12,0)),"-")</f>
        <v>0</v>
      </c>
      <c r="W489" s="366">
        <f>IFERROR(IF(-SUM(W$20:W488)+W$15&lt;0.000001,0,IF($C489&gt;='H-32A-WP06 - Debt Service'!V$24,'H-32A-WP06 - Debt Service'!V$27/12,0)),"-")</f>
        <v>0</v>
      </c>
      <c r="X489" s="366">
        <f>IFERROR(IF(-SUM(X$20:X488)+X$15&lt;0.000001,0,IF($C489&gt;='H-32A-WP06 - Debt Service'!W$24,'H-32A-WP06 - Debt Service'!W$27/12,0)),"-")</f>
        <v>0</v>
      </c>
      <c r="Y489" s="366">
        <f>IFERROR(IF(-SUM(Y$20:Y488)+Y$15&lt;0.000001,0,IF($C489&gt;='H-32A-WP06 - Debt Service'!X$24,'H-32A-WP06 - Debt Service'!X$27/12,0)),"-")</f>
        <v>0</v>
      </c>
      <c r="Z489" s="366">
        <f>IFERROR(IF(-SUM(Z$20:Z488)+Z$15&lt;0.000001,0,IF($C489&gt;='H-32A-WP06 - Debt Service'!Y$24,'H-32A-WP06 - Debt Service'!Y$27/12,0)),"-")</f>
        <v>0</v>
      </c>
    </row>
    <row r="490" spans="2:26">
      <c r="B490" s="354">
        <f t="shared" si="28"/>
        <v>2058</v>
      </c>
      <c r="C490" s="378">
        <f t="shared" si="30"/>
        <v>57770</v>
      </c>
      <c r="D490" s="366" t="str">
        <f>IFERROR(IF(-SUM(D$20:D489)+D$15&lt;0.000001,0,IF($C490&gt;='H-32A-WP06 - Debt Service'!C$24,'H-32A-WP06 - Debt Service'!C$27/12,0)),"-")</f>
        <v>-</v>
      </c>
      <c r="E490" s="366" t="str">
        <f>IFERROR(IF(-SUM(E$20:E489)+E$15&lt;0.000001,0,IF($C490&gt;='H-32A-WP06 - Debt Service'!D$24,'H-32A-WP06 - Debt Service'!D$27/12,0)),"-")</f>
        <v>-</v>
      </c>
      <c r="F490" s="366" t="str">
        <f>IFERROR(IF(-SUM(F$20:F489)+F$15&lt;0.000001,0,IF($C490&gt;='H-32A-WP06 - Debt Service'!E$24,'H-32A-WP06 - Debt Service'!E$27/12,0)),"-")</f>
        <v>-</v>
      </c>
      <c r="G490" s="366">
        <f>IFERROR(IF(-SUM(G$20:G489)+G$15&lt;0.000001,0,IF($C490&gt;='H-32A-WP06 - Debt Service'!F$24,'H-32A-WP06 - Debt Service'!F$27/12,0)),"-")</f>
        <v>0</v>
      </c>
      <c r="H490" s="366">
        <f>IFERROR(IF(-SUM(H$20:H489)+H$15&lt;0.000001,0,IF($C490&gt;='H-32A-WP06 - Debt Service'!G$24,'H-32A-WP06 - Debt Service'!G$27/12,0)),"-")</f>
        <v>0</v>
      </c>
      <c r="I490" s="366">
        <f>IFERROR(IF(-SUM(I$20:I489)+I$15&lt;0.000001,0,IF($C490&gt;='H-32A-WP06 - Debt Service'!H$24,'H-32A-WP06 - Debt Service'!H$27/12,0)),"-")</f>
        <v>0</v>
      </c>
      <c r="J490" s="366">
        <f>IFERROR(IF(-SUM(J$20:J489)+J$15&lt;0.000001,0,IF($C490&gt;='H-32A-WP06 - Debt Service'!I$24,'H-32A-WP06 - Debt Service'!I$27/12,0)),"-")</f>
        <v>0</v>
      </c>
      <c r="K490" s="366">
        <f>IFERROR(IF(-SUM(K$20:K489)+K$15&lt;0.000001,0,IF($C490&gt;='H-32A-WP06 - Debt Service'!J$24,'H-32A-WP06 - Debt Service'!J$27/12,0)),"-")</f>
        <v>0</v>
      </c>
      <c r="L490" s="366">
        <f>IFERROR(IF(-SUM(L$20:L489)+L$15&lt;0.000001,0,IF($C490&gt;='H-32A-WP06 - Debt Service'!K$24,'H-32A-WP06 - Debt Service'!K$27/12,0)),"-")</f>
        <v>0</v>
      </c>
      <c r="M490" s="366">
        <f>IFERROR(IF(-SUM(M$20:M489)+M$15&lt;0.000001,0,IF($C490&gt;='H-32A-WP06 - Debt Service'!L$24,'H-32A-WP06 - Debt Service'!L$27/12,0)),"-")</f>
        <v>0</v>
      </c>
      <c r="N490" s="459"/>
      <c r="O490" s="354">
        <f t="shared" si="29"/>
        <v>2058</v>
      </c>
      <c r="P490" s="378">
        <f t="shared" si="31"/>
        <v>57770</v>
      </c>
      <c r="Q490" s="366" t="str">
        <f>IFERROR(IF(-SUM(Q$20:Q489)+Q$15&lt;0.000001,0,IF($C490&gt;='H-32A-WP06 - Debt Service'!P$24,'H-32A-WP06 - Debt Service'!P$27/12,0)),"-")</f>
        <v>-</v>
      </c>
      <c r="R490" s="366">
        <f>IFERROR(IF(-SUM(R$20:R489)+R$15&lt;0.000001,0,IF($C490&gt;='H-32A-WP06 - Debt Service'!Q$24,'H-32A-WP06 - Debt Service'!Q$27/12,0)),"-")</f>
        <v>0</v>
      </c>
      <c r="S490" s="366">
        <f>IFERROR(IF(-SUM(S$20:S489)+S$15&lt;0.000001,0,IF($C490&gt;='H-32A-WP06 - Debt Service'!R$24,'H-32A-WP06 - Debt Service'!R$27/12,0)),"-")</f>
        <v>0</v>
      </c>
      <c r="T490" s="366">
        <f>IFERROR(IF(-SUM(T$20:T489)+T$15&lt;0.000001,0,IF($C490&gt;='H-32A-WP06 - Debt Service'!S$24,'H-32A-WP06 - Debt Service'!S$27/12,0)),"-")</f>
        <v>0</v>
      </c>
      <c r="U490" s="366">
        <f>IFERROR(IF(-SUM(U$20:U489)+U$15&lt;0.000001,0,IF($C490&gt;='H-32A-WP06 - Debt Service'!T$24,'H-32A-WP06 - Debt Service'!T$27/12,0)),"-")</f>
        <v>0</v>
      </c>
      <c r="V490" s="366">
        <f>IFERROR(IF(-SUM(V$20:V489)+V$15&lt;0.000001,0,IF($C490&gt;='H-32A-WP06 - Debt Service'!U$24,'H-32A-WP06 - Debt Service'!U$27/12,0)),"-")</f>
        <v>0</v>
      </c>
      <c r="W490" s="366">
        <f>IFERROR(IF(-SUM(W$20:W489)+W$15&lt;0.000001,0,IF($C490&gt;='H-32A-WP06 - Debt Service'!V$24,'H-32A-WP06 - Debt Service'!V$27/12,0)),"-")</f>
        <v>0</v>
      </c>
      <c r="X490" s="366">
        <f>IFERROR(IF(-SUM(X$20:X489)+X$15&lt;0.000001,0,IF($C490&gt;='H-32A-WP06 - Debt Service'!W$24,'H-32A-WP06 - Debt Service'!W$27/12,0)),"-")</f>
        <v>0</v>
      </c>
      <c r="Y490" s="366">
        <f>IFERROR(IF(-SUM(Y$20:Y489)+Y$15&lt;0.000001,0,IF($C490&gt;='H-32A-WP06 - Debt Service'!X$24,'H-32A-WP06 - Debt Service'!X$27/12,0)),"-")</f>
        <v>0</v>
      </c>
      <c r="Z490" s="366">
        <f>IFERROR(IF(-SUM(Z$20:Z489)+Z$15&lt;0.000001,0,IF($C490&gt;='H-32A-WP06 - Debt Service'!Y$24,'H-32A-WP06 - Debt Service'!Y$27/12,0)),"-")</f>
        <v>0</v>
      </c>
    </row>
    <row r="491" spans="2:26">
      <c r="B491" s="354">
        <f t="shared" si="28"/>
        <v>2058</v>
      </c>
      <c r="C491" s="378">
        <f t="shared" si="30"/>
        <v>57801</v>
      </c>
      <c r="D491" s="366" t="str">
        <f>IFERROR(IF(-SUM(D$20:D490)+D$15&lt;0.000001,0,IF($C491&gt;='H-32A-WP06 - Debt Service'!C$24,'H-32A-WP06 - Debt Service'!C$27/12,0)),"-")</f>
        <v>-</v>
      </c>
      <c r="E491" s="366" t="str">
        <f>IFERROR(IF(-SUM(E$20:E490)+E$15&lt;0.000001,0,IF($C491&gt;='H-32A-WP06 - Debt Service'!D$24,'H-32A-WP06 - Debt Service'!D$27/12,0)),"-")</f>
        <v>-</v>
      </c>
      <c r="F491" s="366" t="str">
        <f>IFERROR(IF(-SUM(F$20:F490)+F$15&lt;0.000001,0,IF($C491&gt;='H-32A-WP06 - Debt Service'!E$24,'H-32A-WP06 - Debt Service'!E$27/12,0)),"-")</f>
        <v>-</v>
      </c>
      <c r="G491" s="366">
        <f>IFERROR(IF(-SUM(G$20:G490)+G$15&lt;0.000001,0,IF($C491&gt;='H-32A-WP06 - Debt Service'!F$24,'H-32A-WP06 - Debt Service'!F$27/12,0)),"-")</f>
        <v>0</v>
      </c>
      <c r="H491" s="366">
        <f>IFERROR(IF(-SUM(H$20:H490)+H$15&lt;0.000001,0,IF($C491&gt;='H-32A-WP06 - Debt Service'!G$24,'H-32A-WP06 - Debt Service'!G$27/12,0)),"-")</f>
        <v>0</v>
      </c>
      <c r="I491" s="366">
        <f>IFERROR(IF(-SUM(I$20:I490)+I$15&lt;0.000001,0,IF($C491&gt;='H-32A-WP06 - Debt Service'!H$24,'H-32A-WP06 - Debt Service'!H$27/12,0)),"-")</f>
        <v>0</v>
      </c>
      <c r="J491" s="366">
        <f>IFERROR(IF(-SUM(J$20:J490)+J$15&lt;0.000001,0,IF($C491&gt;='H-32A-WP06 - Debt Service'!I$24,'H-32A-WP06 - Debt Service'!I$27/12,0)),"-")</f>
        <v>0</v>
      </c>
      <c r="K491" s="366">
        <f>IFERROR(IF(-SUM(K$20:K490)+K$15&lt;0.000001,0,IF($C491&gt;='H-32A-WP06 - Debt Service'!J$24,'H-32A-WP06 - Debt Service'!J$27/12,0)),"-")</f>
        <v>0</v>
      </c>
      <c r="L491" s="366">
        <f>IFERROR(IF(-SUM(L$20:L490)+L$15&lt;0.000001,0,IF($C491&gt;='H-32A-WP06 - Debt Service'!K$24,'H-32A-WP06 - Debt Service'!K$27/12,0)),"-")</f>
        <v>0</v>
      </c>
      <c r="M491" s="366">
        <f>IFERROR(IF(-SUM(M$20:M490)+M$15&lt;0.000001,0,IF($C491&gt;='H-32A-WP06 - Debt Service'!L$24,'H-32A-WP06 - Debt Service'!L$27/12,0)),"-")</f>
        <v>0</v>
      </c>
      <c r="N491" s="459"/>
      <c r="O491" s="354">
        <f t="shared" si="29"/>
        <v>2058</v>
      </c>
      <c r="P491" s="378">
        <f t="shared" si="31"/>
        <v>57801</v>
      </c>
      <c r="Q491" s="366" t="str">
        <f>IFERROR(IF(-SUM(Q$20:Q490)+Q$15&lt;0.000001,0,IF($C491&gt;='H-32A-WP06 - Debt Service'!P$24,'H-32A-WP06 - Debt Service'!P$27/12,0)),"-")</f>
        <v>-</v>
      </c>
      <c r="R491" s="366">
        <f>IFERROR(IF(-SUM(R$20:R490)+R$15&lt;0.000001,0,IF($C491&gt;='H-32A-WP06 - Debt Service'!Q$24,'H-32A-WP06 - Debt Service'!Q$27/12,0)),"-")</f>
        <v>0</v>
      </c>
      <c r="S491" s="366">
        <f>IFERROR(IF(-SUM(S$20:S490)+S$15&lt;0.000001,0,IF($C491&gt;='H-32A-WP06 - Debt Service'!R$24,'H-32A-WP06 - Debt Service'!R$27/12,0)),"-")</f>
        <v>0</v>
      </c>
      <c r="T491" s="366">
        <f>IFERROR(IF(-SUM(T$20:T490)+T$15&lt;0.000001,0,IF($C491&gt;='H-32A-WP06 - Debt Service'!S$24,'H-32A-WP06 - Debt Service'!S$27/12,0)),"-")</f>
        <v>0</v>
      </c>
      <c r="U491" s="366">
        <f>IFERROR(IF(-SUM(U$20:U490)+U$15&lt;0.000001,0,IF($C491&gt;='H-32A-WP06 - Debt Service'!T$24,'H-32A-WP06 - Debt Service'!T$27/12,0)),"-")</f>
        <v>0</v>
      </c>
      <c r="V491" s="366">
        <f>IFERROR(IF(-SUM(V$20:V490)+V$15&lt;0.000001,0,IF($C491&gt;='H-32A-WP06 - Debt Service'!U$24,'H-32A-WP06 - Debt Service'!U$27/12,0)),"-")</f>
        <v>0</v>
      </c>
      <c r="W491" s="366">
        <f>IFERROR(IF(-SUM(W$20:W490)+W$15&lt;0.000001,0,IF($C491&gt;='H-32A-WP06 - Debt Service'!V$24,'H-32A-WP06 - Debt Service'!V$27/12,0)),"-")</f>
        <v>0</v>
      </c>
      <c r="X491" s="366">
        <f>IFERROR(IF(-SUM(X$20:X490)+X$15&lt;0.000001,0,IF($C491&gt;='H-32A-WP06 - Debt Service'!W$24,'H-32A-WP06 - Debt Service'!W$27/12,0)),"-")</f>
        <v>0</v>
      </c>
      <c r="Y491" s="366">
        <f>IFERROR(IF(-SUM(Y$20:Y490)+Y$15&lt;0.000001,0,IF($C491&gt;='H-32A-WP06 - Debt Service'!X$24,'H-32A-WP06 - Debt Service'!X$27/12,0)),"-")</f>
        <v>0</v>
      </c>
      <c r="Z491" s="366">
        <f>IFERROR(IF(-SUM(Z$20:Z490)+Z$15&lt;0.000001,0,IF($C491&gt;='H-32A-WP06 - Debt Service'!Y$24,'H-32A-WP06 - Debt Service'!Y$27/12,0)),"-")</f>
        <v>0</v>
      </c>
    </row>
    <row r="492" spans="2:26">
      <c r="B492" s="354">
        <f t="shared" si="28"/>
        <v>2058</v>
      </c>
      <c r="C492" s="378">
        <f t="shared" si="30"/>
        <v>57831</v>
      </c>
      <c r="D492" s="366" t="str">
        <f>IFERROR(IF(-SUM(D$20:D491)+D$15&lt;0.000001,0,IF($C492&gt;='H-32A-WP06 - Debt Service'!C$24,'H-32A-WP06 - Debt Service'!C$27/12,0)),"-")</f>
        <v>-</v>
      </c>
      <c r="E492" s="366" t="str">
        <f>IFERROR(IF(-SUM(E$20:E491)+E$15&lt;0.000001,0,IF($C492&gt;='H-32A-WP06 - Debt Service'!D$24,'H-32A-WP06 - Debt Service'!D$27/12,0)),"-")</f>
        <v>-</v>
      </c>
      <c r="F492" s="366" t="str">
        <f>IFERROR(IF(-SUM(F$20:F491)+F$15&lt;0.000001,0,IF($C492&gt;='H-32A-WP06 - Debt Service'!E$24,'H-32A-WP06 - Debt Service'!E$27/12,0)),"-")</f>
        <v>-</v>
      </c>
      <c r="G492" s="366">
        <f>IFERROR(IF(-SUM(G$20:G491)+G$15&lt;0.000001,0,IF($C492&gt;='H-32A-WP06 - Debt Service'!F$24,'H-32A-WP06 - Debt Service'!F$27/12,0)),"-")</f>
        <v>0</v>
      </c>
      <c r="H492" s="366">
        <f>IFERROR(IF(-SUM(H$20:H491)+H$15&lt;0.000001,0,IF($C492&gt;='H-32A-WP06 - Debt Service'!G$24,'H-32A-WP06 - Debt Service'!G$27/12,0)),"-")</f>
        <v>0</v>
      </c>
      <c r="I492" s="366">
        <f>IFERROR(IF(-SUM(I$20:I491)+I$15&lt;0.000001,0,IF($C492&gt;='H-32A-WP06 - Debt Service'!H$24,'H-32A-WP06 - Debt Service'!H$27/12,0)),"-")</f>
        <v>0</v>
      </c>
      <c r="J492" s="366">
        <f>IFERROR(IF(-SUM(J$20:J491)+J$15&lt;0.000001,0,IF($C492&gt;='H-32A-WP06 - Debt Service'!I$24,'H-32A-WP06 - Debt Service'!I$27/12,0)),"-")</f>
        <v>0</v>
      </c>
      <c r="K492" s="366">
        <f>IFERROR(IF(-SUM(K$20:K491)+K$15&lt;0.000001,0,IF($C492&gt;='H-32A-WP06 - Debt Service'!J$24,'H-32A-WP06 - Debt Service'!J$27/12,0)),"-")</f>
        <v>0</v>
      </c>
      <c r="L492" s="366">
        <f>IFERROR(IF(-SUM(L$20:L491)+L$15&lt;0.000001,0,IF($C492&gt;='H-32A-WP06 - Debt Service'!K$24,'H-32A-WP06 - Debt Service'!K$27/12,0)),"-")</f>
        <v>0</v>
      </c>
      <c r="M492" s="366">
        <f>IFERROR(IF(-SUM(M$20:M491)+M$15&lt;0.000001,0,IF($C492&gt;='H-32A-WP06 - Debt Service'!L$24,'H-32A-WP06 - Debt Service'!L$27/12,0)),"-")</f>
        <v>0</v>
      </c>
      <c r="N492" s="459"/>
      <c r="O492" s="354">
        <f t="shared" si="29"/>
        <v>2058</v>
      </c>
      <c r="P492" s="378">
        <f t="shared" si="31"/>
        <v>57831</v>
      </c>
      <c r="Q492" s="366" t="str">
        <f>IFERROR(IF(-SUM(Q$20:Q491)+Q$15&lt;0.000001,0,IF($C492&gt;='H-32A-WP06 - Debt Service'!P$24,'H-32A-WP06 - Debt Service'!P$27/12,0)),"-")</f>
        <v>-</v>
      </c>
      <c r="R492" s="366">
        <f>IFERROR(IF(-SUM(R$20:R491)+R$15&lt;0.000001,0,IF($C492&gt;='H-32A-WP06 - Debt Service'!Q$24,'H-32A-WP06 - Debt Service'!Q$27/12,0)),"-")</f>
        <v>0</v>
      </c>
      <c r="S492" s="366">
        <f>IFERROR(IF(-SUM(S$20:S491)+S$15&lt;0.000001,0,IF($C492&gt;='H-32A-WP06 - Debt Service'!R$24,'H-32A-WP06 - Debt Service'!R$27/12,0)),"-")</f>
        <v>0</v>
      </c>
      <c r="T492" s="366">
        <f>IFERROR(IF(-SUM(T$20:T491)+T$15&lt;0.000001,0,IF($C492&gt;='H-32A-WP06 - Debt Service'!S$24,'H-32A-WP06 - Debt Service'!S$27/12,0)),"-")</f>
        <v>0</v>
      </c>
      <c r="U492" s="366">
        <f>IFERROR(IF(-SUM(U$20:U491)+U$15&lt;0.000001,0,IF($C492&gt;='H-32A-WP06 - Debt Service'!T$24,'H-32A-WP06 - Debt Service'!T$27/12,0)),"-")</f>
        <v>0</v>
      </c>
      <c r="V492" s="366">
        <f>IFERROR(IF(-SUM(V$20:V491)+V$15&lt;0.000001,0,IF($C492&gt;='H-32A-WP06 - Debt Service'!U$24,'H-32A-WP06 - Debt Service'!U$27/12,0)),"-")</f>
        <v>0</v>
      </c>
      <c r="W492" s="366">
        <f>IFERROR(IF(-SUM(W$20:W491)+W$15&lt;0.000001,0,IF($C492&gt;='H-32A-WP06 - Debt Service'!V$24,'H-32A-WP06 - Debt Service'!V$27/12,0)),"-")</f>
        <v>0</v>
      </c>
      <c r="X492" s="366">
        <f>IFERROR(IF(-SUM(X$20:X491)+X$15&lt;0.000001,0,IF($C492&gt;='H-32A-WP06 - Debt Service'!W$24,'H-32A-WP06 - Debt Service'!W$27/12,0)),"-")</f>
        <v>0</v>
      </c>
      <c r="Y492" s="366">
        <f>IFERROR(IF(-SUM(Y$20:Y491)+Y$15&lt;0.000001,0,IF($C492&gt;='H-32A-WP06 - Debt Service'!X$24,'H-32A-WP06 - Debt Service'!X$27/12,0)),"-")</f>
        <v>0</v>
      </c>
      <c r="Z492" s="366">
        <f>IFERROR(IF(-SUM(Z$20:Z491)+Z$15&lt;0.000001,0,IF($C492&gt;='H-32A-WP06 - Debt Service'!Y$24,'H-32A-WP06 - Debt Service'!Y$27/12,0)),"-")</f>
        <v>0</v>
      </c>
    </row>
    <row r="493" spans="2:26">
      <c r="B493" s="354">
        <f t="shared" si="28"/>
        <v>2058</v>
      </c>
      <c r="C493" s="378">
        <f t="shared" si="30"/>
        <v>57862</v>
      </c>
      <c r="D493" s="366" t="str">
        <f>IFERROR(IF(-SUM(D$20:D492)+D$15&lt;0.000001,0,IF($C493&gt;='H-32A-WP06 - Debt Service'!C$24,'H-32A-WP06 - Debt Service'!C$27/12,0)),"-")</f>
        <v>-</v>
      </c>
      <c r="E493" s="366" t="str">
        <f>IFERROR(IF(-SUM(E$20:E492)+E$15&lt;0.000001,0,IF($C493&gt;='H-32A-WP06 - Debt Service'!D$24,'H-32A-WP06 - Debt Service'!D$27/12,0)),"-")</f>
        <v>-</v>
      </c>
      <c r="F493" s="366" t="str">
        <f>IFERROR(IF(-SUM(F$20:F492)+F$15&lt;0.000001,0,IF($C493&gt;='H-32A-WP06 - Debt Service'!E$24,'H-32A-WP06 - Debt Service'!E$27/12,0)),"-")</f>
        <v>-</v>
      </c>
      <c r="G493" s="366">
        <f>IFERROR(IF(-SUM(G$20:G492)+G$15&lt;0.000001,0,IF($C493&gt;='H-32A-WP06 - Debt Service'!F$24,'H-32A-WP06 - Debt Service'!F$27/12,0)),"-")</f>
        <v>0</v>
      </c>
      <c r="H493" s="366">
        <f>IFERROR(IF(-SUM(H$20:H492)+H$15&lt;0.000001,0,IF($C493&gt;='H-32A-WP06 - Debt Service'!G$24,'H-32A-WP06 - Debt Service'!G$27/12,0)),"-")</f>
        <v>0</v>
      </c>
      <c r="I493" s="366">
        <f>IFERROR(IF(-SUM(I$20:I492)+I$15&lt;0.000001,0,IF($C493&gt;='H-32A-WP06 - Debt Service'!H$24,'H-32A-WP06 - Debt Service'!H$27/12,0)),"-")</f>
        <v>0</v>
      </c>
      <c r="J493" s="366">
        <f>IFERROR(IF(-SUM(J$20:J492)+J$15&lt;0.000001,0,IF($C493&gt;='H-32A-WP06 - Debt Service'!I$24,'H-32A-WP06 - Debt Service'!I$27/12,0)),"-")</f>
        <v>0</v>
      </c>
      <c r="K493" s="366">
        <f>IFERROR(IF(-SUM(K$20:K492)+K$15&lt;0.000001,0,IF($C493&gt;='H-32A-WP06 - Debt Service'!J$24,'H-32A-WP06 - Debt Service'!J$27/12,0)),"-")</f>
        <v>0</v>
      </c>
      <c r="L493" s="366">
        <f>IFERROR(IF(-SUM(L$20:L492)+L$15&lt;0.000001,0,IF($C493&gt;='H-32A-WP06 - Debt Service'!K$24,'H-32A-WP06 - Debt Service'!K$27/12,0)),"-")</f>
        <v>0</v>
      </c>
      <c r="M493" s="366">
        <f>IFERROR(IF(-SUM(M$20:M492)+M$15&lt;0.000001,0,IF($C493&gt;='H-32A-WP06 - Debt Service'!L$24,'H-32A-WP06 - Debt Service'!L$27/12,0)),"-")</f>
        <v>0</v>
      </c>
      <c r="N493" s="459"/>
      <c r="O493" s="354">
        <f t="shared" si="29"/>
        <v>2058</v>
      </c>
      <c r="P493" s="378">
        <f t="shared" si="31"/>
        <v>57862</v>
      </c>
      <c r="Q493" s="366" t="str">
        <f>IFERROR(IF(-SUM(Q$20:Q492)+Q$15&lt;0.000001,0,IF($C493&gt;='H-32A-WP06 - Debt Service'!P$24,'H-32A-WP06 - Debt Service'!P$27/12,0)),"-")</f>
        <v>-</v>
      </c>
      <c r="R493" s="366">
        <f>IFERROR(IF(-SUM(R$20:R492)+R$15&lt;0.000001,0,IF($C493&gt;='H-32A-WP06 - Debt Service'!Q$24,'H-32A-WP06 - Debt Service'!Q$27/12,0)),"-")</f>
        <v>0</v>
      </c>
      <c r="S493" s="366">
        <f>IFERROR(IF(-SUM(S$20:S492)+S$15&lt;0.000001,0,IF($C493&gt;='H-32A-WP06 - Debt Service'!R$24,'H-32A-WP06 - Debt Service'!R$27/12,0)),"-")</f>
        <v>0</v>
      </c>
      <c r="T493" s="366">
        <f>IFERROR(IF(-SUM(T$20:T492)+T$15&lt;0.000001,0,IF($C493&gt;='H-32A-WP06 - Debt Service'!S$24,'H-32A-WP06 - Debt Service'!S$27/12,0)),"-")</f>
        <v>0</v>
      </c>
      <c r="U493" s="366">
        <f>IFERROR(IF(-SUM(U$20:U492)+U$15&lt;0.000001,0,IF($C493&gt;='H-32A-WP06 - Debt Service'!T$24,'H-32A-WP06 - Debt Service'!T$27/12,0)),"-")</f>
        <v>0</v>
      </c>
      <c r="V493" s="366">
        <f>IFERROR(IF(-SUM(V$20:V492)+V$15&lt;0.000001,0,IF($C493&gt;='H-32A-WP06 - Debt Service'!U$24,'H-32A-WP06 - Debt Service'!U$27/12,0)),"-")</f>
        <v>0</v>
      </c>
      <c r="W493" s="366">
        <f>IFERROR(IF(-SUM(W$20:W492)+W$15&lt;0.000001,0,IF($C493&gt;='H-32A-WP06 - Debt Service'!V$24,'H-32A-WP06 - Debt Service'!V$27/12,0)),"-")</f>
        <v>0</v>
      </c>
      <c r="X493" s="366">
        <f>IFERROR(IF(-SUM(X$20:X492)+X$15&lt;0.000001,0,IF($C493&gt;='H-32A-WP06 - Debt Service'!W$24,'H-32A-WP06 - Debt Service'!W$27/12,0)),"-")</f>
        <v>0</v>
      </c>
      <c r="Y493" s="366">
        <f>IFERROR(IF(-SUM(Y$20:Y492)+Y$15&lt;0.000001,0,IF($C493&gt;='H-32A-WP06 - Debt Service'!X$24,'H-32A-WP06 - Debt Service'!X$27/12,0)),"-")</f>
        <v>0</v>
      </c>
      <c r="Z493" s="366">
        <f>IFERROR(IF(-SUM(Z$20:Z492)+Z$15&lt;0.000001,0,IF($C493&gt;='H-32A-WP06 - Debt Service'!Y$24,'H-32A-WP06 - Debt Service'!Y$27/12,0)),"-")</f>
        <v>0</v>
      </c>
    </row>
    <row r="494" spans="2:26">
      <c r="B494" s="354">
        <f t="shared" si="28"/>
        <v>2058</v>
      </c>
      <c r="C494" s="378">
        <f t="shared" si="30"/>
        <v>57892</v>
      </c>
      <c r="D494" s="366" t="str">
        <f>IFERROR(IF(-SUM(D$20:D493)+D$15&lt;0.000001,0,IF($C494&gt;='H-32A-WP06 - Debt Service'!C$24,'H-32A-WP06 - Debt Service'!C$27/12,0)),"-")</f>
        <v>-</v>
      </c>
      <c r="E494" s="366" t="str">
        <f>IFERROR(IF(-SUM(E$20:E493)+E$15&lt;0.000001,0,IF($C494&gt;='H-32A-WP06 - Debt Service'!D$24,'H-32A-WP06 - Debt Service'!D$27/12,0)),"-")</f>
        <v>-</v>
      </c>
      <c r="F494" s="366" t="str">
        <f>IFERROR(IF(-SUM(F$20:F493)+F$15&lt;0.000001,0,IF($C494&gt;='H-32A-WP06 - Debt Service'!E$24,'H-32A-WP06 - Debt Service'!E$27/12,0)),"-")</f>
        <v>-</v>
      </c>
      <c r="G494" s="366">
        <f>IFERROR(IF(-SUM(G$20:G493)+G$15&lt;0.000001,0,IF($C494&gt;='H-32A-WP06 - Debt Service'!F$24,'H-32A-WP06 - Debt Service'!F$27/12,0)),"-")</f>
        <v>0</v>
      </c>
      <c r="H494" s="366">
        <f>IFERROR(IF(-SUM(H$20:H493)+H$15&lt;0.000001,0,IF($C494&gt;='H-32A-WP06 - Debt Service'!G$24,'H-32A-WP06 - Debt Service'!G$27/12,0)),"-")</f>
        <v>0</v>
      </c>
      <c r="I494" s="366">
        <f>IFERROR(IF(-SUM(I$20:I493)+I$15&lt;0.000001,0,IF($C494&gt;='H-32A-WP06 - Debt Service'!H$24,'H-32A-WP06 - Debt Service'!H$27/12,0)),"-")</f>
        <v>0</v>
      </c>
      <c r="J494" s="366">
        <f>IFERROR(IF(-SUM(J$20:J493)+J$15&lt;0.000001,0,IF($C494&gt;='H-32A-WP06 - Debt Service'!I$24,'H-32A-WP06 - Debt Service'!I$27/12,0)),"-")</f>
        <v>0</v>
      </c>
      <c r="K494" s="366">
        <f>IFERROR(IF(-SUM(K$20:K493)+K$15&lt;0.000001,0,IF($C494&gt;='H-32A-WP06 - Debt Service'!J$24,'H-32A-WP06 - Debt Service'!J$27/12,0)),"-")</f>
        <v>0</v>
      </c>
      <c r="L494" s="366">
        <f>IFERROR(IF(-SUM(L$20:L493)+L$15&lt;0.000001,0,IF($C494&gt;='H-32A-WP06 - Debt Service'!K$24,'H-32A-WP06 - Debt Service'!K$27/12,0)),"-")</f>
        <v>0</v>
      </c>
      <c r="M494" s="366">
        <f>IFERROR(IF(-SUM(M$20:M493)+M$15&lt;0.000001,0,IF($C494&gt;='H-32A-WP06 - Debt Service'!L$24,'H-32A-WP06 - Debt Service'!L$27/12,0)),"-")</f>
        <v>0</v>
      </c>
      <c r="N494" s="459"/>
      <c r="O494" s="354">
        <f t="shared" si="29"/>
        <v>2058</v>
      </c>
      <c r="P494" s="378">
        <f t="shared" si="31"/>
        <v>57892</v>
      </c>
      <c r="Q494" s="366" t="str">
        <f>IFERROR(IF(-SUM(Q$20:Q493)+Q$15&lt;0.000001,0,IF($C494&gt;='H-32A-WP06 - Debt Service'!P$24,'H-32A-WP06 - Debt Service'!P$27/12,0)),"-")</f>
        <v>-</v>
      </c>
      <c r="R494" s="366">
        <f>IFERROR(IF(-SUM(R$20:R493)+R$15&lt;0.000001,0,IF($C494&gt;='H-32A-WP06 - Debt Service'!Q$24,'H-32A-WP06 - Debt Service'!Q$27/12,0)),"-")</f>
        <v>0</v>
      </c>
      <c r="S494" s="366">
        <f>IFERROR(IF(-SUM(S$20:S493)+S$15&lt;0.000001,0,IF($C494&gt;='H-32A-WP06 - Debt Service'!R$24,'H-32A-WP06 - Debt Service'!R$27/12,0)),"-")</f>
        <v>0</v>
      </c>
      <c r="T494" s="366">
        <f>IFERROR(IF(-SUM(T$20:T493)+T$15&lt;0.000001,0,IF($C494&gt;='H-32A-WP06 - Debt Service'!S$24,'H-32A-WP06 - Debt Service'!S$27/12,0)),"-")</f>
        <v>0</v>
      </c>
      <c r="U494" s="366">
        <f>IFERROR(IF(-SUM(U$20:U493)+U$15&lt;0.000001,0,IF($C494&gt;='H-32A-WP06 - Debt Service'!T$24,'H-32A-WP06 - Debt Service'!T$27/12,0)),"-")</f>
        <v>0</v>
      </c>
      <c r="V494" s="366">
        <f>IFERROR(IF(-SUM(V$20:V493)+V$15&lt;0.000001,0,IF($C494&gt;='H-32A-WP06 - Debt Service'!U$24,'H-32A-WP06 - Debt Service'!U$27/12,0)),"-")</f>
        <v>0</v>
      </c>
      <c r="W494" s="366">
        <f>IFERROR(IF(-SUM(W$20:W493)+W$15&lt;0.000001,0,IF($C494&gt;='H-32A-WP06 - Debt Service'!V$24,'H-32A-WP06 - Debt Service'!V$27/12,0)),"-")</f>
        <v>0</v>
      </c>
      <c r="X494" s="366">
        <f>IFERROR(IF(-SUM(X$20:X493)+X$15&lt;0.000001,0,IF($C494&gt;='H-32A-WP06 - Debt Service'!W$24,'H-32A-WP06 - Debt Service'!W$27/12,0)),"-")</f>
        <v>0</v>
      </c>
      <c r="Y494" s="366">
        <f>IFERROR(IF(-SUM(Y$20:Y493)+Y$15&lt;0.000001,0,IF($C494&gt;='H-32A-WP06 - Debt Service'!X$24,'H-32A-WP06 - Debt Service'!X$27/12,0)),"-")</f>
        <v>0</v>
      </c>
      <c r="Z494" s="366">
        <f>IFERROR(IF(-SUM(Z$20:Z493)+Z$15&lt;0.000001,0,IF($C494&gt;='H-32A-WP06 - Debt Service'!Y$24,'H-32A-WP06 - Debt Service'!Y$27/12,0)),"-")</f>
        <v>0</v>
      </c>
    </row>
    <row r="495" spans="2:26">
      <c r="B495" s="354">
        <f t="shared" si="28"/>
        <v>2058</v>
      </c>
      <c r="C495" s="378">
        <f t="shared" si="30"/>
        <v>57923</v>
      </c>
      <c r="D495" s="366" t="str">
        <f>IFERROR(IF(-SUM(D$20:D494)+D$15&lt;0.000001,0,IF($C495&gt;='H-32A-WP06 - Debt Service'!C$24,'H-32A-WP06 - Debt Service'!C$27/12,0)),"-")</f>
        <v>-</v>
      </c>
      <c r="E495" s="366" t="str">
        <f>IFERROR(IF(-SUM(E$20:E494)+E$15&lt;0.000001,0,IF($C495&gt;='H-32A-WP06 - Debt Service'!D$24,'H-32A-WP06 - Debt Service'!D$27/12,0)),"-")</f>
        <v>-</v>
      </c>
      <c r="F495" s="366" t="str">
        <f>IFERROR(IF(-SUM(F$20:F494)+F$15&lt;0.000001,0,IF($C495&gt;='H-32A-WP06 - Debt Service'!E$24,'H-32A-WP06 - Debt Service'!E$27/12,0)),"-")</f>
        <v>-</v>
      </c>
      <c r="G495" s="366">
        <f>IFERROR(IF(-SUM(G$20:G494)+G$15&lt;0.000001,0,IF($C495&gt;='H-32A-WP06 - Debt Service'!F$24,'H-32A-WP06 - Debt Service'!F$27/12,0)),"-")</f>
        <v>0</v>
      </c>
      <c r="H495" s="366">
        <f>IFERROR(IF(-SUM(H$20:H494)+H$15&lt;0.000001,0,IF($C495&gt;='H-32A-WP06 - Debt Service'!G$24,'H-32A-WP06 - Debt Service'!G$27/12,0)),"-")</f>
        <v>0</v>
      </c>
      <c r="I495" s="366">
        <f>IFERROR(IF(-SUM(I$20:I494)+I$15&lt;0.000001,0,IF($C495&gt;='H-32A-WP06 - Debt Service'!H$24,'H-32A-WP06 - Debt Service'!H$27/12,0)),"-")</f>
        <v>0</v>
      </c>
      <c r="J495" s="366">
        <f>IFERROR(IF(-SUM(J$20:J494)+J$15&lt;0.000001,0,IF($C495&gt;='H-32A-WP06 - Debt Service'!I$24,'H-32A-WP06 - Debt Service'!I$27/12,0)),"-")</f>
        <v>0</v>
      </c>
      <c r="K495" s="366">
        <f>IFERROR(IF(-SUM(K$20:K494)+K$15&lt;0.000001,0,IF($C495&gt;='H-32A-WP06 - Debt Service'!J$24,'H-32A-WP06 - Debt Service'!J$27/12,0)),"-")</f>
        <v>0</v>
      </c>
      <c r="L495" s="366">
        <f>IFERROR(IF(-SUM(L$20:L494)+L$15&lt;0.000001,0,IF($C495&gt;='H-32A-WP06 - Debt Service'!K$24,'H-32A-WP06 - Debt Service'!K$27/12,0)),"-")</f>
        <v>0</v>
      </c>
      <c r="M495" s="366">
        <f>IFERROR(IF(-SUM(M$20:M494)+M$15&lt;0.000001,0,IF($C495&gt;='H-32A-WP06 - Debt Service'!L$24,'H-32A-WP06 - Debt Service'!L$27/12,0)),"-")</f>
        <v>0</v>
      </c>
      <c r="N495" s="459"/>
      <c r="O495" s="354">
        <f t="shared" si="29"/>
        <v>2058</v>
      </c>
      <c r="P495" s="378">
        <f t="shared" si="31"/>
        <v>57923</v>
      </c>
      <c r="Q495" s="366" t="str">
        <f>IFERROR(IF(-SUM(Q$20:Q494)+Q$15&lt;0.000001,0,IF($C495&gt;='H-32A-WP06 - Debt Service'!P$24,'H-32A-WP06 - Debt Service'!P$27/12,0)),"-")</f>
        <v>-</v>
      </c>
      <c r="R495" s="366">
        <f>IFERROR(IF(-SUM(R$20:R494)+R$15&lt;0.000001,0,IF($C495&gt;='H-32A-WP06 - Debt Service'!Q$24,'H-32A-WP06 - Debt Service'!Q$27/12,0)),"-")</f>
        <v>0</v>
      </c>
      <c r="S495" s="366">
        <f>IFERROR(IF(-SUM(S$20:S494)+S$15&lt;0.000001,0,IF($C495&gt;='H-32A-WP06 - Debt Service'!R$24,'H-32A-WP06 - Debt Service'!R$27/12,0)),"-")</f>
        <v>0</v>
      </c>
      <c r="T495" s="366">
        <f>IFERROR(IF(-SUM(T$20:T494)+T$15&lt;0.000001,0,IF($C495&gt;='H-32A-WP06 - Debt Service'!S$24,'H-32A-WP06 - Debt Service'!S$27/12,0)),"-")</f>
        <v>0</v>
      </c>
      <c r="U495" s="366">
        <f>IFERROR(IF(-SUM(U$20:U494)+U$15&lt;0.000001,0,IF($C495&gt;='H-32A-WP06 - Debt Service'!T$24,'H-32A-WP06 - Debt Service'!T$27/12,0)),"-")</f>
        <v>0</v>
      </c>
      <c r="V495" s="366">
        <f>IFERROR(IF(-SUM(V$20:V494)+V$15&lt;0.000001,0,IF($C495&gt;='H-32A-WP06 - Debt Service'!U$24,'H-32A-WP06 - Debt Service'!U$27/12,0)),"-")</f>
        <v>0</v>
      </c>
      <c r="W495" s="366">
        <f>IFERROR(IF(-SUM(W$20:W494)+W$15&lt;0.000001,0,IF($C495&gt;='H-32A-WP06 - Debt Service'!V$24,'H-32A-WP06 - Debt Service'!V$27/12,0)),"-")</f>
        <v>0</v>
      </c>
      <c r="X495" s="366">
        <f>IFERROR(IF(-SUM(X$20:X494)+X$15&lt;0.000001,0,IF($C495&gt;='H-32A-WP06 - Debt Service'!W$24,'H-32A-WP06 - Debt Service'!W$27/12,0)),"-")</f>
        <v>0</v>
      </c>
      <c r="Y495" s="366">
        <f>IFERROR(IF(-SUM(Y$20:Y494)+Y$15&lt;0.000001,0,IF($C495&gt;='H-32A-WP06 - Debt Service'!X$24,'H-32A-WP06 - Debt Service'!X$27/12,0)),"-")</f>
        <v>0</v>
      </c>
      <c r="Z495" s="366">
        <f>IFERROR(IF(-SUM(Z$20:Z494)+Z$15&lt;0.000001,0,IF($C495&gt;='H-32A-WP06 - Debt Service'!Y$24,'H-32A-WP06 - Debt Service'!Y$27/12,0)),"-")</f>
        <v>0</v>
      </c>
    </row>
    <row r="496" spans="2:26">
      <c r="B496" s="354">
        <f t="shared" si="28"/>
        <v>2058</v>
      </c>
      <c r="C496" s="378">
        <f t="shared" si="30"/>
        <v>57954</v>
      </c>
      <c r="D496" s="366" t="str">
        <f>IFERROR(IF(-SUM(D$20:D495)+D$15&lt;0.000001,0,IF($C496&gt;='H-32A-WP06 - Debt Service'!C$24,'H-32A-WP06 - Debt Service'!C$27/12,0)),"-")</f>
        <v>-</v>
      </c>
      <c r="E496" s="366" t="str">
        <f>IFERROR(IF(-SUM(E$20:E495)+E$15&lt;0.000001,0,IF($C496&gt;='H-32A-WP06 - Debt Service'!D$24,'H-32A-WP06 - Debt Service'!D$27/12,0)),"-")</f>
        <v>-</v>
      </c>
      <c r="F496" s="366" t="str">
        <f>IFERROR(IF(-SUM(F$20:F495)+F$15&lt;0.000001,0,IF($C496&gt;='H-32A-WP06 - Debt Service'!E$24,'H-32A-WP06 - Debt Service'!E$27/12,0)),"-")</f>
        <v>-</v>
      </c>
      <c r="G496" s="366">
        <f>IFERROR(IF(-SUM(G$20:G495)+G$15&lt;0.000001,0,IF($C496&gt;='H-32A-WP06 - Debt Service'!F$24,'H-32A-WP06 - Debt Service'!F$27/12,0)),"-")</f>
        <v>0</v>
      </c>
      <c r="H496" s="366">
        <f>IFERROR(IF(-SUM(H$20:H495)+H$15&lt;0.000001,0,IF($C496&gt;='H-32A-WP06 - Debt Service'!G$24,'H-32A-WP06 - Debt Service'!G$27/12,0)),"-")</f>
        <v>0</v>
      </c>
      <c r="I496" s="366">
        <f>IFERROR(IF(-SUM(I$20:I495)+I$15&lt;0.000001,0,IF($C496&gt;='H-32A-WP06 - Debt Service'!H$24,'H-32A-WP06 - Debt Service'!H$27/12,0)),"-")</f>
        <v>0</v>
      </c>
      <c r="J496" s="366">
        <f>IFERROR(IF(-SUM(J$20:J495)+J$15&lt;0.000001,0,IF($C496&gt;='H-32A-WP06 - Debt Service'!I$24,'H-32A-WP06 - Debt Service'!I$27/12,0)),"-")</f>
        <v>0</v>
      </c>
      <c r="K496" s="366">
        <f>IFERROR(IF(-SUM(K$20:K495)+K$15&lt;0.000001,0,IF($C496&gt;='H-32A-WP06 - Debt Service'!J$24,'H-32A-WP06 - Debt Service'!J$27/12,0)),"-")</f>
        <v>0</v>
      </c>
      <c r="L496" s="366">
        <f>IFERROR(IF(-SUM(L$20:L495)+L$15&lt;0.000001,0,IF($C496&gt;='H-32A-WP06 - Debt Service'!K$24,'H-32A-WP06 - Debt Service'!K$27/12,0)),"-")</f>
        <v>0</v>
      </c>
      <c r="M496" s="366">
        <f>IFERROR(IF(-SUM(M$20:M495)+M$15&lt;0.000001,0,IF($C496&gt;='H-32A-WP06 - Debt Service'!L$24,'H-32A-WP06 - Debt Service'!L$27/12,0)),"-")</f>
        <v>0</v>
      </c>
      <c r="N496" s="459"/>
      <c r="O496" s="354">
        <f t="shared" si="29"/>
        <v>2058</v>
      </c>
      <c r="P496" s="378">
        <f t="shared" si="31"/>
        <v>57954</v>
      </c>
      <c r="Q496" s="366" t="str">
        <f>IFERROR(IF(-SUM(Q$20:Q495)+Q$15&lt;0.000001,0,IF($C496&gt;='H-32A-WP06 - Debt Service'!P$24,'H-32A-WP06 - Debt Service'!P$27/12,0)),"-")</f>
        <v>-</v>
      </c>
      <c r="R496" s="366">
        <f>IFERROR(IF(-SUM(R$20:R495)+R$15&lt;0.000001,0,IF($C496&gt;='H-32A-WP06 - Debt Service'!Q$24,'H-32A-WP06 - Debt Service'!Q$27/12,0)),"-")</f>
        <v>0</v>
      </c>
      <c r="S496" s="366">
        <f>IFERROR(IF(-SUM(S$20:S495)+S$15&lt;0.000001,0,IF($C496&gt;='H-32A-WP06 - Debt Service'!R$24,'H-32A-WP06 - Debt Service'!R$27/12,0)),"-")</f>
        <v>0</v>
      </c>
      <c r="T496" s="366">
        <f>IFERROR(IF(-SUM(T$20:T495)+T$15&lt;0.000001,0,IF($C496&gt;='H-32A-WP06 - Debt Service'!S$24,'H-32A-WP06 - Debt Service'!S$27/12,0)),"-")</f>
        <v>0</v>
      </c>
      <c r="U496" s="366">
        <f>IFERROR(IF(-SUM(U$20:U495)+U$15&lt;0.000001,0,IF($C496&gt;='H-32A-WP06 - Debt Service'!T$24,'H-32A-WP06 - Debt Service'!T$27/12,0)),"-")</f>
        <v>0</v>
      </c>
      <c r="V496" s="366">
        <f>IFERROR(IF(-SUM(V$20:V495)+V$15&lt;0.000001,0,IF($C496&gt;='H-32A-WP06 - Debt Service'!U$24,'H-32A-WP06 - Debt Service'!U$27/12,0)),"-")</f>
        <v>0</v>
      </c>
      <c r="W496" s="366">
        <f>IFERROR(IF(-SUM(W$20:W495)+W$15&lt;0.000001,0,IF($C496&gt;='H-32A-WP06 - Debt Service'!V$24,'H-32A-WP06 - Debt Service'!V$27/12,0)),"-")</f>
        <v>0</v>
      </c>
      <c r="X496" s="366">
        <f>IFERROR(IF(-SUM(X$20:X495)+X$15&lt;0.000001,0,IF($C496&gt;='H-32A-WP06 - Debt Service'!W$24,'H-32A-WP06 - Debt Service'!W$27/12,0)),"-")</f>
        <v>0</v>
      </c>
      <c r="Y496" s="366">
        <f>IFERROR(IF(-SUM(Y$20:Y495)+Y$15&lt;0.000001,0,IF($C496&gt;='H-32A-WP06 - Debt Service'!X$24,'H-32A-WP06 - Debt Service'!X$27/12,0)),"-")</f>
        <v>0</v>
      </c>
      <c r="Z496" s="366">
        <f>IFERROR(IF(-SUM(Z$20:Z495)+Z$15&lt;0.000001,0,IF($C496&gt;='H-32A-WP06 - Debt Service'!Y$24,'H-32A-WP06 - Debt Service'!Y$27/12,0)),"-")</f>
        <v>0</v>
      </c>
    </row>
    <row r="497" spans="2:26">
      <c r="B497" s="354">
        <f t="shared" si="28"/>
        <v>2058</v>
      </c>
      <c r="C497" s="378">
        <f t="shared" si="30"/>
        <v>57984</v>
      </c>
      <c r="D497" s="366" t="str">
        <f>IFERROR(IF(-SUM(D$20:D496)+D$15&lt;0.000001,0,IF($C497&gt;='H-32A-WP06 - Debt Service'!C$24,'H-32A-WP06 - Debt Service'!C$27/12,0)),"-")</f>
        <v>-</v>
      </c>
      <c r="E497" s="366" t="str">
        <f>IFERROR(IF(-SUM(E$20:E496)+E$15&lt;0.000001,0,IF($C497&gt;='H-32A-WP06 - Debt Service'!D$24,'H-32A-WP06 - Debt Service'!D$27/12,0)),"-")</f>
        <v>-</v>
      </c>
      <c r="F497" s="366" t="str">
        <f>IFERROR(IF(-SUM(F$20:F496)+F$15&lt;0.000001,0,IF($C497&gt;='H-32A-WP06 - Debt Service'!E$24,'H-32A-WP06 - Debt Service'!E$27/12,0)),"-")</f>
        <v>-</v>
      </c>
      <c r="G497" s="366">
        <f>IFERROR(IF(-SUM(G$20:G496)+G$15&lt;0.000001,0,IF($C497&gt;='H-32A-WP06 - Debt Service'!F$24,'H-32A-WP06 - Debt Service'!F$27/12,0)),"-")</f>
        <v>0</v>
      </c>
      <c r="H497" s="366">
        <f>IFERROR(IF(-SUM(H$20:H496)+H$15&lt;0.000001,0,IF($C497&gt;='H-32A-WP06 - Debt Service'!G$24,'H-32A-WP06 - Debt Service'!G$27/12,0)),"-")</f>
        <v>0</v>
      </c>
      <c r="I497" s="366">
        <f>IFERROR(IF(-SUM(I$20:I496)+I$15&lt;0.000001,0,IF($C497&gt;='H-32A-WP06 - Debt Service'!H$24,'H-32A-WP06 - Debt Service'!H$27/12,0)),"-")</f>
        <v>0</v>
      </c>
      <c r="J497" s="366">
        <f>IFERROR(IF(-SUM(J$20:J496)+J$15&lt;0.000001,0,IF($C497&gt;='H-32A-WP06 - Debt Service'!I$24,'H-32A-WP06 - Debt Service'!I$27/12,0)),"-")</f>
        <v>0</v>
      </c>
      <c r="K497" s="366">
        <f>IFERROR(IF(-SUM(K$20:K496)+K$15&lt;0.000001,0,IF($C497&gt;='H-32A-WP06 - Debt Service'!J$24,'H-32A-WP06 - Debt Service'!J$27/12,0)),"-")</f>
        <v>0</v>
      </c>
      <c r="L497" s="366">
        <f>IFERROR(IF(-SUM(L$20:L496)+L$15&lt;0.000001,0,IF($C497&gt;='H-32A-WP06 - Debt Service'!K$24,'H-32A-WP06 - Debt Service'!K$27/12,0)),"-")</f>
        <v>0</v>
      </c>
      <c r="M497" s="366">
        <f>IFERROR(IF(-SUM(M$20:M496)+M$15&lt;0.000001,0,IF($C497&gt;='H-32A-WP06 - Debt Service'!L$24,'H-32A-WP06 - Debt Service'!L$27/12,0)),"-")</f>
        <v>0</v>
      </c>
      <c r="N497" s="459"/>
      <c r="O497" s="354">
        <f t="shared" si="29"/>
        <v>2058</v>
      </c>
      <c r="P497" s="378">
        <f t="shared" si="31"/>
        <v>57984</v>
      </c>
      <c r="Q497" s="366" t="str">
        <f>IFERROR(IF(-SUM(Q$20:Q496)+Q$15&lt;0.000001,0,IF($C497&gt;='H-32A-WP06 - Debt Service'!P$24,'H-32A-WP06 - Debt Service'!P$27/12,0)),"-")</f>
        <v>-</v>
      </c>
      <c r="R497" s="366">
        <f>IFERROR(IF(-SUM(R$20:R496)+R$15&lt;0.000001,0,IF($C497&gt;='H-32A-WP06 - Debt Service'!Q$24,'H-32A-WP06 - Debt Service'!Q$27/12,0)),"-")</f>
        <v>0</v>
      </c>
      <c r="S497" s="366">
        <f>IFERROR(IF(-SUM(S$20:S496)+S$15&lt;0.000001,0,IF($C497&gt;='H-32A-WP06 - Debt Service'!R$24,'H-32A-WP06 - Debt Service'!R$27/12,0)),"-")</f>
        <v>0</v>
      </c>
      <c r="T497" s="366">
        <f>IFERROR(IF(-SUM(T$20:T496)+T$15&lt;0.000001,0,IF($C497&gt;='H-32A-WP06 - Debt Service'!S$24,'H-32A-WP06 - Debt Service'!S$27/12,0)),"-")</f>
        <v>0</v>
      </c>
      <c r="U497" s="366">
        <f>IFERROR(IF(-SUM(U$20:U496)+U$15&lt;0.000001,0,IF($C497&gt;='H-32A-WP06 - Debt Service'!T$24,'H-32A-WP06 - Debt Service'!T$27/12,0)),"-")</f>
        <v>0</v>
      </c>
      <c r="V497" s="366">
        <f>IFERROR(IF(-SUM(V$20:V496)+V$15&lt;0.000001,0,IF($C497&gt;='H-32A-WP06 - Debt Service'!U$24,'H-32A-WP06 - Debt Service'!U$27/12,0)),"-")</f>
        <v>0</v>
      </c>
      <c r="W497" s="366">
        <f>IFERROR(IF(-SUM(W$20:W496)+W$15&lt;0.000001,0,IF($C497&gt;='H-32A-WP06 - Debt Service'!V$24,'H-32A-WP06 - Debt Service'!V$27/12,0)),"-")</f>
        <v>0</v>
      </c>
      <c r="X497" s="366">
        <f>IFERROR(IF(-SUM(X$20:X496)+X$15&lt;0.000001,0,IF($C497&gt;='H-32A-WP06 - Debt Service'!W$24,'H-32A-WP06 - Debt Service'!W$27/12,0)),"-")</f>
        <v>0</v>
      </c>
      <c r="Y497" s="366">
        <f>IFERROR(IF(-SUM(Y$20:Y496)+Y$15&lt;0.000001,0,IF($C497&gt;='H-32A-WP06 - Debt Service'!X$24,'H-32A-WP06 - Debt Service'!X$27/12,0)),"-")</f>
        <v>0</v>
      </c>
      <c r="Z497" s="366">
        <f>IFERROR(IF(-SUM(Z$20:Z496)+Z$15&lt;0.000001,0,IF($C497&gt;='H-32A-WP06 - Debt Service'!Y$24,'H-32A-WP06 - Debt Service'!Y$27/12,0)),"-")</f>
        <v>0</v>
      </c>
    </row>
    <row r="498" spans="2:26">
      <c r="B498" s="354">
        <f t="shared" si="28"/>
        <v>2058</v>
      </c>
      <c r="C498" s="378">
        <f t="shared" si="30"/>
        <v>58015</v>
      </c>
      <c r="D498" s="366" t="str">
        <f>IFERROR(IF(-SUM(D$20:D497)+D$15&lt;0.000001,0,IF($C498&gt;='H-32A-WP06 - Debt Service'!C$24,'H-32A-WP06 - Debt Service'!C$27/12,0)),"-")</f>
        <v>-</v>
      </c>
      <c r="E498" s="366" t="str">
        <f>IFERROR(IF(-SUM(E$20:E497)+E$15&lt;0.000001,0,IF($C498&gt;='H-32A-WP06 - Debt Service'!D$24,'H-32A-WP06 - Debt Service'!D$27/12,0)),"-")</f>
        <v>-</v>
      </c>
      <c r="F498" s="366" t="str">
        <f>IFERROR(IF(-SUM(F$20:F497)+F$15&lt;0.000001,0,IF($C498&gt;='H-32A-WP06 - Debt Service'!E$24,'H-32A-WP06 - Debt Service'!E$27/12,0)),"-")</f>
        <v>-</v>
      </c>
      <c r="G498" s="366">
        <f>IFERROR(IF(-SUM(G$20:G497)+G$15&lt;0.000001,0,IF($C498&gt;='H-32A-WP06 - Debt Service'!F$24,'H-32A-WP06 - Debt Service'!F$27/12,0)),"-")</f>
        <v>0</v>
      </c>
      <c r="H498" s="366">
        <f>IFERROR(IF(-SUM(H$20:H497)+H$15&lt;0.000001,0,IF($C498&gt;='H-32A-WP06 - Debt Service'!G$24,'H-32A-WP06 - Debt Service'!G$27/12,0)),"-")</f>
        <v>0</v>
      </c>
      <c r="I498" s="366">
        <f>IFERROR(IF(-SUM(I$20:I497)+I$15&lt;0.000001,0,IF($C498&gt;='H-32A-WP06 - Debt Service'!H$24,'H-32A-WP06 - Debt Service'!H$27/12,0)),"-")</f>
        <v>0</v>
      </c>
      <c r="J498" s="366">
        <f>IFERROR(IF(-SUM(J$20:J497)+J$15&lt;0.000001,0,IF($C498&gt;='H-32A-WP06 - Debt Service'!I$24,'H-32A-WP06 - Debt Service'!I$27/12,0)),"-")</f>
        <v>0</v>
      </c>
      <c r="K498" s="366">
        <f>IFERROR(IF(-SUM(K$20:K497)+K$15&lt;0.000001,0,IF($C498&gt;='H-32A-WP06 - Debt Service'!J$24,'H-32A-WP06 - Debt Service'!J$27/12,0)),"-")</f>
        <v>0</v>
      </c>
      <c r="L498" s="366">
        <f>IFERROR(IF(-SUM(L$20:L497)+L$15&lt;0.000001,0,IF($C498&gt;='H-32A-WP06 - Debt Service'!K$24,'H-32A-WP06 - Debt Service'!K$27/12,0)),"-")</f>
        <v>0</v>
      </c>
      <c r="M498" s="366">
        <f>IFERROR(IF(-SUM(M$20:M497)+M$15&lt;0.000001,0,IF($C498&gt;='H-32A-WP06 - Debt Service'!L$24,'H-32A-WP06 - Debt Service'!L$27/12,0)),"-")</f>
        <v>0</v>
      </c>
      <c r="N498" s="459"/>
      <c r="O498" s="354">
        <f t="shared" si="29"/>
        <v>2058</v>
      </c>
      <c r="P498" s="378">
        <f t="shared" si="31"/>
        <v>58015</v>
      </c>
      <c r="Q498" s="366" t="str">
        <f>IFERROR(IF(-SUM(Q$20:Q497)+Q$15&lt;0.000001,0,IF($C498&gt;='H-32A-WP06 - Debt Service'!P$24,'H-32A-WP06 - Debt Service'!P$27/12,0)),"-")</f>
        <v>-</v>
      </c>
      <c r="R498" s="366">
        <f>IFERROR(IF(-SUM(R$20:R497)+R$15&lt;0.000001,0,IF($C498&gt;='H-32A-WP06 - Debt Service'!Q$24,'H-32A-WP06 - Debt Service'!Q$27/12,0)),"-")</f>
        <v>0</v>
      </c>
      <c r="S498" s="366">
        <f>IFERROR(IF(-SUM(S$20:S497)+S$15&lt;0.000001,0,IF($C498&gt;='H-32A-WP06 - Debt Service'!R$24,'H-32A-WP06 - Debt Service'!R$27/12,0)),"-")</f>
        <v>0</v>
      </c>
      <c r="T498" s="366">
        <f>IFERROR(IF(-SUM(T$20:T497)+T$15&lt;0.000001,0,IF($C498&gt;='H-32A-WP06 - Debt Service'!S$24,'H-32A-WP06 - Debt Service'!S$27/12,0)),"-")</f>
        <v>0</v>
      </c>
      <c r="U498" s="366">
        <f>IFERROR(IF(-SUM(U$20:U497)+U$15&lt;0.000001,0,IF($C498&gt;='H-32A-WP06 - Debt Service'!T$24,'H-32A-WP06 - Debt Service'!T$27/12,0)),"-")</f>
        <v>0</v>
      </c>
      <c r="V498" s="366">
        <f>IFERROR(IF(-SUM(V$20:V497)+V$15&lt;0.000001,0,IF($C498&gt;='H-32A-WP06 - Debt Service'!U$24,'H-32A-WP06 - Debt Service'!U$27/12,0)),"-")</f>
        <v>0</v>
      </c>
      <c r="W498" s="366">
        <f>IFERROR(IF(-SUM(W$20:W497)+W$15&lt;0.000001,0,IF($C498&gt;='H-32A-WP06 - Debt Service'!V$24,'H-32A-WP06 - Debt Service'!V$27/12,0)),"-")</f>
        <v>0</v>
      </c>
      <c r="X498" s="366">
        <f>IFERROR(IF(-SUM(X$20:X497)+X$15&lt;0.000001,0,IF($C498&gt;='H-32A-WP06 - Debt Service'!W$24,'H-32A-WP06 - Debt Service'!W$27/12,0)),"-")</f>
        <v>0</v>
      </c>
      <c r="Y498" s="366">
        <f>IFERROR(IF(-SUM(Y$20:Y497)+Y$15&lt;0.000001,0,IF($C498&gt;='H-32A-WP06 - Debt Service'!X$24,'H-32A-WP06 - Debt Service'!X$27/12,0)),"-")</f>
        <v>0</v>
      </c>
      <c r="Z498" s="366">
        <f>IFERROR(IF(-SUM(Z$20:Z497)+Z$15&lt;0.000001,0,IF($C498&gt;='H-32A-WP06 - Debt Service'!Y$24,'H-32A-WP06 - Debt Service'!Y$27/12,0)),"-")</f>
        <v>0</v>
      </c>
    </row>
    <row r="499" spans="2:26">
      <c r="B499" s="354">
        <f t="shared" si="28"/>
        <v>2058</v>
      </c>
      <c r="C499" s="378">
        <f t="shared" si="30"/>
        <v>58045</v>
      </c>
      <c r="D499" s="366" t="str">
        <f>IFERROR(IF(-SUM(D$20:D498)+D$15&lt;0.000001,0,IF($C499&gt;='H-32A-WP06 - Debt Service'!C$24,'H-32A-WP06 - Debt Service'!C$27/12,0)),"-")</f>
        <v>-</v>
      </c>
      <c r="E499" s="366" t="str">
        <f>IFERROR(IF(-SUM(E$20:E498)+E$15&lt;0.000001,0,IF($C499&gt;='H-32A-WP06 - Debt Service'!D$24,'H-32A-WP06 - Debt Service'!D$27/12,0)),"-")</f>
        <v>-</v>
      </c>
      <c r="F499" s="366" t="str">
        <f>IFERROR(IF(-SUM(F$20:F498)+F$15&lt;0.000001,0,IF($C499&gt;='H-32A-WP06 - Debt Service'!E$24,'H-32A-WP06 - Debt Service'!E$27/12,0)),"-")</f>
        <v>-</v>
      </c>
      <c r="G499" s="366">
        <f>IFERROR(IF(-SUM(G$20:G498)+G$15&lt;0.000001,0,IF($C499&gt;='H-32A-WP06 - Debt Service'!F$24,'H-32A-WP06 - Debt Service'!F$27/12,0)),"-")</f>
        <v>0</v>
      </c>
      <c r="H499" s="366">
        <f>IFERROR(IF(-SUM(H$20:H498)+H$15&lt;0.000001,0,IF($C499&gt;='H-32A-WP06 - Debt Service'!G$24,'H-32A-WP06 - Debt Service'!G$27/12,0)),"-")</f>
        <v>0</v>
      </c>
      <c r="I499" s="366">
        <f>IFERROR(IF(-SUM(I$20:I498)+I$15&lt;0.000001,0,IF($C499&gt;='H-32A-WP06 - Debt Service'!H$24,'H-32A-WP06 - Debt Service'!H$27/12,0)),"-")</f>
        <v>0</v>
      </c>
      <c r="J499" s="366">
        <f>IFERROR(IF(-SUM(J$20:J498)+J$15&lt;0.000001,0,IF($C499&gt;='H-32A-WP06 - Debt Service'!I$24,'H-32A-WP06 - Debt Service'!I$27/12,0)),"-")</f>
        <v>0</v>
      </c>
      <c r="K499" s="366">
        <f>IFERROR(IF(-SUM(K$20:K498)+K$15&lt;0.000001,0,IF($C499&gt;='H-32A-WP06 - Debt Service'!J$24,'H-32A-WP06 - Debt Service'!J$27/12,0)),"-")</f>
        <v>0</v>
      </c>
      <c r="L499" s="366">
        <f>IFERROR(IF(-SUM(L$20:L498)+L$15&lt;0.000001,0,IF($C499&gt;='H-32A-WP06 - Debt Service'!K$24,'H-32A-WP06 - Debt Service'!K$27/12,0)),"-")</f>
        <v>0</v>
      </c>
      <c r="M499" s="366">
        <f>IFERROR(IF(-SUM(M$20:M498)+M$15&lt;0.000001,0,IF($C499&gt;='H-32A-WP06 - Debt Service'!L$24,'H-32A-WP06 - Debt Service'!L$27/12,0)),"-")</f>
        <v>0</v>
      </c>
      <c r="N499" s="459"/>
      <c r="O499" s="354">
        <f t="shared" si="29"/>
        <v>2058</v>
      </c>
      <c r="P499" s="378">
        <f t="shared" si="31"/>
        <v>58045</v>
      </c>
      <c r="Q499" s="366" t="str">
        <f>IFERROR(IF(-SUM(Q$20:Q498)+Q$15&lt;0.000001,0,IF($C499&gt;='H-32A-WP06 - Debt Service'!P$24,'H-32A-WP06 - Debt Service'!P$27/12,0)),"-")</f>
        <v>-</v>
      </c>
      <c r="R499" s="366">
        <f>IFERROR(IF(-SUM(R$20:R498)+R$15&lt;0.000001,0,IF($C499&gt;='H-32A-WP06 - Debt Service'!Q$24,'H-32A-WP06 - Debt Service'!Q$27/12,0)),"-")</f>
        <v>0</v>
      </c>
      <c r="S499" s="366">
        <f>IFERROR(IF(-SUM(S$20:S498)+S$15&lt;0.000001,0,IF($C499&gt;='H-32A-WP06 - Debt Service'!R$24,'H-32A-WP06 - Debt Service'!R$27/12,0)),"-")</f>
        <v>0</v>
      </c>
      <c r="T499" s="366">
        <f>IFERROR(IF(-SUM(T$20:T498)+T$15&lt;0.000001,0,IF($C499&gt;='H-32A-WP06 - Debt Service'!S$24,'H-32A-WP06 - Debt Service'!S$27/12,0)),"-")</f>
        <v>0</v>
      </c>
      <c r="U499" s="366">
        <f>IFERROR(IF(-SUM(U$20:U498)+U$15&lt;0.000001,0,IF($C499&gt;='H-32A-WP06 - Debt Service'!T$24,'H-32A-WP06 - Debt Service'!T$27/12,0)),"-")</f>
        <v>0</v>
      </c>
      <c r="V499" s="366">
        <f>IFERROR(IF(-SUM(V$20:V498)+V$15&lt;0.000001,0,IF($C499&gt;='H-32A-WP06 - Debt Service'!U$24,'H-32A-WP06 - Debt Service'!U$27/12,0)),"-")</f>
        <v>0</v>
      </c>
      <c r="W499" s="366">
        <f>IFERROR(IF(-SUM(W$20:W498)+W$15&lt;0.000001,0,IF($C499&gt;='H-32A-WP06 - Debt Service'!V$24,'H-32A-WP06 - Debt Service'!V$27/12,0)),"-")</f>
        <v>0</v>
      </c>
      <c r="X499" s="366">
        <f>IFERROR(IF(-SUM(X$20:X498)+X$15&lt;0.000001,0,IF($C499&gt;='H-32A-WP06 - Debt Service'!W$24,'H-32A-WP06 - Debt Service'!W$27/12,0)),"-")</f>
        <v>0</v>
      </c>
      <c r="Y499" s="366">
        <f>IFERROR(IF(-SUM(Y$20:Y498)+Y$15&lt;0.000001,0,IF($C499&gt;='H-32A-WP06 - Debt Service'!X$24,'H-32A-WP06 - Debt Service'!X$27/12,0)),"-")</f>
        <v>0</v>
      </c>
      <c r="Z499" s="366">
        <f>IFERROR(IF(-SUM(Z$20:Z498)+Z$15&lt;0.000001,0,IF($C499&gt;='H-32A-WP06 - Debt Service'!Y$24,'H-32A-WP06 - Debt Service'!Y$27/12,0)),"-")</f>
        <v>0</v>
      </c>
    </row>
    <row r="500" spans="2:26">
      <c r="B500" s="354">
        <f t="shared" si="28"/>
        <v>2059</v>
      </c>
      <c r="C500" s="378">
        <f t="shared" si="30"/>
        <v>58076</v>
      </c>
      <c r="D500" s="366" t="str">
        <f>IFERROR(IF(-SUM(D$20:D499)+D$15&lt;0.000001,0,IF($C500&gt;='H-32A-WP06 - Debt Service'!C$24,'H-32A-WP06 - Debt Service'!C$27/12,0)),"-")</f>
        <v>-</v>
      </c>
      <c r="E500" s="366" t="str">
        <f>IFERROR(IF(-SUM(E$20:E499)+E$15&lt;0.000001,0,IF($C500&gt;='H-32A-WP06 - Debt Service'!D$24,'H-32A-WP06 - Debt Service'!D$27/12,0)),"-")</f>
        <v>-</v>
      </c>
      <c r="F500" s="366" t="str">
        <f>IFERROR(IF(-SUM(F$20:F499)+F$15&lt;0.000001,0,IF($C500&gt;='H-32A-WP06 - Debt Service'!E$24,'H-32A-WP06 - Debt Service'!E$27/12,0)),"-")</f>
        <v>-</v>
      </c>
      <c r="G500" s="366">
        <f>IFERROR(IF(-SUM(G$20:G499)+G$15&lt;0.000001,0,IF($C500&gt;='H-32A-WP06 - Debt Service'!F$24,'H-32A-WP06 - Debt Service'!F$27/12,0)),"-")</f>
        <v>0</v>
      </c>
      <c r="H500" s="366">
        <f>IFERROR(IF(-SUM(H$20:H499)+H$15&lt;0.000001,0,IF($C500&gt;='H-32A-WP06 - Debt Service'!G$24,'H-32A-WP06 - Debt Service'!G$27/12,0)),"-")</f>
        <v>0</v>
      </c>
      <c r="I500" s="366">
        <f>IFERROR(IF(-SUM(I$20:I499)+I$15&lt;0.000001,0,IF($C500&gt;='H-32A-WP06 - Debt Service'!H$24,'H-32A-WP06 - Debt Service'!H$27/12,0)),"-")</f>
        <v>0</v>
      </c>
      <c r="J500" s="366">
        <f>IFERROR(IF(-SUM(J$20:J499)+J$15&lt;0.000001,0,IF($C500&gt;='H-32A-WP06 - Debt Service'!I$24,'H-32A-WP06 - Debt Service'!I$27/12,0)),"-")</f>
        <v>0</v>
      </c>
      <c r="K500" s="366">
        <f>IFERROR(IF(-SUM(K$20:K499)+K$15&lt;0.000001,0,IF($C500&gt;='H-32A-WP06 - Debt Service'!J$24,'H-32A-WP06 - Debt Service'!J$27/12,0)),"-")</f>
        <v>0</v>
      </c>
      <c r="L500" s="366">
        <f>IFERROR(IF(-SUM(L$20:L499)+L$15&lt;0.000001,0,IF($C500&gt;='H-32A-WP06 - Debt Service'!K$24,'H-32A-WP06 - Debt Service'!K$27/12,0)),"-")</f>
        <v>0</v>
      </c>
      <c r="M500" s="366">
        <f>IFERROR(IF(-SUM(M$20:M499)+M$15&lt;0.000001,0,IF($C500&gt;='H-32A-WP06 - Debt Service'!L$24,'H-32A-WP06 - Debt Service'!L$27/12,0)),"-")</f>
        <v>0</v>
      </c>
      <c r="N500" s="459"/>
      <c r="O500" s="354">
        <f t="shared" si="29"/>
        <v>2059</v>
      </c>
      <c r="P500" s="378">
        <f t="shared" si="31"/>
        <v>58076</v>
      </c>
      <c r="Q500" s="366" t="str">
        <f>IFERROR(IF(-SUM(Q$20:Q499)+Q$15&lt;0.000001,0,IF($C500&gt;='H-32A-WP06 - Debt Service'!P$24,'H-32A-WP06 - Debt Service'!P$27/12,0)),"-")</f>
        <v>-</v>
      </c>
      <c r="R500" s="366">
        <f>IFERROR(IF(-SUM(R$20:R499)+R$15&lt;0.000001,0,IF($C500&gt;='H-32A-WP06 - Debt Service'!Q$24,'H-32A-WP06 - Debt Service'!Q$27/12,0)),"-")</f>
        <v>0</v>
      </c>
      <c r="S500" s="366">
        <f>IFERROR(IF(-SUM(S$20:S499)+S$15&lt;0.000001,0,IF($C500&gt;='H-32A-WP06 - Debt Service'!R$24,'H-32A-WP06 - Debt Service'!R$27/12,0)),"-")</f>
        <v>0</v>
      </c>
      <c r="T500" s="366">
        <f>IFERROR(IF(-SUM(T$20:T499)+T$15&lt;0.000001,0,IF($C500&gt;='H-32A-WP06 - Debt Service'!S$24,'H-32A-WP06 - Debt Service'!S$27/12,0)),"-")</f>
        <v>0</v>
      </c>
      <c r="U500" s="366">
        <f>IFERROR(IF(-SUM(U$20:U499)+U$15&lt;0.000001,0,IF($C500&gt;='H-32A-WP06 - Debt Service'!T$24,'H-32A-WP06 - Debt Service'!T$27/12,0)),"-")</f>
        <v>0</v>
      </c>
      <c r="V500" s="366">
        <f>IFERROR(IF(-SUM(V$20:V499)+V$15&lt;0.000001,0,IF($C500&gt;='H-32A-WP06 - Debt Service'!U$24,'H-32A-WP06 - Debt Service'!U$27/12,0)),"-")</f>
        <v>0</v>
      </c>
      <c r="W500" s="366">
        <f>IFERROR(IF(-SUM(W$20:W499)+W$15&lt;0.000001,0,IF($C500&gt;='H-32A-WP06 - Debt Service'!V$24,'H-32A-WP06 - Debt Service'!V$27/12,0)),"-")</f>
        <v>0</v>
      </c>
      <c r="X500" s="366">
        <f>IFERROR(IF(-SUM(X$20:X499)+X$15&lt;0.000001,0,IF($C500&gt;='H-32A-WP06 - Debt Service'!W$24,'H-32A-WP06 - Debt Service'!W$27/12,0)),"-")</f>
        <v>0</v>
      </c>
      <c r="Y500" s="366">
        <f>IFERROR(IF(-SUM(Y$20:Y499)+Y$15&lt;0.000001,0,IF($C500&gt;='H-32A-WP06 - Debt Service'!X$24,'H-32A-WP06 - Debt Service'!X$27/12,0)),"-")</f>
        <v>0</v>
      </c>
      <c r="Z500" s="366">
        <f>IFERROR(IF(-SUM(Z$20:Z499)+Z$15&lt;0.000001,0,IF($C500&gt;='H-32A-WP06 - Debt Service'!Y$24,'H-32A-WP06 - Debt Service'!Y$27/12,0)),"-")</f>
        <v>0</v>
      </c>
    </row>
    <row r="501" spans="2:26">
      <c r="B501" s="354">
        <f t="shared" si="28"/>
        <v>2059</v>
      </c>
      <c r="C501" s="378">
        <f t="shared" si="30"/>
        <v>58107</v>
      </c>
      <c r="D501" s="366" t="str">
        <f>IFERROR(IF(-SUM(D$20:D500)+D$15&lt;0.000001,0,IF($C501&gt;='H-32A-WP06 - Debt Service'!C$24,'H-32A-WP06 - Debt Service'!C$27/12,0)),"-")</f>
        <v>-</v>
      </c>
      <c r="E501" s="366" t="str">
        <f>IFERROR(IF(-SUM(E$20:E500)+E$15&lt;0.000001,0,IF($C501&gt;='H-32A-WP06 - Debt Service'!D$24,'H-32A-WP06 - Debt Service'!D$27/12,0)),"-")</f>
        <v>-</v>
      </c>
      <c r="F501" s="366" t="str">
        <f>IFERROR(IF(-SUM(F$20:F500)+F$15&lt;0.000001,0,IF($C501&gt;='H-32A-WP06 - Debt Service'!E$24,'H-32A-WP06 - Debt Service'!E$27/12,0)),"-")</f>
        <v>-</v>
      </c>
      <c r="G501" s="366">
        <f>IFERROR(IF(-SUM(G$20:G500)+G$15&lt;0.000001,0,IF($C501&gt;='H-32A-WP06 - Debt Service'!F$24,'H-32A-WP06 - Debt Service'!F$27/12,0)),"-")</f>
        <v>0</v>
      </c>
      <c r="H501" s="366">
        <f>IFERROR(IF(-SUM(H$20:H500)+H$15&lt;0.000001,0,IF($C501&gt;='H-32A-WP06 - Debt Service'!G$24,'H-32A-WP06 - Debt Service'!G$27/12,0)),"-")</f>
        <v>0</v>
      </c>
      <c r="I501" s="366">
        <f>IFERROR(IF(-SUM(I$20:I500)+I$15&lt;0.000001,0,IF($C501&gt;='H-32A-WP06 - Debt Service'!H$24,'H-32A-WP06 - Debt Service'!H$27/12,0)),"-")</f>
        <v>0</v>
      </c>
      <c r="J501" s="366">
        <f>IFERROR(IF(-SUM(J$20:J500)+J$15&lt;0.000001,0,IF($C501&gt;='H-32A-WP06 - Debt Service'!I$24,'H-32A-WP06 - Debt Service'!I$27/12,0)),"-")</f>
        <v>0</v>
      </c>
      <c r="K501" s="366">
        <f>IFERROR(IF(-SUM(K$20:K500)+K$15&lt;0.000001,0,IF($C501&gt;='H-32A-WP06 - Debt Service'!J$24,'H-32A-WP06 - Debt Service'!J$27/12,0)),"-")</f>
        <v>0</v>
      </c>
      <c r="L501" s="366">
        <f>IFERROR(IF(-SUM(L$20:L500)+L$15&lt;0.000001,0,IF($C501&gt;='H-32A-WP06 - Debt Service'!K$24,'H-32A-WP06 - Debt Service'!K$27/12,0)),"-")</f>
        <v>0</v>
      </c>
      <c r="M501" s="366">
        <f>IFERROR(IF(-SUM(M$20:M500)+M$15&lt;0.000001,0,IF($C501&gt;='H-32A-WP06 - Debt Service'!L$24,'H-32A-WP06 - Debt Service'!L$27/12,0)),"-")</f>
        <v>0</v>
      </c>
      <c r="N501" s="459"/>
      <c r="O501" s="354">
        <f t="shared" si="29"/>
        <v>2059</v>
      </c>
      <c r="P501" s="378">
        <f t="shared" si="31"/>
        <v>58107</v>
      </c>
      <c r="Q501" s="366" t="str">
        <f>IFERROR(IF(-SUM(Q$20:Q500)+Q$15&lt;0.000001,0,IF($C501&gt;='H-32A-WP06 - Debt Service'!P$24,'H-32A-WP06 - Debt Service'!P$27/12,0)),"-")</f>
        <v>-</v>
      </c>
      <c r="R501" s="366">
        <f>IFERROR(IF(-SUM(R$20:R500)+R$15&lt;0.000001,0,IF($C501&gt;='H-32A-WP06 - Debt Service'!Q$24,'H-32A-WP06 - Debt Service'!Q$27/12,0)),"-")</f>
        <v>0</v>
      </c>
      <c r="S501" s="366">
        <f>IFERROR(IF(-SUM(S$20:S500)+S$15&lt;0.000001,0,IF($C501&gt;='H-32A-WP06 - Debt Service'!R$24,'H-32A-WP06 - Debt Service'!R$27/12,0)),"-")</f>
        <v>0</v>
      </c>
      <c r="T501" s="366">
        <f>IFERROR(IF(-SUM(T$20:T500)+T$15&lt;0.000001,0,IF($C501&gt;='H-32A-WP06 - Debt Service'!S$24,'H-32A-WP06 - Debt Service'!S$27/12,0)),"-")</f>
        <v>0</v>
      </c>
      <c r="U501" s="366">
        <f>IFERROR(IF(-SUM(U$20:U500)+U$15&lt;0.000001,0,IF($C501&gt;='H-32A-WP06 - Debt Service'!T$24,'H-32A-WP06 - Debt Service'!T$27/12,0)),"-")</f>
        <v>0</v>
      </c>
      <c r="V501" s="366">
        <f>IFERROR(IF(-SUM(V$20:V500)+V$15&lt;0.000001,0,IF($C501&gt;='H-32A-WP06 - Debt Service'!U$24,'H-32A-WP06 - Debt Service'!U$27/12,0)),"-")</f>
        <v>0</v>
      </c>
      <c r="W501" s="366">
        <f>IFERROR(IF(-SUM(W$20:W500)+W$15&lt;0.000001,0,IF($C501&gt;='H-32A-WP06 - Debt Service'!V$24,'H-32A-WP06 - Debt Service'!V$27/12,0)),"-")</f>
        <v>0</v>
      </c>
      <c r="X501" s="366">
        <f>IFERROR(IF(-SUM(X$20:X500)+X$15&lt;0.000001,0,IF($C501&gt;='H-32A-WP06 - Debt Service'!W$24,'H-32A-WP06 - Debt Service'!W$27/12,0)),"-")</f>
        <v>0</v>
      </c>
      <c r="Y501" s="366">
        <f>IFERROR(IF(-SUM(Y$20:Y500)+Y$15&lt;0.000001,0,IF($C501&gt;='H-32A-WP06 - Debt Service'!X$24,'H-32A-WP06 - Debt Service'!X$27/12,0)),"-")</f>
        <v>0</v>
      </c>
      <c r="Z501" s="366">
        <f>IFERROR(IF(-SUM(Z$20:Z500)+Z$15&lt;0.000001,0,IF($C501&gt;='H-32A-WP06 - Debt Service'!Y$24,'H-32A-WP06 - Debt Service'!Y$27/12,0)),"-")</f>
        <v>0</v>
      </c>
    </row>
    <row r="502" spans="2:26">
      <c r="B502" s="354">
        <f t="shared" si="28"/>
        <v>2059</v>
      </c>
      <c r="C502" s="378">
        <f t="shared" si="30"/>
        <v>58135</v>
      </c>
      <c r="D502" s="366" t="str">
        <f>IFERROR(IF(-SUM(D$20:D501)+D$15&lt;0.000001,0,IF($C502&gt;='H-32A-WP06 - Debt Service'!C$24,'H-32A-WP06 - Debt Service'!C$27/12,0)),"-")</f>
        <v>-</v>
      </c>
      <c r="E502" s="366" t="str">
        <f>IFERROR(IF(-SUM(E$20:E501)+E$15&lt;0.000001,0,IF($C502&gt;='H-32A-WP06 - Debt Service'!D$24,'H-32A-WP06 - Debt Service'!D$27/12,0)),"-")</f>
        <v>-</v>
      </c>
      <c r="F502" s="366" t="str">
        <f>IFERROR(IF(-SUM(F$20:F501)+F$15&lt;0.000001,0,IF($C502&gt;='H-32A-WP06 - Debt Service'!E$24,'H-32A-WP06 - Debt Service'!E$27/12,0)),"-")</f>
        <v>-</v>
      </c>
      <c r="G502" s="366">
        <f>IFERROR(IF(-SUM(G$20:G501)+G$15&lt;0.000001,0,IF($C502&gt;='H-32A-WP06 - Debt Service'!F$24,'H-32A-WP06 - Debt Service'!F$27/12,0)),"-")</f>
        <v>0</v>
      </c>
      <c r="H502" s="366">
        <f>IFERROR(IF(-SUM(H$20:H501)+H$15&lt;0.000001,0,IF($C502&gt;='H-32A-WP06 - Debt Service'!G$24,'H-32A-WP06 - Debt Service'!G$27/12,0)),"-")</f>
        <v>0</v>
      </c>
      <c r="I502" s="366">
        <f>IFERROR(IF(-SUM(I$20:I501)+I$15&lt;0.000001,0,IF($C502&gt;='H-32A-WP06 - Debt Service'!H$24,'H-32A-WP06 - Debt Service'!H$27/12,0)),"-")</f>
        <v>0</v>
      </c>
      <c r="J502" s="366">
        <f>IFERROR(IF(-SUM(J$20:J501)+J$15&lt;0.000001,0,IF($C502&gt;='H-32A-WP06 - Debt Service'!I$24,'H-32A-WP06 - Debt Service'!I$27/12,0)),"-")</f>
        <v>0</v>
      </c>
      <c r="K502" s="366">
        <f>IFERROR(IF(-SUM(K$20:K501)+K$15&lt;0.000001,0,IF($C502&gt;='H-32A-WP06 - Debt Service'!J$24,'H-32A-WP06 - Debt Service'!J$27/12,0)),"-")</f>
        <v>0</v>
      </c>
      <c r="L502" s="366">
        <f>IFERROR(IF(-SUM(L$20:L501)+L$15&lt;0.000001,0,IF($C502&gt;='H-32A-WP06 - Debt Service'!K$24,'H-32A-WP06 - Debt Service'!K$27/12,0)),"-")</f>
        <v>0</v>
      </c>
      <c r="M502" s="366">
        <f>IFERROR(IF(-SUM(M$20:M501)+M$15&lt;0.000001,0,IF($C502&gt;='H-32A-WP06 - Debt Service'!L$24,'H-32A-WP06 - Debt Service'!L$27/12,0)),"-")</f>
        <v>0</v>
      </c>
      <c r="N502" s="459"/>
      <c r="O502" s="354">
        <f t="shared" si="29"/>
        <v>2059</v>
      </c>
      <c r="P502" s="378">
        <f t="shared" si="31"/>
        <v>58135</v>
      </c>
      <c r="Q502" s="366" t="str">
        <f>IFERROR(IF(-SUM(Q$20:Q501)+Q$15&lt;0.000001,0,IF($C502&gt;='H-32A-WP06 - Debt Service'!P$24,'H-32A-WP06 - Debt Service'!P$27/12,0)),"-")</f>
        <v>-</v>
      </c>
      <c r="R502" s="366">
        <f>IFERROR(IF(-SUM(R$20:R501)+R$15&lt;0.000001,0,IF($C502&gt;='H-32A-WP06 - Debt Service'!Q$24,'H-32A-WP06 - Debt Service'!Q$27/12,0)),"-")</f>
        <v>0</v>
      </c>
      <c r="S502" s="366">
        <f>IFERROR(IF(-SUM(S$20:S501)+S$15&lt;0.000001,0,IF($C502&gt;='H-32A-WP06 - Debt Service'!R$24,'H-32A-WP06 - Debt Service'!R$27/12,0)),"-")</f>
        <v>0</v>
      </c>
      <c r="T502" s="366">
        <f>IFERROR(IF(-SUM(T$20:T501)+T$15&lt;0.000001,0,IF($C502&gt;='H-32A-WP06 - Debt Service'!S$24,'H-32A-WP06 - Debt Service'!S$27/12,0)),"-")</f>
        <v>0</v>
      </c>
      <c r="U502" s="366">
        <f>IFERROR(IF(-SUM(U$20:U501)+U$15&lt;0.000001,0,IF($C502&gt;='H-32A-WP06 - Debt Service'!T$24,'H-32A-WP06 - Debt Service'!T$27/12,0)),"-")</f>
        <v>0</v>
      </c>
      <c r="V502" s="366">
        <f>IFERROR(IF(-SUM(V$20:V501)+V$15&lt;0.000001,0,IF($C502&gt;='H-32A-WP06 - Debt Service'!U$24,'H-32A-WP06 - Debt Service'!U$27/12,0)),"-")</f>
        <v>0</v>
      </c>
      <c r="W502" s="366">
        <f>IFERROR(IF(-SUM(W$20:W501)+W$15&lt;0.000001,0,IF($C502&gt;='H-32A-WP06 - Debt Service'!V$24,'H-32A-WP06 - Debt Service'!V$27/12,0)),"-")</f>
        <v>0</v>
      </c>
      <c r="X502" s="366">
        <f>IFERROR(IF(-SUM(X$20:X501)+X$15&lt;0.000001,0,IF($C502&gt;='H-32A-WP06 - Debt Service'!W$24,'H-32A-WP06 - Debt Service'!W$27/12,0)),"-")</f>
        <v>0</v>
      </c>
      <c r="Y502" s="366">
        <f>IFERROR(IF(-SUM(Y$20:Y501)+Y$15&lt;0.000001,0,IF($C502&gt;='H-32A-WP06 - Debt Service'!X$24,'H-32A-WP06 - Debt Service'!X$27/12,0)),"-")</f>
        <v>0</v>
      </c>
      <c r="Z502" s="366">
        <f>IFERROR(IF(-SUM(Z$20:Z501)+Z$15&lt;0.000001,0,IF($C502&gt;='H-32A-WP06 - Debt Service'!Y$24,'H-32A-WP06 - Debt Service'!Y$27/12,0)),"-")</f>
        <v>0</v>
      </c>
    </row>
    <row r="503" spans="2:26">
      <c r="B503" s="354">
        <f t="shared" si="28"/>
        <v>2059</v>
      </c>
      <c r="C503" s="378">
        <f t="shared" si="30"/>
        <v>58166</v>
      </c>
      <c r="D503" s="366" t="str">
        <f>IFERROR(IF(-SUM(D$20:D502)+D$15&lt;0.000001,0,IF($C503&gt;='H-32A-WP06 - Debt Service'!C$24,'H-32A-WP06 - Debt Service'!C$27/12,0)),"-")</f>
        <v>-</v>
      </c>
      <c r="E503" s="366" t="str">
        <f>IFERROR(IF(-SUM(E$20:E502)+E$15&lt;0.000001,0,IF($C503&gt;='H-32A-WP06 - Debt Service'!D$24,'H-32A-WP06 - Debt Service'!D$27/12,0)),"-")</f>
        <v>-</v>
      </c>
      <c r="F503" s="366" t="str">
        <f>IFERROR(IF(-SUM(F$20:F502)+F$15&lt;0.000001,0,IF($C503&gt;='H-32A-WP06 - Debt Service'!E$24,'H-32A-WP06 - Debt Service'!E$27/12,0)),"-")</f>
        <v>-</v>
      </c>
      <c r="G503" s="366">
        <f>IFERROR(IF(-SUM(G$20:G502)+G$15&lt;0.000001,0,IF($C503&gt;='H-32A-WP06 - Debt Service'!F$24,'H-32A-WP06 - Debt Service'!F$27/12,0)),"-")</f>
        <v>0</v>
      </c>
      <c r="H503" s="366">
        <f>IFERROR(IF(-SUM(H$20:H502)+H$15&lt;0.000001,0,IF($C503&gt;='H-32A-WP06 - Debt Service'!G$24,'H-32A-WP06 - Debt Service'!G$27/12,0)),"-")</f>
        <v>0</v>
      </c>
      <c r="I503" s="366">
        <f>IFERROR(IF(-SUM(I$20:I502)+I$15&lt;0.000001,0,IF($C503&gt;='H-32A-WP06 - Debt Service'!H$24,'H-32A-WP06 - Debt Service'!H$27/12,0)),"-")</f>
        <v>0</v>
      </c>
      <c r="J503" s="366">
        <f>IFERROR(IF(-SUM(J$20:J502)+J$15&lt;0.000001,0,IF($C503&gt;='H-32A-WP06 - Debt Service'!I$24,'H-32A-WP06 - Debt Service'!I$27/12,0)),"-")</f>
        <v>0</v>
      </c>
      <c r="K503" s="366">
        <f>IFERROR(IF(-SUM(K$20:K502)+K$15&lt;0.000001,0,IF($C503&gt;='H-32A-WP06 - Debt Service'!J$24,'H-32A-WP06 - Debt Service'!J$27/12,0)),"-")</f>
        <v>0</v>
      </c>
      <c r="L503" s="366">
        <f>IFERROR(IF(-SUM(L$20:L502)+L$15&lt;0.000001,0,IF($C503&gt;='H-32A-WP06 - Debt Service'!K$24,'H-32A-WP06 - Debt Service'!K$27/12,0)),"-")</f>
        <v>0</v>
      </c>
      <c r="M503" s="366">
        <f>IFERROR(IF(-SUM(M$20:M502)+M$15&lt;0.000001,0,IF($C503&gt;='H-32A-WP06 - Debt Service'!L$24,'H-32A-WP06 - Debt Service'!L$27/12,0)),"-")</f>
        <v>0</v>
      </c>
      <c r="N503" s="459"/>
      <c r="O503" s="354">
        <f t="shared" si="29"/>
        <v>2059</v>
      </c>
      <c r="P503" s="378">
        <f t="shared" si="31"/>
        <v>58166</v>
      </c>
      <c r="Q503" s="366" t="str">
        <f>IFERROR(IF(-SUM(Q$20:Q502)+Q$15&lt;0.000001,0,IF($C503&gt;='H-32A-WP06 - Debt Service'!P$24,'H-32A-WP06 - Debt Service'!P$27/12,0)),"-")</f>
        <v>-</v>
      </c>
      <c r="R503" s="366">
        <f>IFERROR(IF(-SUM(R$20:R502)+R$15&lt;0.000001,0,IF($C503&gt;='H-32A-WP06 - Debt Service'!Q$24,'H-32A-WP06 - Debt Service'!Q$27/12,0)),"-")</f>
        <v>0</v>
      </c>
      <c r="S503" s="366">
        <f>IFERROR(IF(-SUM(S$20:S502)+S$15&lt;0.000001,0,IF($C503&gt;='H-32A-WP06 - Debt Service'!R$24,'H-32A-WP06 - Debt Service'!R$27/12,0)),"-")</f>
        <v>0</v>
      </c>
      <c r="T503" s="366">
        <f>IFERROR(IF(-SUM(T$20:T502)+T$15&lt;0.000001,0,IF($C503&gt;='H-32A-WP06 - Debt Service'!S$24,'H-32A-WP06 - Debt Service'!S$27/12,0)),"-")</f>
        <v>0</v>
      </c>
      <c r="U503" s="366">
        <f>IFERROR(IF(-SUM(U$20:U502)+U$15&lt;0.000001,0,IF($C503&gt;='H-32A-WP06 - Debt Service'!T$24,'H-32A-WP06 - Debt Service'!T$27/12,0)),"-")</f>
        <v>0</v>
      </c>
      <c r="V503" s="366">
        <f>IFERROR(IF(-SUM(V$20:V502)+V$15&lt;0.000001,0,IF($C503&gt;='H-32A-WP06 - Debt Service'!U$24,'H-32A-WP06 - Debt Service'!U$27/12,0)),"-")</f>
        <v>0</v>
      </c>
      <c r="W503" s="366">
        <f>IFERROR(IF(-SUM(W$20:W502)+W$15&lt;0.000001,0,IF($C503&gt;='H-32A-WP06 - Debt Service'!V$24,'H-32A-WP06 - Debt Service'!V$27/12,0)),"-")</f>
        <v>0</v>
      </c>
      <c r="X503" s="366">
        <f>IFERROR(IF(-SUM(X$20:X502)+X$15&lt;0.000001,0,IF($C503&gt;='H-32A-WP06 - Debt Service'!W$24,'H-32A-WP06 - Debt Service'!W$27/12,0)),"-")</f>
        <v>0</v>
      </c>
      <c r="Y503" s="366">
        <f>IFERROR(IF(-SUM(Y$20:Y502)+Y$15&lt;0.000001,0,IF($C503&gt;='H-32A-WP06 - Debt Service'!X$24,'H-32A-WP06 - Debt Service'!X$27/12,0)),"-")</f>
        <v>0</v>
      </c>
      <c r="Z503" s="366">
        <f>IFERROR(IF(-SUM(Z$20:Z502)+Z$15&lt;0.000001,0,IF($C503&gt;='H-32A-WP06 - Debt Service'!Y$24,'H-32A-WP06 - Debt Service'!Y$27/12,0)),"-")</f>
        <v>0</v>
      </c>
    </row>
    <row r="504" spans="2:26">
      <c r="B504" s="354">
        <f t="shared" si="28"/>
        <v>2059</v>
      </c>
      <c r="C504" s="378">
        <f t="shared" si="30"/>
        <v>58196</v>
      </c>
      <c r="D504" s="366" t="str">
        <f>IFERROR(IF(-SUM(D$20:D503)+D$15&lt;0.000001,0,IF($C504&gt;='H-32A-WP06 - Debt Service'!C$24,'H-32A-WP06 - Debt Service'!C$27/12,0)),"-")</f>
        <v>-</v>
      </c>
      <c r="E504" s="366" t="str">
        <f>IFERROR(IF(-SUM(E$20:E503)+E$15&lt;0.000001,0,IF($C504&gt;='H-32A-WP06 - Debt Service'!D$24,'H-32A-WP06 - Debt Service'!D$27/12,0)),"-")</f>
        <v>-</v>
      </c>
      <c r="F504" s="366" t="str">
        <f>IFERROR(IF(-SUM(F$20:F503)+F$15&lt;0.000001,0,IF($C504&gt;='H-32A-WP06 - Debt Service'!E$24,'H-32A-WP06 - Debt Service'!E$27/12,0)),"-")</f>
        <v>-</v>
      </c>
      <c r="G504" s="366">
        <f>IFERROR(IF(-SUM(G$20:G503)+G$15&lt;0.000001,0,IF($C504&gt;='H-32A-WP06 - Debt Service'!F$24,'H-32A-WP06 - Debt Service'!F$27/12,0)),"-")</f>
        <v>0</v>
      </c>
      <c r="H504" s="366">
        <f>IFERROR(IF(-SUM(H$20:H503)+H$15&lt;0.000001,0,IF($C504&gt;='H-32A-WP06 - Debt Service'!G$24,'H-32A-WP06 - Debt Service'!G$27/12,0)),"-")</f>
        <v>0</v>
      </c>
      <c r="I504" s="366">
        <f>IFERROR(IF(-SUM(I$20:I503)+I$15&lt;0.000001,0,IF($C504&gt;='H-32A-WP06 - Debt Service'!H$24,'H-32A-WP06 - Debt Service'!H$27/12,0)),"-")</f>
        <v>0</v>
      </c>
      <c r="J504" s="366">
        <f>IFERROR(IF(-SUM(J$20:J503)+J$15&lt;0.000001,0,IF($C504&gt;='H-32A-WP06 - Debt Service'!I$24,'H-32A-WP06 - Debt Service'!I$27/12,0)),"-")</f>
        <v>0</v>
      </c>
      <c r="K504" s="366">
        <f>IFERROR(IF(-SUM(K$20:K503)+K$15&lt;0.000001,0,IF($C504&gt;='H-32A-WP06 - Debt Service'!J$24,'H-32A-WP06 - Debt Service'!J$27/12,0)),"-")</f>
        <v>0</v>
      </c>
      <c r="L504" s="366">
        <f>IFERROR(IF(-SUM(L$20:L503)+L$15&lt;0.000001,0,IF($C504&gt;='H-32A-WP06 - Debt Service'!K$24,'H-32A-WP06 - Debt Service'!K$27/12,0)),"-")</f>
        <v>0</v>
      </c>
      <c r="M504" s="366">
        <f>IFERROR(IF(-SUM(M$20:M503)+M$15&lt;0.000001,0,IF($C504&gt;='H-32A-WP06 - Debt Service'!L$24,'H-32A-WP06 - Debt Service'!L$27/12,0)),"-")</f>
        <v>0</v>
      </c>
      <c r="N504" s="459"/>
      <c r="O504" s="354">
        <f t="shared" si="29"/>
        <v>2059</v>
      </c>
      <c r="P504" s="378">
        <f t="shared" si="31"/>
        <v>58196</v>
      </c>
      <c r="Q504" s="366" t="str">
        <f>IFERROR(IF(-SUM(Q$20:Q503)+Q$15&lt;0.000001,0,IF($C504&gt;='H-32A-WP06 - Debt Service'!P$24,'H-32A-WP06 - Debt Service'!P$27/12,0)),"-")</f>
        <v>-</v>
      </c>
      <c r="R504" s="366">
        <f>IFERROR(IF(-SUM(R$20:R503)+R$15&lt;0.000001,0,IF($C504&gt;='H-32A-WP06 - Debt Service'!Q$24,'H-32A-WP06 - Debt Service'!Q$27/12,0)),"-")</f>
        <v>0</v>
      </c>
      <c r="S504" s="366">
        <f>IFERROR(IF(-SUM(S$20:S503)+S$15&lt;0.000001,0,IF($C504&gt;='H-32A-WP06 - Debt Service'!R$24,'H-32A-WP06 - Debt Service'!R$27/12,0)),"-")</f>
        <v>0</v>
      </c>
      <c r="T504" s="366">
        <f>IFERROR(IF(-SUM(T$20:T503)+T$15&lt;0.000001,0,IF($C504&gt;='H-32A-WP06 - Debt Service'!S$24,'H-32A-WP06 - Debt Service'!S$27/12,0)),"-")</f>
        <v>0</v>
      </c>
      <c r="U504" s="366">
        <f>IFERROR(IF(-SUM(U$20:U503)+U$15&lt;0.000001,0,IF($C504&gt;='H-32A-WP06 - Debt Service'!T$24,'H-32A-WP06 - Debt Service'!T$27/12,0)),"-")</f>
        <v>0</v>
      </c>
      <c r="V504" s="366">
        <f>IFERROR(IF(-SUM(V$20:V503)+V$15&lt;0.000001,0,IF($C504&gt;='H-32A-WP06 - Debt Service'!U$24,'H-32A-WP06 - Debt Service'!U$27/12,0)),"-")</f>
        <v>0</v>
      </c>
      <c r="W504" s="366">
        <f>IFERROR(IF(-SUM(W$20:W503)+W$15&lt;0.000001,0,IF($C504&gt;='H-32A-WP06 - Debt Service'!V$24,'H-32A-WP06 - Debt Service'!V$27/12,0)),"-")</f>
        <v>0</v>
      </c>
      <c r="X504" s="366">
        <f>IFERROR(IF(-SUM(X$20:X503)+X$15&lt;0.000001,0,IF($C504&gt;='H-32A-WP06 - Debt Service'!W$24,'H-32A-WP06 - Debt Service'!W$27/12,0)),"-")</f>
        <v>0</v>
      </c>
      <c r="Y504" s="366">
        <f>IFERROR(IF(-SUM(Y$20:Y503)+Y$15&lt;0.000001,0,IF($C504&gt;='H-32A-WP06 - Debt Service'!X$24,'H-32A-WP06 - Debt Service'!X$27/12,0)),"-")</f>
        <v>0</v>
      </c>
      <c r="Z504" s="366">
        <f>IFERROR(IF(-SUM(Z$20:Z503)+Z$15&lt;0.000001,0,IF($C504&gt;='H-32A-WP06 - Debt Service'!Y$24,'H-32A-WP06 - Debt Service'!Y$27/12,0)),"-")</f>
        <v>0</v>
      </c>
    </row>
    <row r="505" spans="2:26">
      <c r="B505" s="354">
        <f t="shared" si="28"/>
        <v>2059</v>
      </c>
      <c r="C505" s="378">
        <f t="shared" si="30"/>
        <v>58227</v>
      </c>
      <c r="D505" s="366" t="str">
        <f>IFERROR(IF(-SUM(D$20:D504)+D$15&lt;0.000001,0,IF($C505&gt;='H-32A-WP06 - Debt Service'!C$24,'H-32A-WP06 - Debt Service'!C$27/12,0)),"-")</f>
        <v>-</v>
      </c>
      <c r="E505" s="366" t="str">
        <f>IFERROR(IF(-SUM(E$20:E504)+E$15&lt;0.000001,0,IF($C505&gt;='H-32A-WP06 - Debt Service'!D$24,'H-32A-WP06 - Debt Service'!D$27/12,0)),"-")</f>
        <v>-</v>
      </c>
      <c r="F505" s="366" t="str">
        <f>IFERROR(IF(-SUM(F$20:F504)+F$15&lt;0.000001,0,IF($C505&gt;='H-32A-WP06 - Debt Service'!E$24,'H-32A-WP06 - Debt Service'!E$27/12,0)),"-")</f>
        <v>-</v>
      </c>
      <c r="G505" s="366">
        <f>IFERROR(IF(-SUM(G$20:G504)+G$15&lt;0.000001,0,IF($C505&gt;='H-32A-WP06 - Debt Service'!F$24,'H-32A-WP06 - Debt Service'!F$27/12,0)),"-")</f>
        <v>0</v>
      </c>
      <c r="H505" s="366">
        <f>IFERROR(IF(-SUM(H$20:H504)+H$15&lt;0.000001,0,IF($C505&gt;='H-32A-WP06 - Debt Service'!G$24,'H-32A-WP06 - Debt Service'!G$27/12,0)),"-")</f>
        <v>0</v>
      </c>
      <c r="I505" s="366">
        <f>IFERROR(IF(-SUM(I$20:I504)+I$15&lt;0.000001,0,IF($C505&gt;='H-32A-WP06 - Debt Service'!H$24,'H-32A-WP06 - Debt Service'!H$27/12,0)),"-")</f>
        <v>0</v>
      </c>
      <c r="J505" s="366">
        <f>IFERROR(IF(-SUM(J$20:J504)+J$15&lt;0.000001,0,IF($C505&gt;='H-32A-WP06 - Debt Service'!I$24,'H-32A-WP06 - Debt Service'!I$27/12,0)),"-")</f>
        <v>0</v>
      </c>
      <c r="K505" s="366">
        <f>IFERROR(IF(-SUM(K$20:K504)+K$15&lt;0.000001,0,IF($C505&gt;='H-32A-WP06 - Debt Service'!J$24,'H-32A-WP06 - Debt Service'!J$27/12,0)),"-")</f>
        <v>0</v>
      </c>
      <c r="L505" s="366">
        <f>IFERROR(IF(-SUM(L$20:L504)+L$15&lt;0.000001,0,IF($C505&gt;='H-32A-WP06 - Debt Service'!K$24,'H-32A-WP06 - Debt Service'!K$27/12,0)),"-")</f>
        <v>0</v>
      </c>
      <c r="M505" s="366">
        <f>IFERROR(IF(-SUM(M$20:M504)+M$15&lt;0.000001,0,IF($C505&gt;='H-32A-WP06 - Debt Service'!L$24,'H-32A-WP06 - Debt Service'!L$27/12,0)),"-")</f>
        <v>0</v>
      </c>
      <c r="N505" s="459"/>
      <c r="O505" s="354">
        <f t="shared" si="29"/>
        <v>2059</v>
      </c>
      <c r="P505" s="378">
        <f t="shared" si="31"/>
        <v>58227</v>
      </c>
      <c r="Q505" s="366" t="str">
        <f>IFERROR(IF(-SUM(Q$20:Q504)+Q$15&lt;0.000001,0,IF($C505&gt;='H-32A-WP06 - Debt Service'!P$24,'H-32A-WP06 - Debt Service'!P$27/12,0)),"-")</f>
        <v>-</v>
      </c>
      <c r="R505" s="366">
        <f>IFERROR(IF(-SUM(R$20:R504)+R$15&lt;0.000001,0,IF($C505&gt;='H-32A-WP06 - Debt Service'!Q$24,'H-32A-WP06 - Debt Service'!Q$27/12,0)),"-")</f>
        <v>0</v>
      </c>
      <c r="S505" s="366">
        <f>IFERROR(IF(-SUM(S$20:S504)+S$15&lt;0.000001,0,IF($C505&gt;='H-32A-WP06 - Debt Service'!R$24,'H-32A-WP06 - Debt Service'!R$27/12,0)),"-")</f>
        <v>0</v>
      </c>
      <c r="T505" s="366">
        <f>IFERROR(IF(-SUM(T$20:T504)+T$15&lt;0.000001,0,IF($C505&gt;='H-32A-WP06 - Debt Service'!S$24,'H-32A-WP06 - Debt Service'!S$27/12,0)),"-")</f>
        <v>0</v>
      </c>
      <c r="U505" s="366">
        <f>IFERROR(IF(-SUM(U$20:U504)+U$15&lt;0.000001,0,IF($C505&gt;='H-32A-WP06 - Debt Service'!T$24,'H-32A-WP06 - Debt Service'!T$27/12,0)),"-")</f>
        <v>0</v>
      </c>
      <c r="V505" s="366">
        <f>IFERROR(IF(-SUM(V$20:V504)+V$15&lt;0.000001,0,IF($C505&gt;='H-32A-WP06 - Debt Service'!U$24,'H-32A-WP06 - Debt Service'!U$27/12,0)),"-")</f>
        <v>0</v>
      </c>
      <c r="W505" s="366">
        <f>IFERROR(IF(-SUM(W$20:W504)+W$15&lt;0.000001,0,IF($C505&gt;='H-32A-WP06 - Debt Service'!V$24,'H-32A-WP06 - Debt Service'!V$27/12,0)),"-")</f>
        <v>0</v>
      </c>
      <c r="X505" s="366">
        <f>IFERROR(IF(-SUM(X$20:X504)+X$15&lt;0.000001,0,IF($C505&gt;='H-32A-WP06 - Debt Service'!W$24,'H-32A-WP06 - Debt Service'!W$27/12,0)),"-")</f>
        <v>0</v>
      </c>
      <c r="Y505" s="366">
        <f>IFERROR(IF(-SUM(Y$20:Y504)+Y$15&lt;0.000001,0,IF($C505&gt;='H-32A-WP06 - Debt Service'!X$24,'H-32A-WP06 - Debt Service'!X$27/12,0)),"-")</f>
        <v>0</v>
      </c>
      <c r="Z505" s="366">
        <f>IFERROR(IF(-SUM(Z$20:Z504)+Z$15&lt;0.000001,0,IF($C505&gt;='H-32A-WP06 - Debt Service'!Y$24,'H-32A-WP06 - Debt Service'!Y$27/12,0)),"-")</f>
        <v>0</v>
      </c>
    </row>
    <row r="506" spans="2:26">
      <c r="B506" s="354">
        <f t="shared" si="28"/>
        <v>2059</v>
      </c>
      <c r="C506" s="378">
        <f t="shared" si="30"/>
        <v>58257</v>
      </c>
      <c r="D506" s="366" t="str">
        <f>IFERROR(IF(-SUM(D$20:D505)+D$15&lt;0.000001,0,IF($C506&gt;='H-32A-WP06 - Debt Service'!C$24,'H-32A-WP06 - Debt Service'!C$27/12,0)),"-")</f>
        <v>-</v>
      </c>
      <c r="E506" s="366" t="str">
        <f>IFERROR(IF(-SUM(E$20:E505)+E$15&lt;0.000001,0,IF($C506&gt;='H-32A-WP06 - Debt Service'!D$24,'H-32A-WP06 - Debt Service'!D$27/12,0)),"-")</f>
        <v>-</v>
      </c>
      <c r="F506" s="366" t="str">
        <f>IFERROR(IF(-SUM(F$20:F505)+F$15&lt;0.000001,0,IF($C506&gt;='H-32A-WP06 - Debt Service'!E$24,'H-32A-WP06 - Debt Service'!E$27/12,0)),"-")</f>
        <v>-</v>
      </c>
      <c r="G506" s="366">
        <f>IFERROR(IF(-SUM(G$20:G505)+G$15&lt;0.000001,0,IF($C506&gt;='H-32A-WP06 - Debt Service'!F$24,'H-32A-WP06 - Debt Service'!F$27/12,0)),"-")</f>
        <v>0</v>
      </c>
      <c r="H506" s="366">
        <f>IFERROR(IF(-SUM(H$20:H505)+H$15&lt;0.000001,0,IF($C506&gt;='H-32A-WP06 - Debt Service'!G$24,'H-32A-WP06 - Debt Service'!G$27/12,0)),"-")</f>
        <v>0</v>
      </c>
      <c r="I506" s="366">
        <f>IFERROR(IF(-SUM(I$20:I505)+I$15&lt;0.000001,0,IF($C506&gt;='H-32A-WP06 - Debt Service'!H$24,'H-32A-WP06 - Debt Service'!H$27/12,0)),"-")</f>
        <v>0</v>
      </c>
      <c r="J506" s="366">
        <f>IFERROR(IF(-SUM(J$20:J505)+J$15&lt;0.000001,0,IF($C506&gt;='H-32A-WP06 - Debt Service'!I$24,'H-32A-WP06 - Debt Service'!I$27/12,0)),"-")</f>
        <v>0</v>
      </c>
      <c r="K506" s="366">
        <f>IFERROR(IF(-SUM(K$20:K505)+K$15&lt;0.000001,0,IF($C506&gt;='H-32A-WP06 - Debt Service'!J$24,'H-32A-WP06 - Debt Service'!J$27/12,0)),"-")</f>
        <v>0</v>
      </c>
      <c r="L506" s="366">
        <f>IFERROR(IF(-SUM(L$20:L505)+L$15&lt;0.000001,0,IF($C506&gt;='H-32A-WP06 - Debt Service'!K$24,'H-32A-WP06 - Debt Service'!K$27/12,0)),"-")</f>
        <v>0</v>
      </c>
      <c r="M506" s="366">
        <f>IFERROR(IF(-SUM(M$20:M505)+M$15&lt;0.000001,0,IF($C506&gt;='H-32A-WP06 - Debt Service'!L$24,'H-32A-WP06 - Debt Service'!L$27/12,0)),"-")</f>
        <v>0</v>
      </c>
      <c r="N506" s="459"/>
      <c r="O506" s="354">
        <f t="shared" si="29"/>
        <v>2059</v>
      </c>
      <c r="P506" s="378">
        <f t="shared" si="31"/>
        <v>58257</v>
      </c>
      <c r="Q506" s="366" t="str">
        <f>IFERROR(IF(-SUM(Q$20:Q505)+Q$15&lt;0.000001,0,IF($C506&gt;='H-32A-WP06 - Debt Service'!P$24,'H-32A-WP06 - Debt Service'!P$27/12,0)),"-")</f>
        <v>-</v>
      </c>
      <c r="R506" s="366">
        <f>IFERROR(IF(-SUM(R$20:R505)+R$15&lt;0.000001,0,IF($C506&gt;='H-32A-WP06 - Debt Service'!Q$24,'H-32A-WP06 - Debt Service'!Q$27/12,0)),"-")</f>
        <v>0</v>
      </c>
      <c r="S506" s="366">
        <f>IFERROR(IF(-SUM(S$20:S505)+S$15&lt;0.000001,0,IF($C506&gt;='H-32A-WP06 - Debt Service'!R$24,'H-32A-WP06 - Debt Service'!R$27/12,0)),"-")</f>
        <v>0</v>
      </c>
      <c r="T506" s="366">
        <f>IFERROR(IF(-SUM(T$20:T505)+T$15&lt;0.000001,0,IF($C506&gt;='H-32A-WP06 - Debt Service'!S$24,'H-32A-WP06 - Debt Service'!S$27/12,0)),"-")</f>
        <v>0</v>
      </c>
      <c r="U506" s="366">
        <f>IFERROR(IF(-SUM(U$20:U505)+U$15&lt;0.000001,0,IF($C506&gt;='H-32A-WP06 - Debt Service'!T$24,'H-32A-WP06 - Debt Service'!T$27/12,0)),"-")</f>
        <v>0</v>
      </c>
      <c r="V506" s="366">
        <f>IFERROR(IF(-SUM(V$20:V505)+V$15&lt;0.000001,0,IF($C506&gt;='H-32A-WP06 - Debt Service'!U$24,'H-32A-WP06 - Debt Service'!U$27/12,0)),"-")</f>
        <v>0</v>
      </c>
      <c r="W506" s="366">
        <f>IFERROR(IF(-SUM(W$20:W505)+W$15&lt;0.000001,0,IF($C506&gt;='H-32A-WP06 - Debt Service'!V$24,'H-32A-WP06 - Debt Service'!V$27/12,0)),"-")</f>
        <v>0</v>
      </c>
      <c r="X506" s="366">
        <f>IFERROR(IF(-SUM(X$20:X505)+X$15&lt;0.000001,0,IF($C506&gt;='H-32A-WP06 - Debt Service'!W$24,'H-32A-WP06 - Debt Service'!W$27/12,0)),"-")</f>
        <v>0</v>
      </c>
      <c r="Y506" s="366">
        <f>IFERROR(IF(-SUM(Y$20:Y505)+Y$15&lt;0.000001,0,IF($C506&gt;='H-32A-WP06 - Debt Service'!X$24,'H-32A-WP06 - Debt Service'!X$27/12,0)),"-")</f>
        <v>0</v>
      </c>
      <c r="Z506" s="366">
        <f>IFERROR(IF(-SUM(Z$20:Z505)+Z$15&lt;0.000001,0,IF($C506&gt;='H-32A-WP06 - Debt Service'!Y$24,'H-32A-WP06 - Debt Service'!Y$27/12,0)),"-")</f>
        <v>0</v>
      </c>
    </row>
    <row r="507" spans="2:26">
      <c r="B507" s="354">
        <f t="shared" si="28"/>
        <v>2059</v>
      </c>
      <c r="C507" s="378">
        <f t="shared" si="30"/>
        <v>58288</v>
      </c>
      <c r="D507" s="366" t="str">
        <f>IFERROR(IF(-SUM(D$20:D506)+D$15&lt;0.000001,0,IF($C507&gt;='H-32A-WP06 - Debt Service'!C$24,'H-32A-WP06 - Debt Service'!C$27/12,0)),"-")</f>
        <v>-</v>
      </c>
      <c r="E507" s="366" t="str">
        <f>IFERROR(IF(-SUM(E$20:E506)+E$15&lt;0.000001,0,IF($C507&gt;='H-32A-WP06 - Debt Service'!D$24,'H-32A-WP06 - Debt Service'!D$27/12,0)),"-")</f>
        <v>-</v>
      </c>
      <c r="F507" s="366" t="str">
        <f>IFERROR(IF(-SUM(F$20:F506)+F$15&lt;0.000001,0,IF($C507&gt;='H-32A-WP06 - Debt Service'!E$24,'H-32A-WP06 - Debt Service'!E$27/12,0)),"-")</f>
        <v>-</v>
      </c>
      <c r="G507" s="366">
        <f>IFERROR(IF(-SUM(G$20:G506)+G$15&lt;0.000001,0,IF($C507&gt;='H-32A-WP06 - Debt Service'!F$24,'H-32A-WP06 - Debt Service'!F$27/12,0)),"-")</f>
        <v>0</v>
      </c>
      <c r="H507" s="366">
        <f>IFERROR(IF(-SUM(H$20:H506)+H$15&lt;0.000001,0,IF($C507&gt;='H-32A-WP06 - Debt Service'!G$24,'H-32A-WP06 - Debt Service'!G$27/12,0)),"-")</f>
        <v>0</v>
      </c>
      <c r="I507" s="366">
        <f>IFERROR(IF(-SUM(I$20:I506)+I$15&lt;0.000001,0,IF($C507&gt;='H-32A-WP06 - Debt Service'!H$24,'H-32A-WP06 - Debt Service'!H$27/12,0)),"-")</f>
        <v>0</v>
      </c>
      <c r="J507" s="366">
        <f>IFERROR(IF(-SUM(J$20:J506)+J$15&lt;0.000001,0,IF($C507&gt;='H-32A-WP06 - Debt Service'!I$24,'H-32A-WP06 - Debt Service'!I$27/12,0)),"-")</f>
        <v>0</v>
      </c>
      <c r="K507" s="366">
        <f>IFERROR(IF(-SUM(K$20:K506)+K$15&lt;0.000001,0,IF($C507&gt;='H-32A-WP06 - Debt Service'!J$24,'H-32A-WP06 - Debt Service'!J$27/12,0)),"-")</f>
        <v>0</v>
      </c>
      <c r="L507" s="366">
        <f>IFERROR(IF(-SUM(L$20:L506)+L$15&lt;0.000001,0,IF($C507&gt;='H-32A-WP06 - Debt Service'!K$24,'H-32A-WP06 - Debt Service'!K$27/12,0)),"-")</f>
        <v>0</v>
      </c>
      <c r="M507" s="366">
        <f>IFERROR(IF(-SUM(M$20:M506)+M$15&lt;0.000001,0,IF($C507&gt;='H-32A-WP06 - Debt Service'!L$24,'H-32A-WP06 - Debt Service'!L$27/12,0)),"-")</f>
        <v>0</v>
      </c>
      <c r="N507" s="459"/>
      <c r="O507" s="354">
        <f t="shared" si="29"/>
        <v>2059</v>
      </c>
      <c r="P507" s="378">
        <f t="shared" si="31"/>
        <v>58288</v>
      </c>
      <c r="Q507" s="366" t="str">
        <f>IFERROR(IF(-SUM(Q$20:Q506)+Q$15&lt;0.000001,0,IF($C507&gt;='H-32A-WP06 - Debt Service'!P$24,'H-32A-WP06 - Debt Service'!P$27/12,0)),"-")</f>
        <v>-</v>
      </c>
      <c r="R507" s="366">
        <f>IFERROR(IF(-SUM(R$20:R506)+R$15&lt;0.000001,0,IF($C507&gt;='H-32A-WP06 - Debt Service'!Q$24,'H-32A-WP06 - Debt Service'!Q$27/12,0)),"-")</f>
        <v>0</v>
      </c>
      <c r="S507" s="366">
        <f>IFERROR(IF(-SUM(S$20:S506)+S$15&lt;0.000001,0,IF($C507&gt;='H-32A-WP06 - Debt Service'!R$24,'H-32A-WP06 - Debt Service'!R$27/12,0)),"-")</f>
        <v>0</v>
      </c>
      <c r="T507" s="366">
        <f>IFERROR(IF(-SUM(T$20:T506)+T$15&lt;0.000001,0,IF($C507&gt;='H-32A-WP06 - Debt Service'!S$24,'H-32A-WP06 - Debt Service'!S$27/12,0)),"-")</f>
        <v>0</v>
      </c>
      <c r="U507" s="366">
        <f>IFERROR(IF(-SUM(U$20:U506)+U$15&lt;0.000001,0,IF($C507&gt;='H-32A-WP06 - Debt Service'!T$24,'H-32A-WP06 - Debt Service'!T$27/12,0)),"-")</f>
        <v>0</v>
      </c>
      <c r="V507" s="366">
        <f>IFERROR(IF(-SUM(V$20:V506)+V$15&lt;0.000001,0,IF($C507&gt;='H-32A-WP06 - Debt Service'!U$24,'H-32A-WP06 - Debt Service'!U$27/12,0)),"-")</f>
        <v>0</v>
      </c>
      <c r="W507" s="366">
        <f>IFERROR(IF(-SUM(W$20:W506)+W$15&lt;0.000001,0,IF($C507&gt;='H-32A-WP06 - Debt Service'!V$24,'H-32A-WP06 - Debt Service'!V$27/12,0)),"-")</f>
        <v>0</v>
      </c>
      <c r="X507" s="366">
        <f>IFERROR(IF(-SUM(X$20:X506)+X$15&lt;0.000001,0,IF($C507&gt;='H-32A-WP06 - Debt Service'!W$24,'H-32A-WP06 - Debt Service'!W$27/12,0)),"-")</f>
        <v>0</v>
      </c>
      <c r="Y507" s="366">
        <f>IFERROR(IF(-SUM(Y$20:Y506)+Y$15&lt;0.000001,0,IF($C507&gt;='H-32A-WP06 - Debt Service'!X$24,'H-32A-WP06 - Debt Service'!X$27/12,0)),"-")</f>
        <v>0</v>
      </c>
      <c r="Z507" s="366">
        <f>IFERROR(IF(-SUM(Z$20:Z506)+Z$15&lt;0.000001,0,IF($C507&gt;='H-32A-WP06 - Debt Service'!Y$24,'H-32A-WP06 - Debt Service'!Y$27/12,0)),"-")</f>
        <v>0</v>
      </c>
    </row>
    <row r="508" spans="2:26">
      <c r="B508" s="354">
        <f t="shared" si="28"/>
        <v>2059</v>
      </c>
      <c r="C508" s="378">
        <f t="shared" si="30"/>
        <v>58319</v>
      </c>
      <c r="D508" s="366" t="str">
        <f>IFERROR(IF(-SUM(D$20:D507)+D$15&lt;0.000001,0,IF($C508&gt;='H-32A-WP06 - Debt Service'!C$24,'H-32A-WP06 - Debt Service'!C$27/12,0)),"-")</f>
        <v>-</v>
      </c>
      <c r="E508" s="366" t="str">
        <f>IFERROR(IF(-SUM(E$20:E507)+E$15&lt;0.000001,0,IF($C508&gt;='H-32A-WP06 - Debt Service'!D$24,'H-32A-WP06 - Debt Service'!D$27/12,0)),"-")</f>
        <v>-</v>
      </c>
      <c r="F508" s="366" t="str">
        <f>IFERROR(IF(-SUM(F$20:F507)+F$15&lt;0.000001,0,IF($C508&gt;='H-32A-WP06 - Debt Service'!E$24,'H-32A-WP06 - Debt Service'!E$27/12,0)),"-")</f>
        <v>-</v>
      </c>
      <c r="G508" s="366">
        <f>IFERROR(IF(-SUM(G$20:G507)+G$15&lt;0.000001,0,IF($C508&gt;='H-32A-WP06 - Debt Service'!F$24,'H-32A-WP06 - Debt Service'!F$27/12,0)),"-")</f>
        <v>0</v>
      </c>
      <c r="H508" s="366">
        <f>IFERROR(IF(-SUM(H$20:H507)+H$15&lt;0.000001,0,IF($C508&gt;='H-32A-WP06 - Debt Service'!G$24,'H-32A-WP06 - Debt Service'!G$27/12,0)),"-")</f>
        <v>0</v>
      </c>
      <c r="I508" s="366">
        <f>IFERROR(IF(-SUM(I$20:I507)+I$15&lt;0.000001,0,IF($C508&gt;='H-32A-WP06 - Debt Service'!H$24,'H-32A-WP06 - Debt Service'!H$27/12,0)),"-")</f>
        <v>0</v>
      </c>
      <c r="J508" s="366">
        <f>IFERROR(IF(-SUM(J$20:J507)+J$15&lt;0.000001,0,IF($C508&gt;='H-32A-WP06 - Debt Service'!I$24,'H-32A-WP06 - Debt Service'!I$27/12,0)),"-")</f>
        <v>0</v>
      </c>
      <c r="K508" s="366">
        <f>IFERROR(IF(-SUM(K$20:K507)+K$15&lt;0.000001,0,IF($C508&gt;='H-32A-WP06 - Debt Service'!J$24,'H-32A-WP06 - Debt Service'!J$27/12,0)),"-")</f>
        <v>0</v>
      </c>
      <c r="L508" s="366">
        <f>IFERROR(IF(-SUM(L$20:L507)+L$15&lt;0.000001,0,IF($C508&gt;='H-32A-WP06 - Debt Service'!K$24,'H-32A-WP06 - Debt Service'!K$27/12,0)),"-")</f>
        <v>0</v>
      </c>
      <c r="M508" s="366">
        <f>IFERROR(IF(-SUM(M$20:M507)+M$15&lt;0.000001,0,IF($C508&gt;='H-32A-WP06 - Debt Service'!L$24,'H-32A-WP06 - Debt Service'!L$27/12,0)),"-")</f>
        <v>0</v>
      </c>
      <c r="N508" s="459"/>
      <c r="O508" s="354">
        <f t="shared" si="29"/>
        <v>2059</v>
      </c>
      <c r="P508" s="378">
        <f t="shared" si="31"/>
        <v>58319</v>
      </c>
      <c r="Q508" s="366" t="str">
        <f>IFERROR(IF(-SUM(Q$20:Q507)+Q$15&lt;0.000001,0,IF($C508&gt;='H-32A-WP06 - Debt Service'!P$24,'H-32A-WP06 - Debt Service'!P$27/12,0)),"-")</f>
        <v>-</v>
      </c>
      <c r="R508" s="366">
        <f>IFERROR(IF(-SUM(R$20:R507)+R$15&lt;0.000001,0,IF($C508&gt;='H-32A-WP06 - Debt Service'!Q$24,'H-32A-WP06 - Debt Service'!Q$27/12,0)),"-")</f>
        <v>0</v>
      </c>
      <c r="S508" s="366">
        <f>IFERROR(IF(-SUM(S$20:S507)+S$15&lt;0.000001,0,IF($C508&gt;='H-32A-WP06 - Debt Service'!R$24,'H-32A-WP06 - Debt Service'!R$27/12,0)),"-")</f>
        <v>0</v>
      </c>
      <c r="T508" s="366">
        <f>IFERROR(IF(-SUM(T$20:T507)+T$15&lt;0.000001,0,IF($C508&gt;='H-32A-WP06 - Debt Service'!S$24,'H-32A-WP06 - Debt Service'!S$27/12,0)),"-")</f>
        <v>0</v>
      </c>
      <c r="U508" s="366">
        <f>IFERROR(IF(-SUM(U$20:U507)+U$15&lt;0.000001,0,IF($C508&gt;='H-32A-WP06 - Debt Service'!T$24,'H-32A-WP06 - Debt Service'!T$27/12,0)),"-")</f>
        <v>0</v>
      </c>
      <c r="V508" s="366">
        <f>IFERROR(IF(-SUM(V$20:V507)+V$15&lt;0.000001,0,IF($C508&gt;='H-32A-WP06 - Debt Service'!U$24,'H-32A-WP06 - Debt Service'!U$27/12,0)),"-")</f>
        <v>0</v>
      </c>
      <c r="W508" s="366">
        <f>IFERROR(IF(-SUM(W$20:W507)+W$15&lt;0.000001,0,IF($C508&gt;='H-32A-WP06 - Debt Service'!V$24,'H-32A-WP06 - Debt Service'!V$27/12,0)),"-")</f>
        <v>0</v>
      </c>
      <c r="X508" s="366">
        <f>IFERROR(IF(-SUM(X$20:X507)+X$15&lt;0.000001,0,IF($C508&gt;='H-32A-WP06 - Debt Service'!W$24,'H-32A-WP06 - Debt Service'!W$27/12,0)),"-")</f>
        <v>0</v>
      </c>
      <c r="Y508" s="366">
        <f>IFERROR(IF(-SUM(Y$20:Y507)+Y$15&lt;0.000001,0,IF($C508&gt;='H-32A-WP06 - Debt Service'!X$24,'H-32A-WP06 - Debt Service'!X$27/12,0)),"-")</f>
        <v>0</v>
      </c>
      <c r="Z508" s="366">
        <f>IFERROR(IF(-SUM(Z$20:Z507)+Z$15&lt;0.000001,0,IF($C508&gt;='H-32A-WP06 - Debt Service'!Y$24,'H-32A-WP06 - Debt Service'!Y$27/12,0)),"-")</f>
        <v>0</v>
      </c>
    </row>
    <row r="509" spans="2:26">
      <c r="B509" s="354">
        <f t="shared" si="28"/>
        <v>2059</v>
      </c>
      <c r="C509" s="378">
        <f t="shared" si="30"/>
        <v>58349</v>
      </c>
      <c r="D509" s="366" t="str">
        <f>IFERROR(IF(-SUM(D$20:D508)+D$15&lt;0.000001,0,IF($C509&gt;='H-32A-WP06 - Debt Service'!C$24,'H-32A-WP06 - Debt Service'!C$27/12,0)),"-")</f>
        <v>-</v>
      </c>
      <c r="E509" s="366" t="str">
        <f>IFERROR(IF(-SUM(E$20:E508)+E$15&lt;0.000001,0,IF($C509&gt;='H-32A-WP06 - Debt Service'!D$24,'H-32A-WP06 - Debt Service'!D$27/12,0)),"-")</f>
        <v>-</v>
      </c>
      <c r="F509" s="366" t="str">
        <f>IFERROR(IF(-SUM(F$20:F508)+F$15&lt;0.000001,0,IF($C509&gt;='H-32A-WP06 - Debt Service'!E$24,'H-32A-WP06 - Debt Service'!E$27/12,0)),"-")</f>
        <v>-</v>
      </c>
      <c r="G509" s="366">
        <f>IFERROR(IF(-SUM(G$20:G508)+G$15&lt;0.000001,0,IF($C509&gt;='H-32A-WP06 - Debt Service'!F$24,'H-32A-WP06 - Debt Service'!F$27/12,0)),"-")</f>
        <v>0</v>
      </c>
      <c r="H509" s="366">
        <f>IFERROR(IF(-SUM(H$20:H508)+H$15&lt;0.000001,0,IF($C509&gt;='H-32A-WP06 - Debt Service'!G$24,'H-32A-WP06 - Debt Service'!G$27/12,0)),"-")</f>
        <v>0</v>
      </c>
      <c r="I509" s="366">
        <f>IFERROR(IF(-SUM(I$20:I508)+I$15&lt;0.000001,0,IF($C509&gt;='H-32A-WP06 - Debt Service'!H$24,'H-32A-WP06 - Debt Service'!H$27/12,0)),"-")</f>
        <v>0</v>
      </c>
      <c r="J509" s="366">
        <f>IFERROR(IF(-SUM(J$20:J508)+J$15&lt;0.000001,0,IF($C509&gt;='H-32A-WP06 - Debt Service'!I$24,'H-32A-WP06 - Debt Service'!I$27/12,0)),"-")</f>
        <v>0</v>
      </c>
      <c r="K509" s="366">
        <f>IFERROR(IF(-SUM(K$20:K508)+K$15&lt;0.000001,0,IF($C509&gt;='H-32A-WP06 - Debt Service'!J$24,'H-32A-WP06 - Debt Service'!J$27/12,0)),"-")</f>
        <v>0</v>
      </c>
      <c r="L509" s="366">
        <f>IFERROR(IF(-SUM(L$20:L508)+L$15&lt;0.000001,0,IF($C509&gt;='H-32A-WP06 - Debt Service'!K$24,'H-32A-WP06 - Debt Service'!K$27/12,0)),"-")</f>
        <v>0</v>
      </c>
      <c r="M509" s="366">
        <f>IFERROR(IF(-SUM(M$20:M508)+M$15&lt;0.000001,0,IF($C509&gt;='H-32A-WP06 - Debt Service'!L$24,'H-32A-WP06 - Debt Service'!L$27/12,0)),"-")</f>
        <v>0</v>
      </c>
      <c r="N509" s="459"/>
      <c r="O509" s="354">
        <f t="shared" si="29"/>
        <v>2059</v>
      </c>
      <c r="P509" s="378">
        <f t="shared" si="31"/>
        <v>58349</v>
      </c>
      <c r="Q509" s="366" t="str">
        <f>IFERROR(IF(-SUM(Q$20:Q508)+Q$15&lt;0.000001,0,IF($C509&gt;='H-32A-WP06 - Debt Service'!P$24,'H-32A-WP06 - Debt Service'!P$27/12,0)),"-")</f>
        <v>-</v>
      </c>
      <c r="R509" s="366">
        <f>IFERROR(IF(-SUM(R$20:R508)+R$15&lt;0.000001,0,IF($C509&gt;='H-32A-WP06 - Debt Service'!Q$24,'H-32A-WP06 - Debt Service'!Q$27/12,0)),"-")</f>
        <v>0</v>
      </c>
      <c r="S509" s="366">
        <f>IFERROR(IF(-SUM(S$20:S508)+S$15&lt;0.000001,0,IF($C509&gt;='H-32A-WP06 - Debt Service'!R$24,'H-32A-WP06 - Debt Service'!R$27/12,0)),"-")</f>
        <v>0</v>
      </c>
      <c r="T509" s="366">
        <f>IFERROR(IF(-SUM(T$20:T508)+T$15&lt;0.000001,0,IF($C509&gt;='H-32A-WP06 - Debt Service'!S$24,'H-32A-WP06 - Debt Service'!S$27/12,0)),"-")</f>
        <v>0</v>
      </c>
      <c r="U509" s="366">
        <f>IFERROR(IF(-SUM(U$20:U508)+U$15&lt;0.000001,0,IF($C509&gt;='H-32A-WP06 - Debt Service'!T$24,'H-32A-WP06 - Debt Service'!T$27/12,0)),"-")</f>
        <v>0</v>
      </c>
      <c r="V509" s="366">
        <f>IFERROR(IF(-SUM(V$20:V508)+V$15&lt;0.000001,0,IF($C509&gt;='H-32A-WP06 - Debt Service'!U$24,'H-32A-WP06 - Debt Service'!U$27/12,0)),"-")</f>
        <v>0</v>
      </c>
      <c r="W509" s="366">
        <f>IFERROR(IF(-SUM(W$20:W508)+W$15&lt;0.000001,0,IF($C509&gt;='H-32A-WP06 - Debt Service'!V$24,'H-32A-WP06 - Debt Service'!V$27/12,0)),"-")</f>
        <v>0</v>
      </c>
      <c r="X509" s="366">
        <f>IFERROR(IF(-SUM(X$20:X508)+X$15&lt;0.000001,0,IF($C509&gt;='H-32A-WP06 - Debt Service'!W$24,'H-32A-WP06 - Debt Service'!W$27/12,0)),"-")</f>
        <v>0</v>
      </c>
      <c r="Y509" s="366">
        <f>IFERROR(IF(-SUM(Y$20:Y508)+Y$15&lt;0.000001,0,IF($C509&gt;='H-32A-WP06 - Debt Service'!X$24,'H-32A-WP06 - Debt Service'!X$27/12,0)),"-")</f>
        <v>0</v>
      </c>
      <c r="Z509" s="366">
        <f>IFERROR(IF(-SUM(Z$20:Z508)+Z$15&lt;0.000001,0,IF($C509&gt;='H-32A-WP06 - Debt Service'!Y$24,'H-32A-WP06 - Debt Service'!Y$27/12,0)),"-")</f>
        <v>0</v>
      </c>
    </row>
    <row r="510" spans="2:26">
      <c r="B510" s="354">
        <f t="shared" si="28"/>
        <v>2059</v>
      </c>
      <c r="C510" s="378">
        <f t="shared" si="30"/>
        <v>58380</v>
      </c>
      <c r="D510" s="366" t="str">
        <f>IFERROR(IF(-SUM(D$20:D509)+D$15&lt;0.000001,0,IF($C510&gt;='H-32A-WP06 - Debt Service'!C$24,'H-32A-WP06 - Debt Service'!C$27/12,0)),"-")</f>
        <v>-</v>
      </c>
      <c r="E510" s="366" t="str">
        <f>IFERROR(IF(-SUM(E$20:E509)+E$15&lt;0.000001,0,IF($C510&gt;='H-32A-WP06 - Debt Service'!D$24,'H-32A-WP06 - Debt Service'!D$27/12,0)),"-")</f>
        <v>-</v>
      </c>
      <c r="F510" s="366" t="str">
        <f>IFERROR(IF(-SUM(F$20:F509)+F$15&lt;0.000001,0,IF($C510&gt;='H-32A-WP06 - Debt Service'!E$24,'H-32A-WP06 - Debt Service'!E$27/12,0)),"-")</f>
        <v>-</v>
      </c>
      <c r="G510" s="366">
        <f>IFERROR(IF(-SUM(G$20:G509)+G$15&lt;0.000001,0,IF($C510&gt;='H-32A-WP06 - Debt Service'!F$24,'H-32A-WP06 - Debt Service'!F$27/12,0)),"-")</f>
        <v>0</v>
      </c>
      <c r="H510" s="366">
        <f>IFERROR(IF(-SUM(H$20:H509)+H$15&lt;0.000001,0,IF($C510&gt;='H-32A-WP06 - Debt Service'!G$24,'H-32A-WP06 - Debt Service'!G$27/12,0)),"-")</f>
        <v>0</v>
      </c>
      <c r="I510" s="366">
        <f>IFERROR(IF(-SUM(I$20:I509)+I$15&lt;0.000001,0,IF($C510&gt;='H-32A-WP06 - Debt Service'!H$24,'H-32A-WP06 - Debt Service'!H$27/12,0)),"-")</f>
        <v>0</v>
      </c>
      <c r="J510" s="366">
        <f>IFERROR(IF(-SUM(J$20:J509)+J$15&lt;0.000001,0,IF($C510&gt;='H-32A-WP06 - Debt Service'!I$24,'H-32A-WP06 - Debt Service'!I$27/12,0)),"-")</f>
        <v>0</v>
      </c>
      <c r="K510" s="366">
        <f>IFERROR(IF(-SUM(K$20:K509)+K$15&lt;0.000001,0,IF($C510&gt;='H-32A-WP06 - Debt Service'!J$24,'H-32A-WP06 - Debt Service'!J$27/12,0)),"-")</f>
        <v>0</v>
      </c>
      <c r="L510" s="366">
        <f>IFERROR(IF(-SUM(L$20:L509)+L$15&lt;0.000001,0,IF($C510&gt;='H-32A-WP06 - Debt Service'!K$24,'H-32A-WP06 - Debt Service'!K$27/12,0)),"-")</f>
        <v>0</v>
      </c>
      <c r="M510" s="366">
        <f>IFERROR(IF(-SUM(M$20:M509)+M$15&lt;0.000001,0,IF($C510&gt;='H-32A-WP06 - Debt Service'!L$24,'H-32A-WP06 - Debt Service'!L$27/12,0)),"-")</f>
        <v>0</v>
      </c>
      <c r="N510" s="459"/>
      <c r="O510" s="354">
        <f t="shared" si="29"/>
        <v>2059</v>
      </c>
      <c r="P510" s="378">
        <f t="shared" si="31"/>
        <v>58380</v>
      </c>
      <c r="Q510" s="366" t="str">
        <f>IFERROR(IF(-SUM(Q$20:Q509)+Q$15&lt;0.000001,0,IF($C510&gt;='H-32A-WP06 - Debt Service'!P$24,'H-32A-WP06 - Debt Service'!P$27/12,0)),"-")</f>
        <v>-</v>
      </c>
      <c r="R510" s="366">
        <f>IFERROR(IF(-SUM(R$20:R509)+R$15&lt;0.000001,0,IF($C510&gt;='H-32A-WP06 - Debt Service'!Q$24,'H-32A-WP06 - Debt Service'!Q$27/12,0)),"-")</f>
        <v>0</v>
      </c>
      <c r="S510" s="366">
        <f>IFERROR(IF(-SUM(S$20:S509)+S$15&lt;0.000001,0,IF($C510&gt;='H-32A-WP06 - Debt Service'!R$24,'H-32A-WP06 - Debt Service'!R$27/12,0)),"-")</f>
        <v>0</v>
      </c>
      <c r="T510" s="366">
        <f>IFERROR(IF(-SUM(T$20:T509)+T$15&lt;0.000001,0,IF($C510&gt;='H-32A-WP06 - Debt Service'!S$24,'H-32A-WP06 - Debt Service'!S$27/12,0)),"-")</f>
        <v>0</v>
      </c>
      <c r="U510" s="366">
        <f>IFERROR(IF(-SUM(U$20:U509)+U$15&lt;0.000001,0,IF($C510&gt;='H-32A-WP06 - Debt Service'!T$24,'H-32A-WP06 - Debt Service'!T$27/12,0)),"-")</f>
        <v>0</v>
      </c>
      <c r="V510" s="366">
        <f>IFERROR(IF(-SUM(V$20:V509)+V$15&lt;0.000001,0,IF($C510&gt;='H-32A-WP06 - Debt Service'!U$24,'H-32A-WP06 - Debt Service'!U$27/12,0)),"-")</f>
        <v>0</v>
      </c>
      <c r="W510" s="366">
        <f>IFERROR(IF(-SUM(W$20:W509)+W$15&lt;0.000001,0,IF($C510&gt;='H-32A-WP06 - Debt Service'!V$24,'H-32A-WP06 - Debt Service'!V$27/12,0)),"-")</f>
        <v>0</v>
      </c>
      <c r="X510" s="366">
        <f>IFERROR(IF(-SUM(X$20:X509)+X$15&lt;0.000001,0,IF($C510&gt;='H-32A-WP06 - Debt Service'!W$24,'H-32A-WP06 - Debt Service'!W$27/12,0)),"-")</f>
        <v>0</v>
      </c>
      <c r="Y510" s="366">
        <f>IFERROR(IF(-SUM(Y$20:Y509)+Y$15&lt;0.000001,0,IF($C510&gt;='H-32A-WP06 - Debt Service'!X$24,'H-32A-WP06 - Debt Service'!X$27/12,0)),"-")</f>
        <v>0</v>
      </c>
      <c r="Z510" s="366">
        <f>IFERROR(IF(-SUM(Z$20:Z509)+Z$15&lt;0.000001,0,IF($C510&gt;='H-32A-WP06 - Debt Service'!Y$24,'H-32A-WP06 - Debt Service'!Y$27/12,0)),"-")</f>
        <v>0</v>
      </c>
    </row>
    <row r="511" spans="2:26">
      <c r="B511" s="354">
        <f t="shared" si="28"/>
        <v>2059</v>
      </c>
      <c r="C511" s="378">
        <f t="shared" si="30"/>
        <v>58410</v>
      </c>
      <c r="D511" s="366" t="str">
        <f>IFERROR(IF(-SUM(D$20:D510)+D$15&lt;0.000001,0,IF($C511&gt;='H-32A-WP06 - Debt Service'!C$24,'H-32A-WP06 - Debt Service'!C$27/12,0)),"-")</f>
        <v>-</v>
      </c>
      <c r="E511" s="366" t="str">
        <f>IFERROR(IF(-SUM(E$20:E510)+E$15&lt;0.000001,0,IF($C511&gt;='H-32A-WP06 - Debt Service'!D$24,'H-32A-WP06 - Debt Service'!D$27/12,0)),"-")</f>
        <v>-</v>
      </c>
      <c r="F511" s="366" t="str">
        <f>IFERROR(IF(-SUM(F$20:F510)+F$15&lt;0.000001,0,IF($C511&gt;='H-32A-WP06 - Debt Service'!E$24,'H-32A-WP06 - Debt Service'!E$27/12,0)),"-")</f>
        <v>-</v>
      </c>
      <c r="G511" s="366">
        <f>IFERROR(IF(-SUM(G$20:G510)+G$15&lt;0.000001,0,IF($C511&gt;='H-32A-WP06 - Debt Service'!F$24,'H-32A-WP06 - Debt Service'!F$27/12,0)),"-")</f>
        <v>0</v>
      </c>
      <c r="H511" s="366">
        <f>IFERROR(IF(-SUM(H$20:H510)+H$15&lt;0.000001,0,IF($C511&gt;='H-32A-WP06 - Debt Service'!G$24,'H-32A-WP06 - Debt Service'!G$27/12,0)),"-")</f>
        <v>0</v>
      </c>
      <c r="I511" s="366">
        <f>IFERROR(IF(-SUM(I$20:I510)+I$15&lt;0.000001,0,IF($C511&gt;='H-32A-WP06 - Debt Service'!H$24,'H-32A-WP06 - Debt Service'!H$27/12,0)),"-")</f>
        <v>0</v>
      </c>
      <c r="J511" s="366">
        <f>IFERROR(IF(-SUM(J$20:J510)+J$15&lt;0.000001,0,IF($C511&gt;='H-32A-WP06 - Debt Service'!I$24,'H-32A-WP06 - Debt Service'!I$27/12,0)),"-")</f>
        <v>0</v>
      </c>
      <c r="K511" s="366">
        <f>IFERROR(IF(-SUM(K$20:K510)+K$15&lt;0.000001,0,IF($C511&gt;='H-32A-WP06 - Debt Service'!J$24,'H-32A-WP06 - Debt Service'!J$27/12,0)),"-")</f>
        <v>0</v>
      </c>
      <c r="L511" s="366">
        <f>IFERROR(IF(-SUM(L$20:L510)+L$15&lt;0.000001,0,IF($C511&gt;='H-32A-WP06 - Debt Service'!K$24,'H-32A-WP06 - Debt Service'!K$27/12,0)),"-")</f>
        <v>0</v>
      </c>
      <c r="M511" s="366">
        <f>IFERROR(IF(-SUM(M$20:M510)+M$15&lt;0.000001,0,IF($C511&gt;='H-32A-WP06 - Debt Service'!L$24,'H-32A-WP06 - Debt Service'!L$27/12,0)),"-")</f>
        <v>0</v>
      </c>
      <c r="N511" s="459"/>
      <c r="O511" s="354">
        <f t="shared" si="29"/>
        <v>2059</v>
      </c>
      <c r="P511" s="378">
        <f t="shared" si="31"/>
        <v>58410</v>
      </c>
      <c r="Q511" s="366" t="str">
        <f>IFERROR(IF(-SUM(Q$20:Q510)+Q$15&lt;0.000001,0,IF($C511&gt;='H-32A-WP06 - Debt Service'!P$24,'H-32A-WP06 - Debt Service'!P$27/12,0)),"-")</f>
        <v>-</v>
      </c>
      <c r="R511" s="366">
        <f>IFERROR(IF(-SUM(R$20:R510)+R$15&lt;0.000001,0,IF($C511&gt;='H-32A-WP06 - Debt Service'!Q$24,'H-32A-WP06 - Debt Service'!Q$27/12,0)),"-")</f>
        <v>0</v>
      </c>
      <c r="S511" s="366">
        <f>IFERROR(IF(-SUM(S$20:S510)+S$15&lt;0.000001,0,IF($C511&gt;='H-32A-WP06 - Debt Service'!R$24,'H-32A-WP06 - Debt Service'!R$27/12,0)),"-")</f>
        <v>0</v>
      </c>
      <c r="T511" s="366">
        <f>IFERROR(IF(-SUM(T$20:T510)+T$15&lt;0.000001,0,IF($C511&gt;='H-32A-WP06 - Debt Service'!S$24,'H-32A-WP06 - Debt Service'!S$27/12,0)),"-")</f>
        <v>0</v>
      </c>
      <c r="U511" s="366">
        <f>IFERROR(IF(-SUM(U$20:U510)+U$15&lt;0.000001,0,IF($C511&gt;='H-32A-WP06 - Debt Service'!T$24,'H-32A-WP06 - Debt Service'!T$27/12,0)),"-")</f>
        <v>0</v>
      </c>
      <c r="V511" s="366">
        <f>IFERROR(IF(-SUM(V$20:V510)+V$15&lt;0.000001,0,IF($C511&gt;='H-32A-WP06 - Debt Service'!U$24,'H-32A-WP06 - Debt Service'!U$27/12,0)),"-")</f>
        <v>0</v>
      </c>
      <c r="W511" s="366">
        <f>IFERROR(IF(-SUM(W$20:W510)+W$15&lt;0.000001,0,IF($C511&gt;='H-32A-WP06 - Debt Service'!V$24,'H-32A-WP06 - Debt Service'!V$27/12,0)),"-")</f>
        <v>0</v>
      </c>
      <c r="X511" s="366">
        <f>IFERROR(IF(-SUM(X$20:X510)+X$15&lt;0.000001,0,IF($C511&gt;='H-32A-WP06 - Debt Service'!W$24,'H-32A-WP06 - Debt Service'!W$27/12,0)),"-")</f>
        <v>0</v>
      </c>
      <c r="Y511" s="366">
        <f>IFERROR(IF(-SUM(Y$20:Y510)+Y$15&lt;0.000001,0,IF($C511&gt;='H-32A-WP06 - Debt Service'!X$24,'H-32A-WP06 - Debt Service'!X$27/12,0)),"-")</f>
        <v>0</v>
      </c>
      <c r="Z511" s="366">
        <f>IFERROR(IF(-SUM(Z$20:Z510)+Z$15&lt;0.000001,0,IF($C511&gt;='H-32A-WP06 - Debt Service'!Y$24,'H-32A-WP06 - Debt Service'!Y$27/12,0)),"-")</f>
        <v>0</v>
      </c>
    </row>
    <row r="512" spans="2:26">
      <c r="B512" s="354">
        <f t="shared" si="28"/>
        <v>2060</v>
      </c>
      <c r="C512" s="378">
        <f t="shared" si="30"/>
        <v>58441</v>
      </c>
      <c r="D512" s="366" t="str">
        <f>IFERROR(IF(-SUM(D$20:D511)+D$15&lt;0.000001,0,IF($C512&gt;='H-32A-WP06 - Debt Service'!C$24,'H-32A-WP06 - Debt Service'!C$27/12,0)),"-")</f>
        <v>-</v>
      </c>
      <c r="E512" s="366" t="str">
        <f>IFERROR(IF(-SUM(E$20:E511)+E$15&lt;0.000001,0,IF($C512&gt;='H-32A-WP06 - Debt Service'!D$24,'H-32A-WP06 - Debt Service'!D$27/12,0)),"-")</f>
        <v>-</v>
      </c>
      <c r="F512" s="366" t="str">
        <f>IFERROR(IF(-SUM(F$20:F511)+F$15&lt;0.000001,0,IF($C512&gt;='H-32A-WP06 - Debt Service'!E$24,'H-32A-WP06 - Debt Service'!E$27/12,0)),"-")</f>
        <v>-</v>
      </c>
      <c r="G512" s="366">
        <f>IFERROR(IF(-SUM(G$20:G511)+G$15&lt;0.000001,0,IF($C512&gt;='H-32A-WP06 - Debt Service'!F$24,'H-32A-WP06 - Debt Service'!F$27/12,0)),"-")</f>
        <v>0</v>
      </c>
      <c r="H512" s="366">
        <f>IFERROR(IF(-SUM(H$20:H511)+H$15&lt;0.000001,0,IF($C512&gt;='H-32A-WP06 - Debt Service'!G$24,'H-32A-WP06 - Debt Service'!G$27/12,0)),"-")</f>
        <v>0</v>
      </c>
      <c r="I512" s="366">
        <f>IFERROR(IF(-SUM(I$20:I511)+I$15&lt;0.000001,0,IF($C512&gt;='H-32A-WP06 - Debt Service'!H$24,'H-32A-WP06 - Debt Service'!H$27/12,0)),"-")</f>
        <v>0</v>
      </c>
      <c r="J512" s="366">
        <f>IFERROR(IF(-SUM(J$20:J511)+J$15&lt;0.000001,0,IF($C512&gt;='H-32A-WP06 - Debt Service'!I$24,'H-32A-WP06 - Debt Service'!I$27/12,0)),"-")</f>
        <v>0</v>
      </c>
      <c r="K512" s="366">
        <f>IFERROR(IF(-SUM(K$20:K511)+K$15&lt;0.000001,0,IF($C512&gt;='H-32A-WP06 - Debt Service'!J$24,'H-32A-WP06 - Debt Service'!J$27/12,0)),"-")</f>
        <v>0</v>
      </c>
      <c r="L512" s="366">
        <f>IFERROR(IF(-SUM(L$20:L511)+L$15&lt;0.000001,0,IF($C512&gt;='H-32A-WP06 - Debt Service'!K$24,'H-32A-WP06 - Debt Service'!K$27/12,0)),"-")</f>
        <v>0</v>
      </c>
      <c r="M512" s="366">
        <f>IFERROR(IF(-SUM(M$20:M511)+M$15&lt;0.000001,0,IF($C512&gt;='H-32A-WP06 - Debt Service'!L$24,'H-32A-WP06 - Debt Service'!L$27/12,0)),"-")</f>
        <v>0</v>
      </c>
      <c r="N512" s="459"/>
      <c r="O512" s="354">
        <f t="shared" si="29"/>
        <v>2060</v>
      </c>
      <c r="P512" s="378">
        <f t="shared" si="31"/>
        <v>58441</v>
      </c>
      <c r="Q512" s="366" t="str">
        <f>IFERROR(IF(-SUM(Q$20:Q511)+Q$15&lt;0.000001,0,IF($C512&gt;='H-32A-WP06 - Debt Service'!P$24,'H-32A-WP06 - Debt Service'!P$27/12,0)),"-")</f>
        <v>-</v>
      </c>
      <c r="R512" s="366">
        <f>IFERROR(IF(-SUM(R$20:R511)+R$15&lt;0.000001,0,IF($C512&gt;='H-32A-WP06 - Debt Service'!Q$24,'H-32A-WP06 - Debt Service'!Q$27/12,0)),"-")</f>
        <v>0</v>
      </c>
      <c r="S512" s="366">
        <f>IFERROR(IF(-SUM(S$20:S511)+S$15&lt;0.000001,0,IF($C512&gt;='H-32A-WP06 - Debt Service'!R$24,'H-32A-WP06 - Debt Service'!R$27/12,0)),"-")</f>
        <v>0</v>
      </c>
      <c r="T512" s="366">
        <f>IFERROR(IF(-SUM(T$20:T511)+T$15&lt;0.000001,0,IF($C512&gt;='H-32A-WP06 - Debt Service'!S$24,'H-32A-WP06 - Debt Service'!S$27/12,0)),"-")</f>
        <v>0</v>
      </c>
      <c r="U512" s="366">
        <f>IFERROR(IF(-SUM(U$20:U511)+U$15&lt;0.000001,0,IF($C512&gt;='H-32A-WP06 - Debt Service'!T$24,'H-32A-WP06 - Debt Service'!T$27/12,0)),"-")</f>
        <v>0</v>
      </c>
      <c r="V512" s="366">
        <f>IFERROR(IF(-SUM(V$20:V511)+V$15&lt;0.000001,0,IF($C512&gt;='H-32A-WP06 - Debt Service'!U$24,'H-32A-WP06 - Debt Service'!U$27/12,0)),"-")</f>
        <v>0</v>
      </c>
      <c r="W512" s="366">
        <f>IFERROR(IF(-SUM(W$20:W511)+W$15&lt;0.000001,0,IF($C512&gt;='H-32A-WP06 - Debt Service'!V$24,'H-32A-WP06 - Debt Service'!V$27/12,0)),"-")</f>
        <v>0</v>
      </c>
      <c r="X512" s="366">
        <f>IFERROR(IF(-SUM(X$20:X511)+X$15&lt;0.000001,0,IF($C512&gt;='H-32A-WP06 - Debt Service'!W$24,'H-32A-WP06 - Debt Service'!W$27/12,0)),"-")</f>
        <v>0</v>
      </c>
      <c r="Y512" s="366">
        <f>IFERROR(IF(-SUM(Y$20:Y511)+Y$15&lt;0.000001,0,IF($C512&gt;='H-32A-WP06 - Debt Service'!X$24,'H-32A-WP06 - Debt Service'!X$27/12,0)),"-")</f>
        <v>0</v>
      </c>
      <c r="Z512" s="366">
        <f>IFERROR(IF(-SUM(Z$20:Z511)+Z$15&lt;0.000001,0,IF($C512&gt;='H-32A-WP06 - Debt Service'!Y$24,'H-32A-WP06 - Debt Service'!Y$27/12,0)),"-")</f>
        <v>0</v>
      </c>
    </row>
    <row r="513" spans="2:26">
      <c r="B513" s="354">
        <f t="shared" si="28"/>
        <v>2060</v>
      </c>
      <c r="C513" s="378">
        <f t="shared" si="30"/>
        <v>58472</v>
      </c>
      <c r="D513" s="366" t="str">
        <f>IFERROR(IF(-SUM(D$20:D512)+D$15&lt;0.000001,0,IF($C513&gt;='H-32A-WP06 - Debt Service'!C$24,'H-32A-WP06 - Debt Service'!C$27/12,0)),"-")</f>
        <v>-</v>
      </c>
      <c r="E513" s="366" t="str">
        <f>IFERROR(IF(-SUM(E$20:E512)+E$15&lt;0.000001,0,IF($C513&gt;='H-32A-WP06 - Debt Service'!D$24,'H-32A-WP06 - Debt Service'!D$27/12,0)),"-")</f>
        <v>-</v>
      </c>
      <c r="F513" s="366" t="str">
        <f>IFERROR(IF(-SUM(F$20:F512)+F$15&lt;0.000001,0,IF($C513&gt;='H-32A-WP06 - Debt Service'!E$24,'H-32A-WP06 - Debt Service'!E$27/12,0)),"-")</f>
        <v>-</v>
      </c>
      <c r="G513" s="366">
        <f>IFERROR(IF(-SUM(G$20:G512)+G$15&lt;0.000001,0,IF($C513&gt;='H-32A-WP06 - Debt Service'!F$24,'H-32A-WP06 - Debt Service'!F$27/12,0)),"-")</f>
        <v>0</v>
      </c>
      <c r="H513" s="366">
        <f>IFERROR(IF(-SUM(H$20:H512)+H$15&lt;0.000001,0,IF($C513&gt;='H-32A-WP06 - Debt Service'!G$24,'H-32A-WP06 - Debt Service'!G$27/12,0)),"-")</f>
        <v>0</v>
      </c>
      <c r="I513" s="366">
        <f>IFERROR(IF(-SUM(I$20:I512)+I$15&lt;0.000001,0,IF($C513&gt;='H-32A-WP06 - Debt Service'!H$24,'H-32A-WP06 - Debt Service'!H$27/12,0)),"-")</f>
        <v>0</v>
      </c>
      <c r="J513" s="366">
        <f>IFERROR(IF(-SUM(J$20:J512)+J$15&lt;0.000001,0,IF($C513&gt;='H-32A-WP06 - Debt Service'!I$24,'H-32A-WP06 - Debt Service'!I$27/12,0)),"-")</f>
        <v>0</v>
      </c>
      <c r="K513" s="366">
        <f>IFERROR(IF(-SUM(K$20:K512)+K$15&lt;0.000001,0,IF($C513&gt;='H-32A-WP06 - Debt Service'!J$24,'H-32A-WP06 - Debt Service'!J$27/12,0)),"-")</f>
        <v>0</v>
      </c>
      <c r="L513" s="366">
        <f>IFERROR(IF(-SUM(L$20:L512)+L$15&lt;0.000001,0,IF($C513&gt;='H-32A-WP06 - Debt Service'!K$24,'H-32A-WP06 - Debt Service'!K$27/12,0)),"-")</f>
        <v>0</v>
      </c>
      <c r="M513" s="366">
        <f>IFERROR(IF(-SUM(M$20:M512)+M$15&lt;0.000001,0,IF($C513&gt;='H-32A-WP06 - Debt Service'!L$24,'H-32A-WP06 - Debt Service'!L$27/12,0)),"-")</f>
        <v>0</v>
      </c>
      <c r="N513" s="459"/>
      <c r="O513" s="354">
        <f t="shared" si="29"/>
        <v>2060</v>
      </c>
      <c r="P513" s="378">
        <f t="shared" si="31"/>
        <v>58472</v>
      </c>
      <c r="Q513" s="366" t="str">
        <f>IFERROR(IF(-SUM(Q$20:Q512)+Q$15&lt;0.000001,0,IF($C513&gt;='H-32A-WP06 - Debt Service'!P$24,'H-32A-WP06 - Debt Service'!P$27/12,0)),"-")</f>
        <v>-</v>
      </c>
      <c r="R513" s="366">
        <f>IFERROR(IF(-SUM(R$20:R512)+R$15&lt;0.000001,0,IF($C513&gt;='H-32A-WP06 - Debt Service'!Q$24,'H-32A-WP06 - Debt Service'!Q$27/12,0)),"-")</f>
        <v>0</v>
      </c>
      <c r="S513" s="366">
        <f>IFERROR(IF(-SUM(S$20:S512)+S$15&lt;0.000001,0,IF($C513&gt;='H-32A-WP06 - Debt Service'!R$24,'H-32A-WP06 - Debt Service'!R$27/12,0)),"-")</f>
        <v>0</v>
      </c>
      <c r="T513" s="366">
        <f>IFERROR(IF(-SUM(T$20:T512)+T$15&lt;0.000001,0,IF($C513&gt;='H-32A-WP06 - Debt Service'!S$24,'H-32A-WP06 - Debt Service'!S$27/12,0)),"-")</f>
        <v>0</v>
      </c>
      <c r="U513" s="366">
        <f>IFERROR(IF(-SUM(U$20:U512)+U$15&lt;0.000001,0,IF($C513&gt;='H-32A-WP06 - Debt Service'!T$24,'H-32A-WP06 - Debt Service'!T$27/12,0)),"-")</f>
        <v>0</v>
      </c>
      <c r="V513" s="366">
        <f>IFERROR(IF(-SUM(V$20:V512)+V$15&lt;0.000001,0,IF($C513&gt;='H-32A-WP06 - Debt Service'!U$24,'H-32A-WP06 - Debt Service'!U$27/12,0)),"-")</f>
        <v>0</v>
      </c>
      <c r="W513" s="366">
        <f>IFERROR(IF(-SUM(W$20:W512)+W$15&lt;0.000001,0,IF($C513&gt;='H-32A-WP06 - Debt Service'!V$24,'H-32A-WP06 - Debt Service'!V$27/12,0)),"-")</f>
        <v>0</v>
      </c>
      <c r="X513" s="366">
        <f>IFERROR(IF(-SUM(X$20:X512)+X$15&lt;0.000001,0,IF($C513&gt;='H-32A-WP06 - Debt Service'!W$24,'H-32A-WP06 - Debt Service'!W$27/12,0)),"-")</f>
        <v>0</v>
      </c>
      <c r="Y513" s="366">
        <f>IFERROR(IF(-SUM(Y$20:Y512)+Y$15&lt;0.000001,0,IF($C513&gt;='H-32A-WP06 - Debt Service'!X$24,'H-32A-WP06 - Debt Service'!X$27/12,0)),"-")</f>
        <v>0</v>
      </c>
      <c r="Z513" s="366">
        <f>IFERROR(IF(-SUM(Z$20:Z512)+Z$15&lt;0.000001,0,IF($C513&gt;='H-32A-WP06 - Debt Service'!Y$24,'H-32A-WP06 - Debt Service'!Y$27/12,0)),"-")</f>
        <v>0</v>
      </c>
    </row>
    <row r="514" spans="2:26">
      <c r="B514" s="354">
        <f t="shared" si="28"/>
        <v>2060</v>
      </c>
      <c r="C514" s="378">
        <f t="shared" si="30"/>
        <v>58501</v>
      </c>
      <c r="D514" s="366" t="str">
        <f>IFERROR(IF(-SUM(D$20:D513)+D$15&lt;0.000001,0,IF($C514&gt;='H-32A-WP06 - Debt Service'!C$24,'H-32A-WP06 - Debt Service'!C$27/12,0)),"-")</f>
        <v>-</v>
      </c>
      <c r="E514" s="366" t="str">
        <f>IFERROR(IF(-SUM(E$20:E513)+E$15&lt;0.000001,0,IF($C514&gt;='H-32A-WP06 - Debt Service'!D$24,'H-32A-WP06 - Debt Service'!D$27/12,0)),"-")</f>
        <v>-</v>
      </c>
      <c r="F514" s="366" t="str">
        <f>IFERROR(IF(-SUM(F$20:F513)+F$15&lt;0.000001,0,IF($C514&gt;='H-32A-WP06 - Debt Service'!E$24,'H-32A-WP06 - Debt Service'!E$27/12,0)),"-")</f>
        <v>-</v>
      </c>
      <c r="G514" s="366">
        <f>IFERROR(IF(-SUM(G$20:G513)+G$15&lt;0.000001,0,IF($C514&gt;='H-32A-WP06 - Debt Service'!F$24,'H-32A-WP06 - Debt Service'!F$27/12,0)),"-")</f>
        <v>0</v>
      </c>
      <c r="H514" s="366">
        <f>IFERROR(IF(-SUM(H$20:H513)+H$15&lt;0.000001,0,IF($C514&gt;='H-32A-WP06 - Debt Service'!G$24,'H-32A-WP06 - Debt Service'!G$27/12,0)),"-")</f>
        <v>0</v>
      </c>
      <c r="I514" s="366">
        <f>IFERROR(IF(-SUM(I$20:I513)+I$15&lt;0.000001,0,IF($C514&gt;='H-32A-WP06 - Debt Service'!H$24,'H-32A-WP06 - Debt Service'!H$27/12,0)),"-")</f>
        <v>0</v>
      </c>
      <c r="J514" s="366">
        <f>IFERROR(IF(-SUM(J$20:J513)+J$15&lt;0.000001,0,IF($C514&gt;='H-32A-WP06 - Debt Service'!I$24,'H-32A-WP06 - Debt Service'!I$27/12,0)),"-")</f>
        <v>0</v>
      </c>
      <c r="K514" s="366">
        <f>IFERROR(IF(-SUM(K$20:K513)+K$15&lt;0.000001,0,IF($C514&gt;='H-32A-WP06 - Debt Service'!J$24,'H-32A-WP06 - Debt Service'!J$27/12,0)),"-")</f>
        <v>0</v>
      </c>
      <c r="L514" s="366">
        <f>IFERROR(IF(-SUM(L$20:L513)+L$15&lt;0.000001,0,IF($C514&gt;='H-32A-WP06 - Debt Service'!K$24,'H-32A-WP06 - Debt Service'!K$27/12,0)),"-")</f>
        <v>0</v>
      </c>
      <c r="M514" s="366">
        <f>IFERROR(IF(-SUM(M$20:M513)+M$15&lt;0.000001,0,IF($C514&gt;='H-32A-WP06 - Debt Service'!L$24,'H-32A-WP06 - Debt Service'!L$27/12,0)),"-")</f>
        <v>0</v>
      </c>
      <c r="N514" s="459"/>
      <c r="O514" s="354">
        <f t="shared" si="29"/>
        <v>2060</v>
      </c>
      <c r="P514" s="378">
        <f t="shared" si="31"/>
        <v>58501</v>
      </c>
      <c r="Q514" s="366" t="str">
        <f>IFERROR(IF(-SUM(Q$20:Q513)+Q$15&lt;0.000001,0,IF($C514&gt;='H-32A-WP06 - Debt Service'!P$24,'H-32A-WP06 - Debt Service'!P$27/12,0)),"-")</f>
        <v>-</v>
      </c>
      <c r="R514" s="366">
        <f>IFERROR(IF(-SUM(R$20:R513)+R$15&lt;0.000001,0,IF($C514&gt;='H-32A-WP06 - Debt Service'!Q$24,'H-32A-WP06 - Debt Service'!Q$27/12,0)),"-")</f>
        <v>0</v>
      </c>
      <c r="S514" s="366">
        <f>IFERROR(IF(-SUM(S$20:S513)+S$15&lt;0.000001,0,IF($C514&gt;='H-32A-WP06 - Debt Service'!R$24,'H-32A-WP06 - Debt Service'!R$27/12,0)),"-")</f>
        <v>0</v>
      </c>
      <c r="T514" s="366">
        <f>IFERROR(IF(-SUM(T$20:T513)+T$15&lt;0.000001,0,IF($C514&gt;='H-32A-WP06 - Debt Service'!S$24,'H-32A-WP06 - Debt Service'!S$27/12,0)),"-")</f>
        <v>0</v>
      </c>
      <c r="U514" s="366">
        <f>IFERROR(IF(-SUM(U$20:U513)+U$15&lt;0.000001,0,IF($C514&gt;='H-32A-WP06 - Debt Service'!T$24,'H-32A-WP06 - Debt Service'!T$27/12,0)),"-")</f>
        <v>0</v>
      </c>
      <c r="V514" s="366">
        <f>IFERROR(IF(-SUM(V$20:V513)+V$15&lt;0.000001,0,IF($C514&gt;='H-32A-WP06 - Debt Service'!U$24,'H-32A-WP06 - Debt Service'!U$27/12,0)),"-")</f>
        <v>0</v>
      </c>
      <c r="W514" s="366">
        <f>IFERROR(IF(-SUM(W$20:W513)+W$15&lt;0.000001,0,IF($C514&gt;='H-32A-WP06 - Debt Service'!V$24,'H-32A-WP06 - Debt Service'!V$27/12,0)),"-")</f>
        <v>0</v>
      </c>
      <c r="X514" s="366">
        <f>IFERROR(IF(-SUM(X$20:X513)+X$15&lt;0.000001,0,IF($C514&gt;='H-32A-WP06 - Debt Service'!W$24,'H-32A-WP06 - Debt Service'!W$27/12,0)),"-")</f>
        <v>0</v>
      </c>
      <c r="Y514" s="366">
        <f>IFERROR(IF(-SUM(Y$20:Y513)+Y$15&lt;0.000001,0,IF($C514&gt;='H-32A-WP06 - Debt Service'!X$24,'H-32A-WP06 - Debt Service'!X$27/12,0)),"-")</f>
        <v>0</v>
      </c>
      <c r="Z514" s="366">
        <f>IFERROR(IF(-SUM(Z$20:Z513)+Z$15&lt;0.000001,0,IF($C514&gt;='H-32A-WP06 - Debt Service'!Y$24,'H-32A-WP06 - Debt Service'!Y$27/12,0)),"-")</f>
        <v>0</v>
      </c>
    </row>
    <row r="515" spans="2:26">
      <c r="B515" s="354">
        <f t="shared" si="28"/>
        <v>2060</v>
      </c>
      <c r="C515" s="378">
        <f t="shared" si="30"/>
        <v>58532</v>
      </c>
      <c r="D515" s="366" t="str">
        <f>IFERROR(IF(-SUM(D$20:D514)+D$15&lt;0.000001,0,IF($C515&gt;='H-32A-WP06 - Debt Service'!C$24,'H-32A-WP06 - Debt Service'!C$27/12,0)),"-")</f>
        <v>-</v>
      </c>
      <c r="E515" s="366" t="str">
        <f>IFERROR(IF(-SUM(E$20:E514)+E$15&lt;0.000001,0,IF($C515&gt;='H-32A-WP06 - Debt Service'!D$24,'H-32A-WP06 - Debt Service'!D$27/12,0)),"-")</f>
        <v>-</v>
      </c>
      <c r="F515" s="366" t="str">
        <f>IFERROR(IF(-SUM(F$20:F514)+F$15&lt;0.000001,0,IF($C515&gt;='H-32A-WP06 - Debt Service'!E$24,'H-32A-WP06 - Debt Service'!E$27/12,0)),"-")</f>
        <v>-</v>
      </c>
      <c r="G515" s="366">
        <f>IFERROR(IF(-SUM(G$20:G514)+G$15&lt;0.000001,0,IF($C515&gt;='H-32A-WP06 - Debt Service'!F$24,'H-32A-WP06 - Debt Service'!F$27/12,0)),"-")</f>
        <v>0</v>
      </c>
      <c r="H515" s="366">
        <f>IFERROR(IF(-SUM(H$20:H514)+H$15&lt;0.000001,0,IF($C515&gt;='H-32A-WP06 - Debt Service'!G$24,'H-32A-WP06 - Debt Service'!G$27/12,0)),"-")</f>
        <v>0</v>
      </c>
      <c r="I515" s="366">
        <f>IFERROR(IF(-SUM(I$20:I514)+I$15&lt;0.000001,0,IF($C515&gt;='H-32A-WP06 - Debt Service'!H$24,'H-32A-WP06 - Debt Service'!H$27/12,0)),"-")</f>
        <v>0</v>
      </c>
      <c r="J515" s="366">
        <f>IFERROR(IF(-SUM(J$20:J514)+J$15&lt;0.000001,0,IF($C515&gt;='H-32A-WP06 - Debt Service'!I$24,'H-32A-WP06 - Debt Service'!I$27/12,0)),"-")</f>
        <v>0</v>
      </c>
      <c r="K515" s="366">
        <f>IFERROR(IF(-SUM(K$20:K514)+K$15&lt;0.000001,0,IF($C515&gt;='H-32A-WP06 - Debt Service'!J$24,'H-32A-WP06 - Debt Service'!J$27/12,0)),"-")</f>
        <v>0</v>
      </c>
      <c r="L515" s="366">
        <f>IFERROR(IF(-SUM(L$20:L514)+L$15&lt;0.000001,0,IF($C515&gt;='H-32A-WP06 - Debt Service'!K$24,'H-32A-WP06 - Debt Service'!K$27/12,0)),"-")</f>
        <v>0</v>
      </c>
      <c r="M515" s="366">
        <f>IFERROR(IF(-SUM(M$20:M514)+M$15&lt;0.000001,0,IF($C515&gt;='H-32A-WP06 - Debt Service'!L$24,'H-32A-WP06 - Debt Service'!L$27/12,0)),"-")</f>
        <v>0</v>
      </c>
      <c r="N515" s="459"/>
      <c r="O515" s="354">
        <f t="shared" si="29"/>
        <v>2060</v>
      </c>
      <c r="P515" s="378">
        <f t="shared" si="31"/>
        <v>58532</v>
      </c>
      <c r="Q515" s="366" t="str">
        <f>IFERROR(IF(-SUM(Q$20:Q514)+Q$15&lt;0.000001,0,IF($C515&gt;='H-32A-WP06 - Debt Service'!P$24,'H-32A-WP06 - Debt Service'!P$27/12,0)),"-")</f>
        <v>-</v>
      </c>
      <c r="R515" s="366">
        <f>IFERROR(IF(-SUM(R$20:R514)+R$15&lt;0.000001,0,IF($C515&gt;='H-32A-WP06 - Debt Service'!Q$24,'H-32A-WP06 - Debt Service'!Q$27/12,0)),"-")</f>
        <v>0</v>
      </c>
      <c r="S515" s="366">
        <f>IFERROR(IF(-SUM(S$20:S514)+S$15&lt;0.000001,0,IF($C515&gt;='H-32A-WP06 - Debt Service'!R$24,'H-32A-WP06 - Debt Service'!R$27/12,0)),"-")</f>
        <v>0</v>
      </c>
      <c r="T515" s="366">
        <f>IFERROR(IF(-SUM(T$20:T514)+T$15&lt;0.000001,0,IF($C515&gt;='H-32A-WP06 - Debt Service'!S$24,'H-32A-WP06 - Debt Service'!S$27/12,0)),"-")</f>
        <v>0</v>
      </c>
      <c r="U515" s="366">
        <f>IFERROR(IF(-SUM(U$20:U514)+U$15&lt;0.000001,0,IF($C515&gt;='H-32A-WP06 - Debt Service'!T$24,'H-32A-WP06 - Debt Service'!T$27/12,0)),"-")</f>
        <v>0</v>
      </c>
      <c r="V515" s="366">
        <f>IFERROR(IF(-SUM(V$20:V514)+V$15&lt;0.000001,0,IF($C515&gt;='H-32A-WP06 - Debt Service'!U$24,'H-32A-WP06 - Debt Service'!U$27/12,0)),"-")</f>
        <v>0</v>
      </c>
      <c r="W515" s="366">
        <f>IFERROR(IF(-SUM(W$20:W514)+W$15&lt;0.000001,0,IF($C515&gt;='H-32A-WP06 - Debt Service'!V$24,'H-32A-WP06 - Debt Service'!V$27/12,0)),"-")</f>
        <v>0</v>
      </c>
      <c r="X515" s="366">
        <f>IFERROR(IF(-SUM(X$20:X514)+X$15&lt;0.000001,0,IF($C515&gt;='H-32A-WP06 - Debt Service'!W$24,'H-32A-WP06 - Debt Service'!W$27/12,0)),"-")</f>
        <v>0</v>
      </c>
      <c r="Y515" s="366">
        <f>IFERROR(IF(-SUM(Y$20:Y514)+Y$15&lt;0.000001,0,IF($C515&gt;='H-32A-WP06 - Debt Service'!X$24,'H-32A-WP06 - Debt Service'!X$27/12,0)),"-")</f>
        <v>0</v>
      </c>
      <c r="Z515" s="366">
        <f>IFERROR(IF(-SUM(Z$20:Z514)+Z$15&lt;0.000001,0,IF($C515&gt;='H-32A-WP06 - Debt Service'!Y$24,'H-32A-WP06 - Debt Service'!Y$27/12,0)),"-")</f>
        <v>0</v>
      </c>
    </row>
    <row r="516" spans="2:26">
      <c r="B516" s="354">
        <f t="shared" si="28"/>
        <v>2060</v>
      </c>
      <c r="C516" s="378">
        <f t="shared" si="30"/>
        <v>58562</v>
      </c>
      <c r="D516" s="366" t="str">
        <f>IFERROR(IF(-SUM(D$20:D515)+D$15&lt;0.000001,0,IF($C516&gt;='H-32A-WP06 - Debt Service'!C$24,'H-32A-WP06 - Debt Service'!C$27/12,0)),"-")</f>
        <v>-</v>
      </c>
      <c r="E516" s="366" t="str">
        <f>IFERROR(IF(-SUM(E$20:E515)+E$15&lt;0.000001,0,IF($C516&gt;='H-32A-WP06 - Debt Service'!D$24,'H-32A-WP06 - Debt Service'!D$27/12,0)),"-")</f>
        <v>-</v>
      </c>
      <c r="F516" s="366" t="str">
        <f>IFERROR(IF(-SUM(F$20:F515)+F$15&lt;0.000001,0,IF($C516&gt;='H-32A-WP06 - Debt Service'!E$24,'H-32A-WP06 - Debt Service'!E$27/12,0)),"-")</f>
        <v>-</v>
      </c>
      <c r="G516" s="366">
        <f>IFERROR(IF(-SUM(G$20:G515)+G$15&lt;0.000001,0,IF($C516&gt;='H-32A-WP06 - Debt Service'!F$24,'H-32A-WP06 - Debt Service'!F$27/12,0)),"-")</f>
        <v>0</v>
      </c>
      <c r="H516" s="366">
        <f>IFERROR(IF(-SUM(H$20:H515)+H$15&lt;0.000001,0,IF($C516&gt;='H-32A-WP06 - Debt Service'!G$24,'H-32A-WP06 - Debt Service'!G$27/12,0)),"-")</f>
        <v>0</v>
      </c>
      <c r="I516" s="366">
        <f>IFERROR(IF(-SUM(I$20:I515)+I$15&lt;0.000001,0,IF($C516&gt;='H-32A-WP06 - Debt Service'!H$24,'H-32A-WP06 - Debt Service'!H$27/12,0)),"-")</f>
        <v>0</v>
      </c>
      <c r="J516" s="366">
        <f>IFERROR(IF(-SUM(J$20:J515)+J$15&lt;0.000001,0,IF($C516&gt;='H-32A-WP06 - Debt Service'!I$24,'H-32A-WP06 - Debt Service'!I$27/12,0)),"-")</f>
        <v>0</v>
      </c>
      <c r="K516" s="366">
        <f>IFERROR(IF(-SUM(K$20:K515)+K$15&lt;0.000001,0,IF($C516&gt;='H-32A-WP06 - Debt Service'!J$24,'H-32A-WP06 - Debt Service'!J$27/12,0)),"-")</f>
        <v>0</v>
      </c>
      <c r="L516" s="366">
        <f>IFERROR(IF(-SUM(L$20:L515)+L$15&lt;0.000001,0,IF($C516&gt;='H-32A-WP06 - Debt Service'!K$24,'H-32A-WP06 - Debt Service'!K$27/12,0)),"-")</f>
        <v>0</v>
      </c>
      <c r="M516" s="366">
        <f>IFERROR(IF(-SUM(M$20:M515)+M$15&lt;0.000001,0,IF($C516&gt;='H-32A-WP06 - Debt Service'!L$24,'H-32A-WP06 - Debt Service'!L$27/12,0)),"-")</f>
        <v>0</v>
      </c>
      <c r="N516" s="459"/>
      <c r="O516" s="354">
        <f t="shared" si="29"/>
        <v>2060</v>
      </c>
      <c r="P516" s="378">
        <f t="shared" si="31"/>
        <v>58562</v>
      </c>
      <c r="Q516" s="366" t="str">
        <f>IFERROR(IF(-SUM(Q$20:Q515)+Q$15&lt;0.000001,0,IF($C516&gt;='H-32A-WP06 - Debt Service'!P$24,'H-32A-WP06 - Debt Service'!P$27/12,0)),"-")</f>
        <v>-</v>
      </c>
      <c r="R516" s="366">
        <f>IFERROR(IF(-SUM(R$20:R515)+R$15&lt;0.000001,0,IF($C516&gt;='H-32A-WP06 - Debt Service'!Q$24,'H-32A-WP06 - Debt Service'!Q$27/12,0)),"-")</f>
        <v>0</v>
      </c>
      <c r="S516" s="366">
        <f>IFERROR(IF(-SUM(S$20:S515)+S$15&lt;0.000001,0,IF($C516&gt;='H-32A-WP06 - Debt Service'!R$24,'H-32A-WP06 - Debt Service'!R$27/12,0)),"-")</f>
        <v>0</v>
      </c>
      <c r="T516" s="366">
        <f>IFERROR(IF(-SUM(T$20:T515)+T$15&lt;0.000001,0,IF($C516&gt;='H-32A-WP06 - Debt Service'!S$24,'H-32A-WP06 - Debt Service'!S$27/12,0)),"-")</f>
        <v>0</v>
      </c>
      <c r="U516" s="366">
        <f>IFERROR(IF(-SUM(U$20:U515)+U$15&lt;0.000001,0,IF($C516&gt;='H-32A-WP06 - Debt Service'!T$24,'H-32A-WP06 - Debt Service'!T$27/12,0)),"-")</f>
        <v>0</v>
      </c>
      <c r="V516" s="366">
        <f>IFERROR(IF(-SUM(V$20:V515)+V$15&lt;0.000001,0,IF($C516&gt;='H-32A-WP06 - Debt Service'!U$24,'H-32A-WP06 - Debt Service'!U$27/12,0)),"-")</f>
        <v>0</v>
      </c>
      <c r="W516" s="366">
        <f>IFERROR(IF(-SUM(W$20:W515)+W$15&lt;0.000001,0,IF($C516&gt;='H-32A-WP06 - Debt Service'!V$24,'H-32A-WP06 - Debt Service'!V$27/12,0)),"-")</f>
        <v>0</v>
      </c>
      <c r="X516" s="366">
        <f>IFERROR(IF(-SUM(X$20:X515)+X$15&lt;0.000001,0,IF($C516&gt;='H-32A-WP06 - Debt Service'!W$24,'H-32A-WP06 - Debt Service'!W$27/12,0)),"-")</f>
        <v>0</v>
      </c>
      <c r="Y516" s="366">
        <f>IFERROR(IF(-SUM(Y$20:Y515)+Y$15&lt;0.000001,0,IF($C516&gt;='H-32A-WP06 - Debt Service'!X$24,'H-32A-WP06 - Debt Service'!X$27/12,0)),"-")</f>
        <v>0</v>
      </c>
      <c r="Z516" s="366">
        <f>IFERROR(IF(-SUM(Z$20:Z515)+Z$15&lt;0.000001,0,IF($C516&gt;='H-32A-WP06 - Debt Service'!Y$24,'H-32A-WP06 - Debt Service'!Y$27/12,0)),"-")</f>
        <v>0</v>
      </c>
    </row>
    <row r="517" spans="2:26">
      <c r="B517" s="354">
        <f t="shared" si="28"/>
        <v>2060</v>
      </c>
      <c r="C517" s="378">
        <f t="shared" si="30"/>
        <v>58593</v>
      </c>
      <c r="D517" s="366" t="str">
        <f>IFERROR(IF(-SUM(D$20:D516)+D$15&lt;0.000001,0,IF($C517&gt;='H-32A-WP06 - Debt Service'!C$24,'H-32A-WP06 - Debt Service'!C$27/12,0)),"-")</f>
        <v>-</v>
      </c>
      <c r="E517" s="366" t="str">
        <f>IFERROR(IF(-SUM(E$20:E516)+E$15&lt;0.000001,0,IF($C517&gt;='H-32A-WP06 - Debt Service'!D$24,'H-32A-WP06 - Debt Service'!D$27/12,0)),"-")</f>
        <v>-</v>
      </c>
      <c r="F517" s="366" t="str">
        <f>IFERROR(IF(-SUM(F$20:F516)+F$15&lt;0.000001,0,IF($C517&gt;='H-32A-WP06 - Debt Service'!E$24,'H-32A-WP06 - Debt Service'!E$27/12,0)),"-")</f>
        <v>-</v>
      </c>
      <c r="G517" s="366">
        <f>IFERROR(IF(-SUM(G$20:G516)+G$15&lt;0.000001,0,IF($C517&gt;='H-32A-WP06 - Debt Service'!F$24,'H-32A-WP06 - Debt Service'!F$27/12,0)),"-")</f>
        <v>0</v>
      </c>
      <c r="H517" s="366">
        <f>IFERROR(IF(-SUM(H$20:H516)+H$15&lt;0.000001,0,IF($C517&gt;='H-32A-WP06 - Debt Service'!G$24,'H-32A-WP06 - Debt Service'!G$27/12,0)),"-")</f>
        <v>0</v>
      </c>
      <c r="I517" s="366">
        <f>IFERROR(IF(-SUM(I$20:I516)+I$15&lt;0.000001,0,IF($C517&gt;='H-32A-WP06 - Debt Service'!H$24,'H-32A-WP06 - Debt Service'!H$27/12,0)),"-")</f>
        <v>0</v>
      </c>
      <c r="J517" s="366">
        <f>IFERROR(IF(-SUM(J$20:J516)+J$15&lt;0.000001,0,IF($C517&gt;='H-32A-WP06 - Debt Service'!I$24,'H-32A-WP06 - Debt Service'!I$27/12,0)),"-")</f>
        <v>0</v>
      </c>
      <c r="K517" s="366">
        <f>IFERROR(IF(-SUM(K$20:K516)+K$15&lt;0.000001,0,IF($C517&gt;='H-32A-WP06 - Debt Service'!J$24,'H-32A-WP06 - Debt Service'!J$27/12,0)),"-")</f>
        <v>0</v>
      </c>
      <c r="L517" s="366">
        <f>IFERROR(IF(-SUM(L$20:L516)+L$15&lt;0.000001,0,IF($C517&gt;='H-32A-WP06 - Debt Service'!K$24,'H-32A-WP06 - Debt Service'!K$27/12,0)),"-")</f>
        <v>0</v>
      </c>
      <c r="M517" s="366">
        <f>IFERROR(IF(-SUM(M$20:M516)+M$15&lt;0.000001,0,IF($C517&gt;='H-32A-WP06 - Debt Service'!L$24,'H-32A-WP06 - Debt Service'!L$27/12,0)),"-")</f>
        <v>0</v>
      </c>
      <c r="N517" s="459"/>
      <c r="O517" s="354">
        <f t="shared" si="29"/>
        <v>2060</v>
      </c>
      <c r="P517" s="378">
        <f t="shared" si="31"/>
        <v>58593</v>
      </c>
      <c r="Q517" s="366" t="str">
        <f>IFERROR(IF(-SUM(Q$20:Q516)+Q$15&lt;0.000001,0,IF($C517&gt;='H-32A-WP06 - Debt Service'!P$24,'H-32A-WP06 - Debt Service'!P$27/12,0)),"-")</f>
        <v>-</v>
      </c>
      <c r="R517" s="366">
        <f>IFERROR(IF(-SUM(R$20:R516)+R$15&lt;0.000001,0,IF($C517&gt;='H-32A-WP06 - Debt Service'!Q$24,'H-32A-WP06 - Debt Service'!Q$27/12,0)),"-")</f>
        <v>0</v>
      </c>
      <c r="S517" s="366">
        <f>IFERROR(IF(-SUM(S$20:S516)+S$15&lt;0.000001,0,IF($C517&gt;='H-32A-WP06 - Debt Service'!R$24,'H-32A-WP06 - Debt Service'!R$27/12,0)),"-")</f>
        <v>0</v>
      </c>
      <c r="T517" s="366">
        <f>IFERROR(IF(-SUM(T$20:T516)+T$15&lt;0.000001,0,IF($C517&gt;='H-32A-WP06 - Debt Service'!S$24,'H-32A-WP06 - Debt Service'!S$27/12,0)),"-")</f>
        <v>0</v>
      </c>
      <c r="U517" s="366">
        <f>IFERROR(IF(-SUM(U$20:U516)+U$15&lt;0.000001,0,IF($C517&gt;='H-32A-WP06 - Debt Service'!T$24,'H-32A-WP06 - Debt Service'!T$27/12,0)),"-")</f>
        <v>0</v>
      </c>
      <c r="V517" s="366">
        <f>IFERROR(IF(-SUM(V$20:V516)+V$15&lt;0.000001,0,IF($C517&gt;='H-32A-WP06 - Debt Service'!U$24,'H-32A-WP06 - Debt Service'!U$27/12,0)),"-")</f>
        <v>0</v>
      </c>
      <c r="W517" s="366">
        <f>IFERROR(IF(-SUM(W$20:W516)+W$15&lt;0.000001,0,IF($C517&gt;='H-32A-WP06 - Debt Service'!V$24,'H-32A-WP06 - Debt Service'!V$27/12,0)),"-")</f>
        <v>0</v>
      </c>
      <c r="X517" s="366">
        <f>IFERROR(IF(-SUM(X$20:X516)+X$15&lt;0.000001,0,IF($C517&gt;='H-32A-WP06 - Debt Service'!W$24,'H-32A-WP06 - Debt Service'!W$27/12,0)),"-")</f>
        <v>0</v>
      </c>
      <c r="Y517" s="366">
        <f>IFERROR(IF(-SUM(Y$20:Y516)+Y$15&lt;0.000001,0,IF($C517&gt;='H-32A-WP06 - Debt Service'!X$24,'H-32A-WP06 - Debt Service'!X$27/12,0)),"-")</f>
        <v>0</v>
      </c>
      <c r="Z517" s="366">
        <f>IFERROR(IF(-SUM(Z$20:Z516)+Z$15&lt;0.000001,0,IF($C517&gt;='H-32A-WP06 - Debt Service'!Y$24,'H-32A-WP06 - Debt Service'!Y$27/12,0)),"-")</f>
        <v>0</v>
      </c>
    </row>
    <row r="518" spans="2:26">
      <c r="B518" s="354">
        <f t="shared" si="28"/>
        <v>2060</v>
      </c>
      <c r="C518" s="378">
        <f t="shared" si="30"/>
        <v>58623</v>
      </c>
      <c r="D518" s="366" t="str">
        <f>IFERROR(IF(-SUM(D$20:D517)+D$15&lt;0.000001,0,IF($C518&gt;='H-32A-WP06 - Debt Service'!C$24,'H-32A-WP06 - Debt Service'!C$27/12,0)),"-")</f>
        <v>-</v>
      </c>
      <c r="E518" s="366" t="str">
        <f>IFERROR(IF(-SUM(E$20:E517)+E$15&lt;0.000001,0,IF($C518&gt;='H-32A-WP06 - Debt Service'!D$24,'H-32A-WP06 - Debt Service'!D$27/12,0)),"-")</f>
        <v>-</v>
      </c>
      <c r="F518" s="366" t="str">
        <f>IFERROR(IF(-SUM(F$20:F517)+F$15&lt;0.000001,0,IF($C518&gt;='H-32A-WP06 - Debt Service'!E$24,'H-32A-WP06 - Debt Service'!E$27/12,0)),"-")</f>
        <v>-</v>
      </c>
      <c r="G518" s="366">
        <f>IFERROR(IF(-SUM(G$20:G517)+G$15&lt;0.000001,0,IF($C518&gt;='H-32A-WP06 - Debt Service'!F$24,'H-32A-WP06 - Debt Service'!F$27/12,0)),"-")</f>
        <v>0</v>
      </c>
      <c r="H518" s="366">
        <f>IFERROR(IF(-SUM(H$20:H517)+H$15&lt;0.000001,0,IF($C518&gt;='H-32A-WP06 - Debt Service'!G$24,'H-32A-WP06 - Debt Service'!G$27/12,0)),"-")</f>
        <v>0</v>
      </c>
      <c r="I518" s="366">
        <f>IFERROR(IF(-SUM(I$20:I517)+I$15&lt;0.000001,0,IF($C518&gt;='H-32A-WP06 - Debt Service'!H$24,'H-32A-WP06 - Debt Service'!H$27/12,0)),"-")</f>
        <v>0</v>
      </c>
      <c r="J518" s="366">
        <f>IFERROR(IF(-SUM(J$20:J517)+J$15&lt;0.000001,0,IF($C518&gt;='H-32A-WP06 - Debt Service'!I$24,'H-32A-WP06 - Debt Service'!I$27/12,0)),"-")</f>
        <v>0</v>
      </c>
      <c r="K518" s="366">
        <f>IFERROR(IF(-SUM(K$20:K517)+K$15&lt;0.000001,0,IF($C518&gt;='H-32A-WP06 - Debt Service'!J$24,'H-32A-WP06 - Debt Service'!J$27/12,0)),"-")</f>
        <v>0</v>
      </c>
      <c r="L518" s="366">
        <f>IFERROR(IF(-SUM(L$20:L517)+L$15&lt;0.000001,0,IF($C518&gt;='H-32A-WP06 - Debt Service'!K$24,'H-32A-WP06 - Debt Service'!K$27/12,0)),"-")</f>
        <v>0</v>
      </c>
      <c r="M518" s="366">
        <f>IFERROR(IF(-SUM(M$20:M517)+M$15&lt;0.000001,0,IF($C518&gt;='H-32A-WP06 - Debt Service'!L$24,'H-32A-WP06 - Debt Service'!L$27/12,0)),"-")</f>
        <v>0</v>
      </c>
      <c r="N518" s="459"/>
      <c r="O518" s="354">
        <f t="shared" si="29"/>
        <v>2060</v>
      </c>
      <c r="P518" s="378">
        <f t="shared" si="31"/>
        <v>58623</v>
      </c>
      <c r="Q518" s="366" t="str">
        <f>IFERROR(IF(-SUM(Q$20:Q517)+Q$15&lt;0.000001,0,IF($C518&gt;='H-32A-WP06 - Debt Service'!P$24,'H-32A-WP06 - Debt Service'!P$27/12,0)),"-")</f>
        <v>-</v>
      </c>
      <c r="R518" s="366">
        <f>IFERROR(IF(-SUM(R$20:R517)+R$15&lt;0.000001,0,IF($C518&gt;='H-32A-WP06 - Debt Service'!Q$24,'H-32A-WP06 - Debt Service'!Q$27/12,0)),"-")</f>
        <v>0</v>
      </c>
      <c r="S518" s="366">
        <f>IFERROR(IF(-SUM(S$20:S517)+S$15&lt;0.000001,0,IF($C518&gt;='H-32A-WP06 - Debt Service'!R$24,'H-32A-WP06 - Debt Service'!R$27/12,0)),"-")</f>
        <v>0</v>
      </c>
      <c r="T518" s="366">
        <f>IFERROR(IF(-SUM(T$20:T517)+T$15&lt;0.000001,0,IF($C518&gt;='H-32A-WP06 - Debt Service'!S$24,'H-32A-WP06 - Debt Service'!S$27/12,0)),"-")</f>
        <v>0</v>
      </c>
      <c r="U518" s="366">
        <f>IFERROR(IF(-SUM(U$20:U517)+U$15&lt;0.000001,0,IF($C518&gt;='H-32A-WP06 - Debt Service'!T$24,'H-32A-WP06 - Debt Service'!T$27/12,0)),"-")</f>
        <v>0</v>
      </c>
      <c r="V518" s="366">
        <f>IFERROR(IF(-SUM(V$20:V517)+V$15&lt;0.000001,0,IF($C518&gt;='H-32A-WP06 - Debt Service'!U$24,'H-32A-WP06 - Debt Service'!U$27/12,0)),"-")</f>
        <v>0</v>
      </c>
      <c r="W518" s="366">
        <f>IFERROR(IF(-SUM(W$20:W517)+W$15&lt;0.000001,0,IF($C518&gt;='H-32A-WP06 - Debt Service'!V$24,'H-32A-WP06 - Debt Service'!V$27/12,0)),"-")</f>
        <v>0</v>
      </c>
      <c r="X518" s="366">
        <f>IFERROR(IF(-SUM(X$20:X517)+X$15&lt;0.000001,0,IF($C518&gt;='H-32A-WP06 - Debt Service'!W$24,'H-32A-WP06 - Debt Service'!W$27/12,0)),"-")</f>
        <v>0</v>
      </c>
      <c r="Y518" s="366">
        <f>IFERROR(IF(-SUM(Y$20:Y517)+Y$15&lt;0.000001,0,IF($C518&gt;='H-32A-WP06 - Debt Service'!X$24,'H-32A-WP06 - Debt Service'!X$27/12,0)),"-")</f>
        <v>0</v>
      </c>
      <c r="Z518" s="366">
        <f>IFERROR(IF(-SUM(Z$20:Z517)+Z$15&lt;0.000001,0,IF($C518&gt;='H-32A-WP06 - Debt Service'!Y$24,'H-32A-WP06 - Debt Service'!Y$27/12,0)),"-")</f>
        <v>0</v>
      </c>
    </row>
    <row r="519" spans="2:26">
      <c r="B519" s="354">
        <f t="shared" si="28"/>
        <v>2060</v>
      </c>
      <c r="C519" s="378">
        <f t="shared" si="30"/>
        <v>58654</v>
      </c>
      <c r="D519" s="366" t="str">
        <f>IFERROR(IF(-SUM(D$20:D518)+D$15&lt;0.000001,0,IF($C519&gt;='H-32A-WP06 - Debt Service'!C$24,'H-32A-WP06 - Debt Service'!C$27/12,0)),"-")</f>
        <v>-</v>
      </c>
      <c r="E519" s="366" t="str">
        <f>IFERROR(IF(-SUM(E$20:E518)+E$15&lt;0.000001,0,IF($C519&gt;='H-32A-WP06 - Debt Service'!D$24,'H-32A-WP06 - Debt Service'!D$27/12,0)),"-")</f>
        <v>-</v>
      </c>
      <c r="F519" s="366" t="str">
        <f>IFERROR(IF(-SUM(F$20:F518)+F$15&lt;0.000001,0,IF($C519&gt;='H-32A-WP06 - Debt Service'!E$24,'H-32A-WP06 - Debt Service'!E$27/12,0)),"-")</f>
        <v>-</v>
      </c>
      <c r="G519" s="366">
        <f>IFERROR(IF(-SUM(G$20:G518)+G$15&lt;0.000001,0,IF($C519&gt;='H-32A-WP06 - Debt Service'!F$24,'H-32A-WP06 - Debt Service'!F$27/12,0)),"-")</f>
        <v>0</v>
      </c>
      <c r="H519" s="366">
        <f>IFERROR(IF(-SUM(H$20:H518)+H$15&lt;0.000001,0,IF($C519&gt;='H-32A-WP06 - Debt Service'!G$24,'H-32A-WP06 - Debt Service'!G$27/12,0)),"-")</f>
        <v>0</v>
      </c>
      <c r="I519" s="366">
        <f>IFERROR(IF(-SUM(I$20:I518)+I$15&lt;0.000001,0,IF($C519&gt;='H-32A-WP06 - Debt Service'!H$24,'H-32A-WP06 - Debt Service'!H$27/12,0)),"-")</f>
        <v>0</v>
      </c>
      <c r="J519" s="366">
        <f>IFERROR(IF(-SUM(J$20:J518)+J$15&lt;0.000001,0,IF($C519&gt;='H-32A-WP06 - Debt Service'!I$24,'H-32A-WP06 - Debt Service'!I$27/12,0)),"-")</f>
        <v>0</v>
      </c>
      <c r="K519" s="366">
        <f>IFERROR(IF(-SUM(K$20:K518)+K$15&lt;0.000001,0,IF($C519&gt;='H-32A-WP06 - Debt Service'!J$24,'H-32A-WP06 - Debt Service'!J$27/12,0)),"-")</f>
        <v>0</v>
      </c>
      <c r="L519" s="366">
        <f>IFERROR(IF(-SUM(L$20:L518)+L$15&lt;0.000001,0,IF($C519&gt;='H-32A-WP06 - Debt Service'!K$24,'H-32A-WP06 - Debt Service'!K$27/12,0)),"-")</f>
        <v>0</v>
      </c>
      <c r="M519" s="366">
        <f>IFERROR(IF(-SUM(M$20:M518)+M$15&lt;0.000001,0,IF($C519&gt;='H-32A-WP06 - Debt Service'!L$24,'H-32A-WP06 - Debt Service'!L$27/12,0)),"-")</f>
        <v>0</v>
      </c>
      <c r="N519" s="459"/>
      <c r="O519" s="354">
        <f t="shared" si="29"/>
        <v>2060</v>
      </c>
      <c r="P519" s="378">
        <f t="shared" si="31"/>
        <v>58654</v>
      </c>
      <c r="Q519" s="366" t="str">
        <f>IFERROR(IF(-SUM(Q$20:Q518)+Q$15&lt;0.000001,0,IF($C519&gt;='H-32A-WP06 - Debt Service'!P$24,'H-32A-WP06 - Debt Service'!P$27/12,0)),"-")</f>
        <v>-</v>
      </c>
      <c r="R519" s="366">
        <f>IFERROR(IF(-SUM(R$20:R518)+R$15&lt;0.000001,0,IF($C519&gt;='H-32A-WP06 - Debt Service'!Q$24,'H-32A-WP06 - Debt Service'!Q$27/12,0)),"-")</f>
        <v>0</v>
      </c>
      <c r="S519" s="366">
        <f>IFERROR(IF(-SUM(S$20:S518)+S$15&lt;0.000001,0,IF($C519&gt;='H-32A-WP06 - Debt Service'!R$24,'H-32A-WP06 - Debt Service'!R$27/12,0)),"-")</f>
        <v>0</v>
      </c>
      <c r="T519" s="366">
        <f>IFERROR(IF(-SUM(T$20:T518)+T$15&lt;0.000001,0,IF($C519&gt;='H-32A-WP06 - Debt Service'!S$24,'H-32A-WP06 - Debt Service'!S$27/12,0)),"-")</f>
        <v>0</v>
      </c>
      <c r="U519" s="366">
        <f>IFERROR(IF(-SUM(U$20:U518)+U$15&lt;0.000001,0,IF($C519&gt;='H-32A-WP06 - Debt Service'!T$24,'H-32A-WP06 - Debt Service'!T$27/12,0)),"-")</f>
        <v>0</v>
      </c>
      <c r="V519" s="366">
        <f>IFERROR(IF(-SUM(V$20:V518)+V$15&lt;0.000001,0,IF($C519&gt;='H-32A-WP06 - Debt Service'!U$24,'H-32A-WP06 - Debt Service'!U$27/12,0)),"-")</f>
        <v>0</v>
      </c>
      <c r="W519" s="366">
        <f>IFERROR(IF(-SUM(W$20:W518)+W$15&lt;0.000001,0,IF($C519&gt;='H-32A-WP06 - Debt Service'!V$24,'H-32A-WP06 - Debt Service'!V$27/12,0)),"-")</f>
        <v>0</v>
      </c>
      <c r="X519" s="366">
        <f>IFERROR(IF(-SUM(X$20:X518)+X$15&lt;0.000001,0,IF($C519&gt;='H-32A-WP06 - Debt Service'!W$24,'H-32A-WP06 - Debt Service'!W$27/12,0)),"-")</f>
        <v>0</v>
      </c>
      <c r="Y519" s="366">
        <f>IFERROR(IF(-SUM(Y$20:Y518)+Y$15&lt;0.000001,0,IF($C519&gt;='H-32A-WP06 - Debt Service'!X$24,'H-32A-WP06 - Debt Service'!X$27/12,0)),"-")</f>
        <v>0</v>
      </c>
      <c r="Z519" s="366">
        <f>IFERROR(IF(-SUM(Z$20:Z518)+Z$15&lt;0.000001,0,IF($C519&gt;='H-32A-WP06 - Debt Service'!Y$24,'H-32A-WP06 - Debt Service'!Y$27/12,0)),"-")</f>
        <v>0</v>
      </c>
    </row>
    <row r="520" spans="2:26">
      <c r="B520" s="354">
        <f t="shared" si="28"/>
        <v>2060</v>
      </c>
      <c r="C520" s="378">
        <f t="shared" si="30"/>
        <v>58685</v>
      </c>
      <c r="D520" s="366" t="str">
        <f>IFERROR(IF(-SUM(D$20:D519)+D$15&lt;0.000001,0,IF($C520&gt;='H-32A-WP06 - Debt Service'!C$24,'H-32A-WP06 - Debt Service'!C$27/12,0)),"-")</f>
        <v>-</v>
      </c>
      <c r="E520" s="366" t="str">
        <f>IFERROR(IF(-SUM(E$20:E519)+E$15&lt;0.000001,0,IF($C520&gt;='H-32A-WP06 - Debt Service'!D$24,'H-32A-WP06 - Debt Service'!D$27/12,0)),"-")</f>
        <v>-</v>
      </c>
      <c r="F520" s="366" t="str">
        <f>IFERROR(IF(-SUM(F$20:F519)+F$15&lt;0.000001,0,IF($C520&gt;='H-32A-WP06 - Debt Service'!E$24,'H-32A-WP06 - Debt Service'!E$27/12,0)),"-")</f>
        <v>-</v>
      </c>
      <c r="G520" s="366">
        <f>IFERROR(IF(-SUM(G$20:G519)+G$15&lt;0.000001,0,IF($C520&gt;='H-32A-WP06 - Debt Service'!F$24,'H-32A-WP06 - Debt Service'!F$27/12,0)),"-")</f>
        <v>0</v>
      </c>
      <c r="H520" s="366">
        <f>IFERROR(IF(-SUM(H$20:H519)+H$15&lt;0.000001,0,IF($C520&gt;='H-32A-WP06 - Debt Service'!G$24,'H-32A-WP06 - Debt Service'!G$27/12,0)),"-")</f>
        <v>0</v>
      </c>
      <c r="I520" s="366">
        <f>IFERROR(IF(-SUM(I$20:I519)+I$15&lt;0.000001,0,IF($C520&gt;='H-32A-WP06 - Debt Service'!H$24,'H-32A-WP06 - Debt Service'!H$27/12,0)),"-")</f>
        <v>0</v>
      </c>
      <c r="J520" s="366">
        <f>IFERROR(IF(-SUM(J$20:J519)+J$15&lt;0.000001,0,IF($C520&gt;='H-32A-WP06 - Debt Service'!I$24,'H-32A-WP06 - Debt Service'!I$27/12,0)),"-")</f>
        <v>0</v>
      </c>
      <c r="K520" s="366">
        <f>IFERROR(IF(-SUM(K$20:K519)+K$15&lt;0.000001,0,IF($C520&gt;='H-32A-WP06 - Debt Service'!J$24,'H-32A-WP06 - Debt Service'!J$27/12,0)),"-")</f>
        <v>0</v>
      </c>
      <c r="L520" s="366">
        <f>IFERROR(IF(-SUM(L$20:L519)+L$15&lt;0.000001,0,IF($C520&gt;='H-32A-WP06 - Debt Service'!K$24,'H-32A-WP06 - Debt Service'!K$27/12,0)),"-")</f>
        <v>0</v>
      </c>
      <c r="M520" s="366">
        <f>IFERROR(IF(-SUM(M$20:M519)+M$15&lt;0.000001,0,IF($C520&gt;='H-32A-WP06 - Debt Service'!L$24,'H-32A-WP06 - Debt Service'!L$27/12,0)),"-")</f>
        <v>0</v>
      </c>
      <c r="N520" s="459"/>
      <c r="O520" s="354">
        <f t="shared" si="29"/>
        <v>2060</v>
      </c>
      <c r="P520" s="378">
        <f t="shared" si="31"/>
        <v>58685</v>
      </c>
      <c r="Q520" s="366" t="str">
        <f>IFERROR(IF(-SUM(Q$20:Q519)+Q$15&lt;0.000001,0,IF($C520&gt;='H-32A-WP06 - Debt Service'!P$24,'H-32A-WP06 - Debt Service'!P$27/12,0)),"-")</f>
        <v>-</v>
      </c>
      <c r="R520" s="366">
        <f>IFERROR(IF(-SUM(R$20:R519)+R$15&lt;0.000001,0,IF($C520&gt;='H-32A-WP06 - Debt Service'!Q$24,'H-32A-WP06 - Debt Service'!Q$27/12,0)),"-")</f>
        <v>0</v>
      </c>
      <c r="S520" s="366">
        <f>IFERROR(IF(-SUM(S$20:S519)+S$15&lt;0.000001,0,IF($C520&gt;='H-32A-WP06 - Debt Service'!R$24,'H-32A-WP06 - Debt Service'!R$27/12,0)),"-")</f>
        <v>0</v>
      </c>
      <c r="T520" s="366">
        <f>IFERROR(IF(-SUM(T$20:T519)+T$15&lt;0.000001,0,IF($C520&gt;='H-32A-WP06 - Debt Service'!S$24,'H-32A-WP06 - Debt Service'!S$27/12,0)),"-")</f>
        <v>0</v>
      </c>
      <c r="U520" s="366">
        <f>IFERROR(IF(-SUM(U$20:U519)+U$15&lt;0.000001,0,IF($C520&gt;='H-32A-WP06 - Debt Service'!T$24,'H-32A-WP06 - Debt Service'!T$27/12,0)),"-")</f>
        <v>0</v>
      </c>
      <c r="V520" s="366">
        <f>IFERROR(IF(-SUM(V$20:V519)+V$15&lt;0.000001,0,IF($C520&gt;='H-32A-WP06 - Debt Service'!U$24,'H-32A-WP06 - Debt Service'!U$27/12,0)),"-")</f>
        <v>0</v>
      </c>
      <c r="W520" s="366">
        <f>IFERROR(IF(-SUM(W$20:W519)+W$15&lt;0.000001,0,IF($C520&gt;='H-32A-WP06 - Debt Service'!V$24,'H-32A-WP06 - Debt Service'!V$27/12,0)),"-")</f>
        <v>0</v>
      </c>
      <c r="X520" s="366">
        <f>IFERROR(IF(-SUM(X$20:X519)+X$15&lt;0.000001,0,IF($C520&gt;='H-32A-WP06 - Debt Service'!W$24,'H-32A-WP06 - Debt Service'!W$27/12,0)),"-")</f>
        <v>0</v>
      </c>
      <c r="Y520" s="366">
        <f>IFERROR(IF(-SUM(Y$20:Y519)+Y$15&lt;0.000001,0,IF($C520&gt;='H-32A-WP06 - Debt Service'!X$24,'H-32A-WP06 - Debt Service'!X$27/12,0)),"-")</f>
        <v>0</v>
      </c>
      <c r="Z520" s="366">
        <f>IFERROR(IF(-SUM(Z$20:Z519)+Z$15&lt;0.000001,0,IF($C520&gt;='H-32A-WP06 - Debt Service'!Y$24,'H-32A-WP06 - Debt Service'!Y$27/12,0)),"-")</f>
        <v>0</v>
      </c>
    </row>
    <row r="521" spans="2:26">
      <c r="B521" s="354">
        <f t="shared" si="28"/>
        <v>2060</v>
      </c>
      <c r="C521" s="378">
        <f t="shared" si="30"/>
        <v>58715</v>
      </c>
      <c r="D521" s="366" t="str">
        <f>IFERROR(IF(-SUM(D$20:D520)+D$15&lt;0.000001,0,IF($C521&gt;='H-32A-WP06 - Debt Service'!C$24,'H-32A-WP06 - Debt Service'!C$27/12,0)),"-")</f>
        <v>-</v>
      </c>
      <c r="E521" s="366" t="str">
        <f>IFERROR(IF(-SUM(E$20:E520)+E$15&lt;0.000001,0,IF($C521&gt;='H-32A-WP06 - Debt Service'!D$24,'H-32A-WP06 - Debt Service'!D$27/12,0)),"-")</f>
        <v>-</v>
      </c>
      <c r="F521" s="366" t="str">
        <f>IFERROR(IF(-SUM(F$20:F520)+F$15&lt;0.000001,0,IF($C521&gt;='H-32A-WP06 - Debt Service'!E$24,'H-32A-WP06 - Debt Service'!E$27/12,0)),"-")</f>
        <v>-</v>
      </c>
      <c r="G521" s="366">
        <f>IFERROR(IF(-SUM(G$20:G520)+G$15&lt;0.000001,0,IF($C521&gt;='H-32A-WP06 - Debt Service'!F$24,'H-32A-WP06 - Debt Service'!F$27/12,0)),"-")</f>
        <v>0</v>
      </c>
      <c r="H521" s="366">
        <f>IFERROR(IF(-SUM(H$20:H520)+H$15&lt;0.000001,0,IF($C521&gt;='H-32A-WP06 - Debt Service'!G$24,'H-32A-WP06 - Debt Service'!G$27/12,0)),"-")</f>
        <v>0</v>
      </c>
      <c r="I521" s="366">
        <f>IFERROR(IF(-SUM(I$20:I520)+I$15&lt;0.000001,0,IF($C521&gt;='H-32A-WP06 - Debt Service'!H$24,'H-32A-WP06 - Debt Service'!H$27/12,0)),"-")</f>
        <v>0</v>
      </c>
      <c r="J521" s="366">
        <f>IFERROR(IF(-SUM(J$20:J520)+J$15&lt;0.000001,0,IF($C521&gt;='H-32A-WP06 - Debt Service'!I$24,'H-32A-WP06 - Debt Service'!I$27/12,0)),"-")</f>
        <v>0</v>
      </c>
      <c r="K521" s="366">
        <f>IFERROR(IF(-SUM(K$20:K520)+K$15&lt;0.000001,0,IF($C521&gt;='H-32A-WP06 - Debt Service'!J$24,'H-32A-WP06 - Debt Service'!J$27/12,0)),"-")</f>
        <v>0</v>
      </c>
      <c r="L521" s="366">
        <f>IFERROR(IF(-SUM(L$20:L520)+L$15&lt;0.000001,0,IF($C521&gt;='H-32A-WP06 - Debt Service'!K$24,'H-32A-WP06 - Debt Service'!K$27/12,0)),"-")</f>
        <v>0</v>
      </c>
      <c r="M521" s="366">
        <f>IFERROR(IF(-SUM(M$20:M520)+M$15&lt;0.000001,0,IF($C521&gt;='H-32A-WP06 - Debt Service'!L$24,'H-32A-WP06 - Debt Service'!L$27/12,0)),"-")</f>
        <v>0</v>
      </c>
      <c r="N521" s="459"/>
      <c r="O521" s="354">
        <f t="shared" si="29"/>
        <v>2060</v>
      </c>
      <c r="P521" s="378">
        <f t="shared" si="31"/>
        <v>58715</v>
      </c>
      <c r="Q521" s="366" t="str">
        <f>IFERROR(IF(-SUM(Q$20:Q520)+Q$15&lt;0.000001,0,IF($C521&gt;='H-32A-WP06 - Debt Service'!P$24,'H-32A-WP06 - Debt Service'!P$27/12,0)),"-")</f>
        <v>-</v>
      </c>
      <c r="R521" s="366">
        <f>IFERROR(IF(-SUM(R$20:R520)+R$15&lt;0.000001,0,IF($C521&gt;='H-32A-WP06 - Debt Service'!Q$24,'H-32A-WP06 - Debt Service'!Q$27/12,0)),"-")</f>
        <v>0</v>
      </c>
      <c r="S521" s="366">
        <f>IFERROR(IF(-SUM(S$20:S520)+S$15&lt;0.000001,0,IF($C521&gt;='H-32A-WP06 - Debt Service'!R$24,'H-32A-WP06 - Debt Service'!R$27/12,0)),"-")</f>
        <v>0</v>
      </c>
      <c r="T521" s="366">
        <f>IFERROR(IF(-SUM(T$20:T520)+T$15&lt;0.000001,0,IF($C521&gt;='H-32A-WP06 - Debt Service'!S$24,'H-32A-WP06 - Debt Service'!S$27/12,0)),"-")</f>
        <v>0</v>
      </c>
      <c r="U521" s="366">
        <f>IFERROR(IF(-SUM(U$20:U520)+U$15&lt;0.000001,0,IF($C521&gt;='H-32A-WP06 - Debt Service'!T$24,'H-32A-WP06 - Debt Service'!T$27/12,0)),"-")</f>
        <v>0</v>
      </c>
      <c r="V521" s="366">
        <f>IFERROR(IF(-SUM(V$20:V520)+V$15&lt;0.000001,0,IF($C521&gt;='H-32A-WP06 - Debt Service'!U$24,'H-32A-WP06 - Debt Service'!U$27/12,0)),"-")</f>
        <v>0</v>
      </c>
      <c r="W521" s="366">
        <f>IFERROR(IF(-SUM(W$20:W520)+W$15&lt;0.000001,0,IF($C521&gt;='H-32A-WP06 - Debt Service'!V$24,'H-32A-WP06 - Debt Service'!V$27/12,0)),"-")</f>
        <v>0</v>
      </c>
      <c r="X521" s="366">
        <f>IFERROR(IF(-SUM(X$20:X520)+X$15&lt;0.000001,0,IF($C521&gt;='H-32A-WP06 - Debt Service'!W$24,'H-32A-WP06 - Debt Service'!W$27/12,0)),"-")</f>
        <v>0</v>
      </c>
      <c r="Y521" s="366">
        <f>IFERROR(IF(-SUM(Y$20:Y520)+Y$15&lt;0.000001,0,IF($C521&gt;='H-32A-WP06 - Debt Service'!X$24,'H-32A-WP06 - Debt Service'!X$27/12,0)),"-")</f>
        <v>0</v>
      </c>
      <c r="Z521" s="366">
        <f>IFERROR(IF(-SUM(Z$20:Z520)+Z$15&lt;0.000001,0,IF($C521&gt;='H-32A-WP06 - Debt Service'!Y$24,'H-32A-WP06 - Debt Service'!Y$27/12,0)),"-")</f>
        <v>0</v>
      </c>
    </row>
    <row r="522" spans="2:26">
      <c r="B522" s="354">
        <f t="shared" si="28"/>
        <v>2060</v>
      </c>
      <c r="C522" s="378">
        <f t="shared" si="30"/>
        <v>58746</v>
      </c>
      <c r="D522" s="366" t="str">
        <f>IFERROR(IF(-SUM(D$20:D521)+D$15&lt;0.000001,0,IF($C522&gt;='H-32A-WP06 - Debt Service'!C$24,'H-32A-WP06 - Debt Service'!C$27/12,0)),"-")</f>
        <v>-</v>
      </c>
      <c r="E522" s="366" t="str">
        <f>IFERROR(IF(-SUM(E$20:E521)+E$15&lt;0.000001,0,IF($C522&gt;='H-32A-WP06 - Debt Service'!D$24,'H-32A-WP06 - Debt Service'!D$27/12,0)),"-")</f>
        <v>-</v>
      </c>
      <c r="F522" s="366" t="str">
        <f>IFERROR(IF(-SUM(F$20:F521)+F$15&lt;0.000001,0,IF($C522&gt;='H-32A-WP06 - Debt Service'!E$24,'H-32A-WP06 - Debt Service'!E$27/12,0)),"-")</f>
        <v>-</v>
      </c>
      <c r="G522" s="366">
        <f>IFERROR(IF(-SUM(G$20:G521)+G$15&lt;0.000001,0,IF($C522&gt;='H-32A-WP06 - Debt Service'!F$24,'H-32A-WP06 - Debt Service'!F$27/12,0)),"-")</f>
        <v>0</v>
      </c>
      <c r="H522" s="366">
        <f>IFERROR(IF(-SUM(H$20:H521)+H$15&lt;0.000001,0,IF($C522&gt;='H-32A-WP06 - Debt Service'!G$24,'H-32A-WP06 - Debt Service'!G$27/12,0)),"-")</f>
        <v>0</v>
      </c>
      <c r="I522" s="366">
        <f>IFERROR(IF(-SUM(I$20:I521)+I$15&lt;0.000001,0,IF($C522&gt;='H-32A-WP06 - Debt Service'!H$24,'H-32A-WP06 - Debt Service'!H$27/12,0)),"-")</f>
        <v>0</v>
      </c>
      <c r="J522" s="366">
        <f>IFERROR(IF(-SUM(J$20:J521)+J$15&lt;0.000001,0,IF($C522&gt;='H-32A-WP06 - Debt Service'!I$24,'H-32A-WP06 - Debt Service'!I$27/12,0)),"-")</f>
        <v>0</v>
      </c>
      <c r="K522" s="366">
        <f>IFERROR(IF(-SUM(K$20:K521)+K$15&lt;0.000001,0,IF($C522&gt;='H-32A-WP06 - Debt Service'!J$24,'H-32A-WP06 - Debt Service'!J$27/12,0)),"-")</f>
        <v>0</v>
      </c>
      <c r="L522" s="366">
        <f>IFERROR(IF(-SUM(L$20:L521)+L$15&lt;0.000001,0,IF($C522&gt;='H-32A-WP06 - Debt Service'!K$24,'H-32A-WP06 - Debt Service'!K$27/12,0)),"-")</f>
        <v>0</v>
      </c>
      <c r="M522" s="366">
        <f>IFERROR(IF(-SUM(M$20:M521)+M$15&lt;0.000001,0,IF($C522&gt;='H-32A-WP06 - Debt Service'!L$24,'H-32A-WP06 - Debt Service'!L$27/12,0)),"-")</f>
        <v>0</v>
      </c>
      <c r="N522" s="459"/>
      <c r="O522" s="354">
        <f t="shared" si="29"/>
        <v>2060</v>
      </c>
      <c r="P522" s="378">
        <f t="shared" si="31"/>
        <v>58746</v>
      </c>
      <c r="Q522" s="366" t="str">
        <f>IFERROR(IF(-SUM(Q$20:Q521)+Q$15&lt;0.000001,0,IF($C522&gt;='H-32A-WP06 - Debt Service'!P$24,'H-32A-WP06 - Debt Service'!P$27/12,0)),"-")</f>
        <v>-</v>
      </c>
      <c r="R522" s="366">
        <f>IFERROR(IF(-SUM(R$20:R521)+R$15&lt;0.000001,0,IF($C522&gt;='H-32A-WP06 - Debt Service'!Q$24,'H-32A-WP06 - Debt Service'!Q$27/12,0)),"-")</f>
        <v>0</v>
      </c>
      <c r="S522" s="366">
        <f>IFERROR(IF(-SUM(S$20:S521)+S$15&lt;0.000001,0,IF($C522&gt;='H-32A-WP06 - Debt Service'!R$24,'H-32A-WP06 - Debt Service'!R$27/12,0)),"-")</f>
        <v>0</v>
      </c>
      <c r="T522" s="366">
        <f>IFERROR(IF(-SUM(T$20:T521)+T$15&lt;0.000001,0,IF($C522&gt;='H-32A-WP06 - Debt Service'!S$24,'H-32A-WP06 - Debt Service'!S$27/12,0)),"-")</f>
        <v>0</v>
      </c>
      <c r="U522" s="366">
        <f>IFERROR(IF(-SUM(U$20:U521)+U$15&lt;0.000001,0,IF($C522&gt;='H-32A-WP06 - Debt Service'!T$24,'H-32A-WP06 - Debt Service'!T$27/12,0)),"-")</f>
        <v>0</v>
      </c>
      <c r="V522" s="366">
        <f>IFERROR(IF(-SUM(V$20:V521)+V$15&lt;0.000001,0,IF($C522&gt;='H-32A-WP06 - Debt Service'!U$24,'H-32A-WP06 - Debt Service'!U$27/12,0)),"-")</f>
        <v>0</v>
      </c>
      <c r="W522" s="366">
        <f>IFERROR(IF(-SUM(W$20:W521)+W$15&lt;0.000001,0,IF($C522&gt;='H-32A-WP06 - Debt Service'!V$24,'H-32A-WP06 - Debt Service'!V$27/12,0)),"-")</f>
        <v>0</v>
      </c>
      <c r="X522" s="366">
        <f>IFERROR(IF(-SUM(X$20:X521)+X$15&lt;0.000001,0,IF($C522&gt;='H-32A-WP06 - Debt Service'!W$24,'H-32A-WP06 - Debt Service'!W$27/12,0)),"-")</f>
        <v>0</v>
      </c>
      <c r="Y522" s="366">
        <f>IFERROR(IF(-SUM(Y$20:Y521)+Y$15&lt;0.000001,0,IF($C522&gt;='H-32A-WP06 - Debt Service'!X$24,'H-32A-WP06 - Debt Service'!X$27/12,0)),"-")</f>
        <v>0</v>
      </c>
      <c r="Z522" s="366">
        <f>IFERROR(IF(-SUM(Z$20:Z521)+Z$15&lt;0.000001,0,IF($C522&gt;='H-32A-WP06 - Debt Service'!Y$24,'H-32A-WP06 - Debt Service'!Y$27/12,0)),"-")</f>
        <v>0</v>
      </c>
    </row>
    <row r="523" spans="2:26">
      <c r="B523" s="354">
        <f t="shared" si="28"/>
        <v>2060</v>
      </c>
      <c r="C523" s="378">
        <f t="shared" si="30"/>
        <v>58776</v>
      </c>
      <c r="D523" s="366" t="str">
        <f>IFERROR(IF(-SUM(D$20:D522)+D$15&lt;0.000001,0,IF($C523&gt;='H-32A-WP06 - Debt Service'!C$24,'H-32A-WP06 - Debt Service'!C$27/12,0)),"-")</f>
        <v>-</v>
      </c>
      <c r="E523" s="366" t="str">
        <f>IFERROR(IF(-SUM(E$20:E522)+E$15&lt;0.000001,0,IF($C523&gt;='H-32A-WP06 - Debt Service'!D$24,'H-32A-WP06 - Debt Service'!D$27/12,0)),"-")</f>
        <v>-</v>
      </c>
      <c r="F523" s="366" t="str">
        <f>IFERROR(IF(-SUM(F$20:F522)+F$15&lt;0.000001,0,IF($C523&gt;='H-32A-WP06 - Debt Service'!E$24,'H-32A-WP06 - Debt Service'!E$27/12,0)),"-")</f>
        <v>-</v>
      </c>
      <c r="G523" s="366">
        <f>IFERROR(IF(-SUM(G$20:G522)+G$15&lt;0.000001,0,IF($C523&gt;='H-32A-WP06 - Debt Service'!F$24,'H-32A-WP06 - Debt Service'!F$27/12,0)),"-")</f>
        <v>0</v>
      </c>
      <c r="H523" s="366">
        <f>IFERROR(IF(-SUM(H$20:H522)+H$15&lt;0.000001,0,IF($C523&gt;='H-32A-WP06 - Debt Service'!G$24,'H-32A-WP06 - Debt Service'!G$27/12,0)),"-")</f>
        <v>0</v>
      </c>
      <c r="I523" s="366">
        <f>IFERROR(IF(-SUM(I$20:I522)+I$15&lt;0.000001,0,IF($C523&gt;='H-32A-WP06 - Debt Service'!H$24,'H-32A-WP06 - Debt Service'!H$27/12,0)),"-")</f>
        <v>0</v>
      </c>
      <c r="J523" s="366">
        <f>IFERROR(IF(-SUM(J$20:J522)+J$15&lt;0.000001,0,IF($C523&gt;='H-32A-WP06 - Debt Service'!I$24,'H-32A-WP06 - Debt Service'!I$27/12,0)),"-")</f>
        <v>0</v>
      </c>
      <c r="K523" s="366">
        <f>IFERROR(IF(-SUM(K$20:K522)+K$15&lt;0.000001,0,IF($C523&gt;='H-32A-WP06 - Debt Service'!J$24,'H-32A-WP06 - Debt Service'!J$27/12,0)),"-")</f>
        <v>0</v>
      </c>
      <c r="L523" s="366">
        <f>IFERROR(IF(-SUM(L$20:L522)+L$15&lt;0.000001,0,IF($C523&gt;='H-32A-WP06 - Debt Service'!K$24,'H-32A-WP06 - Debt Service'!K$27/12,0)),"-")</f>
        <v>0</v>
      </c>
      <c r="M523" s="366">
        <f>IFERROR(IF(-SUM(M$20:M522)+M$15&lt;0.000001,0,IF($C523&gt;='H-32A-WP06 - Debt Service'!L$24,'H-32A-WP06 - Debt Service'!L$27/12,0)),"-")</f>
        <v>0</v>
      </c>
      <c r="N523" s="459"/>
      <c r="O523" s="354">
        <f t="shared" si="29"/>
        <v>2060</v>
      </c>
      <c r="P523" s="378">
        <f t="shared" si="31"/>
        <v>58776</v>
      </c>
      <c r="Q523" s="366" t="str">
        <f>IFERROR(IF(-SUM(Q$20:Q522)+Q$15&lt;0.000001,0,IF($C523&gt;='H-32A-WP06 - Debt Service'!P$24,'H-32A-WP06 - Debt Service'!P$27/12,0)),"-")</f>
        <v>-</v>
      </c>
      <c r="R523" s="366">
        <f>IFERROR(IF(-SUM(R$20:R522)+R$15&lt;0.000001,0,IF($C523&gt;='H-32A-WP06 - Debt Service'!Q$24,'H-32A-WP06 - Debt Service'!Q$27/12,0)),"-")</f>
        <v>0</v>
      </c>
      <c r="S523" s="366">
        <f>IFERROR(IF(-SUM(S$20:S522)+S$15&lt;0.000001,0,IF($C523&gt;='H-32A-WP06 - Debt Service'!R$24,'H-32A-WP06 - Debt Service'!R$27/12,0)),"-")</f>
        <v>0</v>
      </c>
      <c r="T523" s="366">
        <f>IFERROR(IF(-SUM(T$20:T522)+T$15&lt;0.000001,0,IF($C523&gt;='H-32A-WP06 - Debt Service'!S$24,'H-32A-WP06 - Debt Service'!S$27/12,0)),"-")</f>
        <v>0</v>
      </c>
      <c r="U523" s="366">
        <f>IFERROR(IF(-SUM(U$20:U522)+U$15&lt;0.000001,0,IF($C523&gt;='H-32A-WP06 - Debt Service'!T$24,'H-32A-WP06 - Debt Service'!T$27/12,0)),"-")</f>
        <v>0</v>
      </c>
      <c r="V523" s="366">
        <f>IFERROR(IF(-SUM(V$20:V522)+V$15&lt;0.000001,0,IF($C523&gt;='H-32A-WP06 - Debt Service'!U$24,'H-32A-WP06 - Debt Service'!U$27/12,0)),"-")</f>
        <v>0</v>
      </c>
      <c r="W523" s="366">
        <f>IFERROR(IF(-SUM(W$20:W522)+W$15&lt;0.000001,0,IF($C523&gt;='H-32A-WP06 - Debt Service'!V$24,'H-32A-WP06 - Debt Service'!V$27/12,0)),"-")</f>
        <v>0</v>
      </c>
      <c r="X523" s="366">
        <f>IFERROR(IF(-SUM(X$20:X522)+X$15&lt;0.000001,0,IF($C523&gt;='H-32A-WP06 - Debt Service'!W$24,'H-32A-WP06 - Debt Service'!W$27/12,0)),"-")</f>
        <v>0</v>
      </c>
      <c r="Y523" s="366">
        <f>IFERROR(IF(-SUM(Y$20:Y522)+Y$15&lt;0.000001,0,IF($C523&gt;='H-32A-WP06 - Debt Service'!X$24,'H-32A-WP06 - Debt Service'!X$27/12,0)),"-")</f>
        <v>0</v>
      </c>
      <c r="Z523" s="366">
        <f>IFERROR(IF(-SUM(Z$20:Z522)+Z$15&lt;0.000001,0,IF($C523&gt;='H-32A-WP06 - Debt Service'!Y$24,'H-32A-WP06 - Debt Service'!Y$27/12,0)),"-")</f>
        <v>0</v>
      </c>
    </row>
    <row r="524" spans="2:26">
      <c r="B524" s="354">
        <f t="shared" si="28"/>
        <v>2061</v>
      </c>
      <c r="C524" s="378">
        <f t="shared" si="30"/>
        <v>58807</v>
      </c>
      <c r="D524" s="366" t="str">
        <f>IFERROR(IF(-SUM(D$20:D523)+D$15&lt;0.000001,0,IF($C524&gt;='H-32A-WP06 - Debt Service'!C$24,'H-32A-WP06 - Debt Service'!C$27/12,0)),"-")</f>
        <v>-</v>
      </c>
      <c r="E524" s="366" t="str">
        <f>IFERROR(IF(-SUM(E$20:E523)+E$15&lt;0.000001,0,IF($C524&gt;='H-32A-WP06 - Debt Service'!D$24,'H-32A-WP06 - Debt Service'!D$27/12,0)),"-")</f>
        <v>-</v>
      </c>
      <c r="F524" s="366" t="str">
        <f>IFERROR(IF(-SUM(F$20:F523)+F$15&lt;0.000001,0,IF($C524&gt;='H-32A-WP06 - Debt Service'!E$24,'H-32A-WP06 - Debt Service'!E$27/12,0)),"-")</f>
        <v>-</v>
      </c>
      <c r="G524" s="366">
        <f>IFERROR(IF(-SUM(G$20:G523)+G$15&lt;0.000001,0,IF($C524&gt;='H-32A-WP06 - Debt Service'!F$24,'H-32A-WP06 - Debt Service'!F$27/12,0)),"-")</f>
        <v>0</v>
      </c>
      <c r="H524" s="366">
        <f>IFERROR(IF(-SUM(H$20:H523)+H$15&lt;0.000001,0,IF($C524&gt;='H-32A-WP06 - Debt Service'!G$24,'H-32A-WP06 - Debt Service'!G$27/12,0)),"-")</f>
        <v>0</v>
      </c>
      <c r="I524" s="366">
        <f>IFERROR(IF(-SUM(I$20:I523)+I$15&lt;0.000001,0,IF($C524&gt;='H-32A-WP06 - Debt Service'!H$24,'H-32A-WP06 - Debt Service'!H$27/12,0)),"-")</f>
        <v>0</v>
      </c>
      <c r="J524" s="366">
        <f>IFERROR(IF(-SUM(J$20:J523)+J$15&lt;0.000001,0,IF($C524&gt;='H-32A-WP06 - Debt Service'!I$24,'H-32A-WP06 - Debt Service'!I$27/12,0)),"-")</f>
        <v>0</v>
      </c>
      <c r="K524" s="366">
        <f>IFERROR(IF(-SUM(K$20:K523)+K$15&lt;0.000001,0,IF($C524&gt;='H-32A-WP06 - Debt Service'!J$24,'H-32A-WP06 - Debt Service'!J$27/12,0)),"-")</f>
        <v>0</v>
      </c>
      <c r="L524" s="366">
        <f>IFERROR(IF(-SUM(L$20:L523)+L$15&lt;0.000001,0,IF($C524&gt;='H-32A-WP06 - Debt Service'!K$24,'H-32A-WP06 - Debt Service'!K$27/12,0)),"-")</f>
        <v>0</v>
      </c>
      <c r="M524" s="366">
        <f>IFERROR(IF(-SUM(M$20:M523)+M$15&lt;0.000001,0,IF($C524&gt;='H-32A-WP06 - Debt Service'!L$24,'H-32A-WP06 - Debt Service'!L$27/12,0)),"-")</f>
        <v>0</v>
      </c>
      <c r="N524" s="459"/>
      <c r="O524" s="354">
        <f t="shared" si="29"/>
        <v>2061</v>
      </c>
      <c r="P524" s="378">
        <f t="shared" si="31"/>
        <v>58807</v>
      </c>
      <c r="Q524" s="366" t="str">
        <f>IFERROR(IF(-SUM(Q$20:Q523)+Q$15&lt;0.000001,0,IF($C524&gt;='H-32A-WP06 - Debt Service'!P$24,'H-32A-WP06 - Debt Service'!P$27/12,0)),"-")</f>
        <v>-</v>
      </c>
      <c r="R524" s="366">
        <f>IFERROR(IF(-SUM(R$20:R523)+R$15&lt;0.000001,0,IF($C524&gt;='H-32A-WP06 - Debt Service'!Q$24,'H-32A-WP06 - Debt Service'!Q$27/12,0)),"-")</f>
        <v>0</v>
      </c>
      <c r="S524" s="366">
        <f>IFERROR(IF(-SUM(S$20:S523)+S$15&lt;0.000001,0,IF($C524&gt;='H-32A-WP06 - Debt Service'!R$24,'H-32A-WP06 - Debt Service'!R$27/12,0)),"-")</f>
        <v>0</v>
      </c>
      <c r="T524" s="366">
        <f>IFERROR(IF(-SUM(T$20:T523)+T$15&lt;0.000001,0,IF($C524&gt;='H-32A-WP06 - Debt Service'!S$24,'H-32A-WP06 - Debt Service'!S$27/12,0)),"-")</f>
        <v>0</v>
      </c>
      <c r="U524" s="366">
        <f>IFERROR(IF(-SUM(U$20:U523)+U$15&lt;0.000001,0,IF($C524&gt;='H-32A-WP06 - Debt Service'!T$24,'H-32A-WP06 - Debt Service'!T$27/12,0)),"-")</f>
        <v>0</v>
      </c>
      <c r="V524" s="366">
        <f>IFERROR(IF(-SUM(V$20:V523)+V$15&lt;0.000001,0,IF($C524&gt;='H-32A-WP06 - Debt Service'!U$24,'H-32A-WP06 - Debt Service'!U$27/12,0)),"-")</f>
        <v>0</v>
      </c>
      <c r="W524" s="366">
        <f>IFERROR(IF(-SUM(W$20:W523)+W$15&lt;0.000001,0,IF($C524&gt;='H-32A-WP06 - Debt Service'!V$24,'H-32A-WP06 - Debt Service'!V$27/12,0)),"-")</f>
        <v>0</v>
      </c>
      <c r="X524" s="366">
        <f>IFERROR(IF(-SUM(X$20:X523)+X$15&lt;0.000001,0,IF($C524&gt;='H-32A-WP06 - Debt Service'!W$24,'H-32A-WP06 - Debt Service'!W$27/12,0)),"-")</f>
        <v>0</v>
      </c>
      <c r="Y524" s="366">
        <f>IFERROR(IF(-SUM(Y$20:Y523)+Y$15&lt;0.000001,0,IF($C524&gt;='H-32A-WP06 - Debt Service'!X$24,'H-32A-WP06 - Debt Service'!X$27/12,0)),"-")</f>
        <v>0</v>
      </c>
      <c r="Z524" s="366">
        <f>IFERROR(IF(-SUM(Z$20:Z523)+Z$15&lt;0.000001,0,IF($C524&gt;='H-32A-WP06 - Debt Service'!Y$24,'H-32A-WP06 - Debt Service'!Y$27/12,0)),"-")</f>
        <v>0</v>
      </c>
    </row>
    <row r="525" spans="2:26">
      <c r="B525" s="354">
        <f t="shared" si="28"/>
        <v>2061</v>
      </c>
      <c r="C525" s="378">
        <f t="shared" si="30"/>
        <v>58838</v>
      </c>
      <c r="D525" s="366" t="str">
        <f>IFERROR(IF(-SUM(D$20:D524)+D$15&lt;0.000001,0,IF($C525&gt;='H-32A-WP06 - Debt Service'!C$24,'H-32A-WP06 - Debt Service'!C$27/12,0)),"-")</f>
        <v>-</v>
      </c>
      <c r="E525" s="366" t="str">
        <f>IFERROR(IF(-SUM(E$20:E524)+E$15&lt;0.000001,0,IF($C525&gt;='H-32A-WP06 - Debt Service'!D$24,'H-32A-WP06 - Debt Service'!D$27/12,0)),"-")</f>
        <v>-</v>
      </c>
      <c r="F525" s="366" t="str">
        <f>IFERROR(IF(-SUM(F$20:F524)+F$15&lt;0.000001,0,IF($C525&gt;='H-32A-WP06 - Debt Service'!E$24,'H-32A-WP06 - Debt Service'!E$27/12,0)),"-")</f>
        <v>-</v>
      </c>
      <c r="G525" s="366">
        <f>IFERROR(IF(-SUM(G$20:G524)+G$15&lt;0.000001,0,IF($C525&gt;='H-32A-WP06 - Debt Service'!F$24,'H-32A-WP06 - Debt Service'!F$27/12,0)),"-")</f>
        <v>0</v>
      </c>
      <c r="H525" s="366">
        <f>IFERROR(IF(-SUM(H$20:H524)+H$15&lt;0.000001,0,IF($C525&gt;='H-32A-WP06 - Debt Service'!G$24,'H-32A-WP06 - Debt Service'!G$27/12,0)),"-")</f>
        <v>0</v>
      </c>
      <c r="I525" s="366">
        <f>IFERROR(IF(-SUM(I$20:I524)+I$15&lt;0.000001,0,IF($C525&gt;='H-32A-WP06 - Debt Service'!H$24,'H-32A-WP06 - Debt Service'!H$27/12,0)),"-")</f>
        <v>0</v>
      </c>
      <c r="J525" s="366">
        <f>IFERROR(IF(-SUM(J$20:J524)+J$15&lt;0.000001,0,IF($C525&gt;='H-32A-WP06 - Debt Service'!I$24,'H-32A-WP06 - Debt Service'!I$27/12,0)),"-")</f>
        <v>0</v>
      </c>
      <c r="K525" s="366">
        <f>IFERROR(IF(-SUM(K$20:K524)+K$15&lt;0.000001,0,IF($C525&gt;='H-32A-WP06 - Debt Service'!J$24,'H-32A-WP06 - Debt Service'!J$27/12,0)),"-")</f>
        <v>0</v>
      </c>
      <c r="L525" s="366">
        <f>IFERROR(IF(-SUM(L$20:L524)+L$15&lt;0.000001,0,IF($C525&gt;='H-32A-WP06 - Debt Service'!K$24,'H-32A-WP06 - Debt Service'!K$27/12,0)),"-")</f>
        <v>0</v>
      </c>
      <c r="M525" s="366">
        <f>IFERROR(IF(-SUM(M$20:M524)+M$15&lt;0.000001,0,IF($C525&gt;='H-32A-WP06 - Debt Service'!L$24,'H-32A-WP06 - Debt Service'!L$27/12,0)),"-")</f>
        <v>0</v>
      </c>
      <c r="N525" s="459"/>
      <c r="O525" s="354">
        <f t="shared" si="29"/>
        <v>2061</v>
      </c>
      <c r="P525" s="378">
        <f t="shared" si="31"/>
        <v>58838</v>
      </c>
      <c r="Q525" s="366" t="str">
        <f>IFERROR(IF(-SUM(Q$20:Q524)+Q$15&lt;0.000001,0,IF($C525&gt;='H-32A-WP06 - Debt Service'!P$24,'H-32A-WP06 - Debt Service'!P$27/12,0)),"-")</f>
        <v>-</v>
      </c>
      <c r="R525" s="366">
        <f>IFERROR(IF(-SUM(R$20:R524)+R$15&lt;0.000001,0,IF($C525&gt;='H-32A-WP06 - Debt Service'!Q$24,'H-32A-WP06 - Debt Service'!Q$27/12,0)),"-")</f>
        <v>0</v>
      </c>
      <c r="S525" s="366">
        <f>IFERROR(IF(-SUM(S$20:S524)+S$15&lt;0.000001,0,IF($C525&gt;='H-32A-WP06 - Debt Service'!R$24,'H-32A-WP06 - Debt Service'!R$27/12,0)),"-")</f>
        <v>0</v>
      </c>
      <c r="T525" s="366">
        <f>IFERROR(IF(-SUM(T$20:T524)+T$15&lt;0.000001,0,IF($C525&gt;='H-32A-WP06 - Debt Service'!S$24,'H-32A-WP06 - Debt Service'!S$27/12,0)),"-")</f>
        <v>0</v>
      </c>
      <c r="U525" s="366">
        <f>IFERROR(IF(-SUM(U$20:U524)+U$15&lt;0.000001,0,IF($C525&gt;='H-32A-WP06 - Debt Service'!T$24,'H-32A-WP06 - Debt Service'!T$27/12,0)),"-")</f>
        <v>0</v>
      </c>
      <c r="V525" s="366">
        <f>IFERROR(IF(-SUM(V$20:V524)+V$15&lt;0.000001,0,IF($C525&gt;='H-32A-WP06 - Debt Service'!U$24,'H-32A-WP06 - Debt Service'!U$27/12,0)),"-")</f>
        <v>0</v>
      </c>
      <c r="W525" s="366">
        <f>IFERROR(IF(-SUM(W$20:W524)+W$15&lt;0.000001,0,IF($C525&gt;='H-32A-WP06 - Debt Service'!V$24,'H-32A-WP06 - Debt Service'!V$27/12,0)),"-")</f>
        <v>0</v>
      </c>
      <c r="X525" s="366">
        <f>IFERROR(IF(-SUM(X$20:X524)+X$15&lt;0.000001,0,IF($C525&gt;='H-32A-WP06 - Debt Service'!W$24,'H-32A-WP06 - Debt Service'!W$27/12,0)),"-")</f>
        <v>0</v>
      </c>
      <c r="Y525" s="366">
        <f>IFERROR(IF(-SUM(Y$20:Y524)+Y$15&lt;0.000001,0,IF($C525&gt;='H-32A-WP06 - Debt Service'!X$24,'H-32A-WP06 - Debt Service'!X$27/12,0)),"-")</f>
        <v>0</v>
      </c>
      <c r="Z525" s="366">
        <f>IFERROR(IF(-SUM(Z$20:Z524)+Z$15&lt;0.000001,0,IF($C525&gt;='H-32A-WP06 - Debt Service'!Y$24,'H-32A-WP06 - Debt Service'!Y$27/12,0)),"-")</f>
        <v>0</v>
      </c>
    </row>
    <row r="526" spans="2:26">
      <c r="B526" s="354">
        <f t="shared" si="28"/>
        <v>2061</v>
      </c>
      <c r="C526" s="378">
        <f t="shared" si="30"/>
        <v>58866</v>
      </c>
      <c r="D526" s="366" t="str">
        <f>IFERROR(IF(-SUM(D$20:D525)+D$15&lt;0.000001,0,IF($C526&gt;='H-32A-WP06 - Debt Service'!C$24,'H-32A-WP06 - Debt Service'!C$27/12,0)),"-")</f>
        <v>-</v>
      </c>
      <c r="E526" s="366" t="str">
        <f>IFERROR(IF(-SUM(E$20:E525)+E$15&lt;0.000001,0,IF($C526&gt;='H-32A-WP06 - Debt Service'!D$24,'H-32A-WP06 - Debt Service'!D$27/12,0)),"-")</f>
        <v>-</v>
      </c>
      <c r="F526" s="366" t="str">
        <f>IFERROR(IF(-SUM(F$20:F525)+F$15&lt;0.000001,0,IF($C526&gt;='H-32A-WP06 - Debt Service'!E$24,'H-32A-WP06 - Debt Service'!E$27/12,0)),"-")</f>
        <v>-</v>
      </c>
      <c r="G526" s="366">
        <f>IFERROR(IF(-SUM(G$20:G525)+G$15&lt;0.000001,0,IF($C526&gt;='H-32A-WP06 - Debt Service'!F$24,'H-32A-WP06 - Debt Service'!F$27/12,0)),"-")</f>
        <v>0</v>
      </c>
      <c r="H526" s="366">
        <f>IFERROR(IF(-SUM(H$20:H525)+H$15&lt;0.000001,0,IF($C526&gt;='H-32A-WP06 - Debt Service'!G$24,'H-32A-WP06 - Debt Service'!G$27/12,0)),"-")</f>
        <v>0</v>
      </c>
      <c r="I526" s="366">
        <f>IFERROR(IF(-SUM(I$20:I525)+I$15&lt;0.000001,0,IF($C526&gt;='H-32A-WP06 - Debt Service'!H$24,'H-32A-WP06 - Debt Service'!H$27/12,0)),"-")</f>
        <v>0</v>
      </c>
      <c r="J526" s="366">
        <f>IFERROR(IF(-SUM(J$20:J525)+J$15&lt;0.000001,0,IF($C526&gt;='H-32A-WP06 - Debt Service'!I$24,'H-32A-WP06 - Debt Service'!I$27/12,0)),"-")</f>
        <v>0</v>
      </c>
      <c r="K526" s="366">
        <f>IFERROR(IF(-SUM(K$20:K525)+K$15&lt;0.000001,0,IF($C526&gt;='H-32A-WP06 - Debt Service'!J$24,'H-32A-WP06 - Debt Service'!J$27/12,0)),"-")</f>
        <v>0</v>
      </c>
      <c r="L526" s="366">
        <f>IFERROR(IF(-SUM(L$20:L525)+L$15&lt;0.000001,0,IF($C526&gt;='H-32A-WP06 - Debt Service'!K$24,'H-32A-WP06 - Debt Service'!K$27/12,0)),"-")</f>
        <v>0</v>
      </c>
      <c r="M526" s="366">
        <f>IFERROR(IF(-SUM(M$20:M525)+M$15&lt;0.000001,0,IF($C526&gt;='H-32A-WP06 - Debt Service'!L$24,'H-32A-WP06 - Debt Service'!L$27/12,0)),"-")</f>
        <v>0</v>
      </c>
      <c r="N526" s="459"/>
      <c r="O526" s="354">
        <f t="shared" si="29"/>
        <v>2061</v>
      </c>
      <c r="P526" s="378">
        <f t="shared" si="31"/>
        <v>58866</v>
      </c>
      <c r="Q526" s="366" t="str">
        <f>IFERROR(IF(-SUM(Q$20:Q525)+Q$15&lt;0.000001,0,IF($C526&gt;='H-32A-WP06 - Debt Service'!P$24,'H-32A-WP06 - Debt Service'!P$27/12,0)),"-")</f>
        <v>-</v>
      </c>
      <c r="R526" s="366">
        <f>IFERROR(IF(-SUM(R$20:R525)+R$15&lt;0.000001,0,IF($C526&gt;='H-32A-WP06 - Debt Service'!Q$24,'H-32A-WP06 - Debt Service'!Q$27/12,0)),"-")</f>
        <v>0</v>
      </c>
      <c r="S526" s="366">
        <f>IFERROR(IF(-SUM(S$20:S525)+S$15&lt;0.000001,0,IF($C526&gt;='H-32A-WP06 - Debt Service'!R$24,'H-32A-WP06 - Debt Service'!R$27/12,0)),"-")</f>
        <v>0</v>
      </c>
      <c r="T526" s="366">
        <f>IFERROR(IF(-SUM(T$20:T525)+T$15&lt;0.000001,0,IF($C526&gt;='H-32A-WP06 - Debt Service'!S$24,'H-32A-WP06 - Debt Service'!S$27/12,0)),"-")</f>
        <v>0</v>
      </c>
      <c r="U526" s="366">
        <f>IFERROR(IF(-SUM(U$20:U525)+U$15&lt;0.000001,0,IF($C526&gt;='H-32A-WP06 - Debt Service'!T$24,'H-32A-WP06 - Debt Service'!T$27/12,0)),"-")</f>
        <v>0</v>
      </c>
      <c r="V526" s="366">
        <f>IFERROR(IF(-SUM(V$20:V525)+V$15&lt;0.000001,0,IF($C526&gt;='H-32A-WP06 - Debt Service'!U$24,'H-32A-WP06 - Debt Service'!U$27/12,0)),"-")</f>
        <v>0</v>
      </c>
      <c r="W526" s="366">
        <f>IFERROR(IF(-SUM(W$20:W525)+W$15&lt;0.000001,0,IF($C526&gt;='H-32A-WP06 - Debt Service'!V$24,'H-32A-WP06 - Debt Service'!V$27/12,0)),"-")</f>
        <v>0</v>
      </c>
      <c r="X526" s="366">
        <f>IFERROR(IF(-SUM(X$20:X525)+X$15&lt;0.000001,0,IF($C526&gt;='H-32A-WP06 - Debt Service'!W$24,'H-32A-WP06 - Debt Service'!W$27/12,0)),"-")</f>
        <v>0</v>
      </c>
      <c r="Y526" s="366">
        <f>IFERROR(IF(-SUM(Y$20:Y525)+Y$15&lt;0.000001,0,IF($C526&gt;='H-32A-WP06 - Debt Service'!X$24,'H-32A-WP06 - Debt Service'!X$27/12,0)),"-")</f>
        <v>0</v>
      </c>
      <c r="Z526" s="366">
        <f>IFERROR(IF(-SUM(Z$20:Z525)+Z$15&lt;0.000001,0,IF($C526&gt;='H-32A-WP06 - Debt Service'!Y$24,'H-32A-WP06 - Debt Service'!Y$27/12,0)),"-")</f>
        <v>0</v>
      </c>
    </row>
    <row r="527" spans="2:26">
      <c r="B527" s="354">
        <f t="shared" si="28"/>
        <v>2061</v>
      </c>
      <c r="C527" s="378">
        <f t="shared" si="30"/>
        <v>58897</v>
      </c>
      <c r="D527" s="366" t="str">
        <f>IFERROR(IF(-SUM(D$20:D526)+D$15&lt;0.000001,0,IF($C527&gt;='H-32A-WP06 - Debt Service'!C$24,'H-32A-WP06 - Debt Service'!C$27/12,0)),"-")</f>
        <v>-</v>
      </c>
      <c r="E527" s="366" t="str">
        <f>IFERROR(IF(-SUM(E$20:E526)+E$15&lt;0.000001,0,IF($C527&gt;='H-32A-WP06 - Debt Service'!D$24,'H-32A-WP06 - Debt Service'!D$27/12,0)),"-")</f>
        <v>-</v>
      </c>
      <c r="F527" s="366" t="str">
        <f>IFERROR(IF(-SUM(F$20:F526)+F$15&lt;0.000001,0,IF($C527&gt;='H-32A-WP06 - Debt Service'!E$24,'H-32A-WP06 - Debt Service'!E$27/12,0)),"-")</f>
        <v>-</v>
      </c>
      <c r="G527" s="366">
        <f>IFERROR(IF(-SUM(G$20:G526)+G$15&lt;0.000001,0,IF($C527&gt;='H-32A-WP06 - Debt Service'!F$24,'H-32A-WP06 - Debt Service'!F$27/12,0)),"-")</f>
        <v>0</v>
      </c>
      <c r="H527" s="366">
        <f>IFERROR(IF(-SUM(H$20:H526)+H$15&lt;0.000001,0,IF($C527&gt;='H-32A-WP06 - Debt Service'!G$24,'H-32A-WP06 - Debt Service'!G$27/12,0)),"-")</f>
        <v>0</v>
      </c>
      <c r="I527" s="366">
        <f>IFERROR(IF(-SUM(I$20:I526)+I$15&lt;0.000001,0,IF($C527&gt;='H-32A-WP06 - Debt Service'!H$24,'H-32A-WP06 - Debt Service'!H$27/12,0)),"-")</f>
        <v>0</v>
      </c>
      <c r="J527" s="366">
        <f>IFERROR(IF(-SUM(J$20:J526)+J$15&lt;0.000001,0,IF($C527&gt;='H-32A-WP06 - Debt Service'!I$24,'H-32A-WP06 - Debt Service'!I$27/12,0)),"-")</f>
        <v>0</v>
      </c>
      <c r="K527" s="366">
        <f>IFERROR(IF(-SUM(K$20:K526)+K$15&lt;0.000001,0,IF($C527&gt;='H-32A-WP06 - Debt Service'!J$24,'H-32A-WP06 - Debt Service'!J$27/12,0)),"-")</f>
        <v>0</v>
      </c>
      <c r="L527" s="366">
        <f>IFERROR(IF(-SUM(L$20:L526)+L$15&lt;0.000001,0,IF($C527&gt;='H-32A-WP06 - Debt Service'!K$24,'H-32A-WP06 - Debt Service'!K$27/12,0)),"-")</f>
        <v>0</v>
      </c>
      <c r="M527" s="366">
        <f>IFERROR(IF(-SUM(M$20:M526)+M$15&lt;0.000001,0,IF($C527&gt;='H-32A-WP06 - Debt Service'!L$24,'H-32A-WP06 - Debt Service'!L$27/12,0)),"-")</f>
        <v>0</v>
      </c>
      <c r="N527" s="459"/>
      <c r="O527" s="354">
        <f t="shared" si="29"/>
        <v>2061</v>
      </c>
      <c r="P527" s="378">
        <f t="shared" si="31"/>
        <v>58897</v>
      </c>
      <c r="Q527" s="366" t="str">
        <f>IFERROR(IF(-SUM(Q$20:Q526)+Q$15&lt;0.000001,0,IF($C527&gt;='H-32A-WP06 - Debt Service'!P$24,'H-32A-WP06 - Debt Service'!P$27/12,0)),"-")</f>
        <v>-</v>
      </c>
      <c r="R527" s="366">
        <f>IFERROR(IF(-SUM(R$20:R526)+R$15&lt;0.000001,0,IF($C527&gt;='H-32A-WP06 - Debt Service'!Q$24,'H-32A-WP06 - Debt Service'!Q$27/12,0)),"-")</f>
        <v>0</v>
      </c>
      <c r="S527" s="366">
        <f>IFERROR(IF(-SUM(S$20:S526)+S$15&lt;0.000001,0,IF($C527&gt;='H-32A-WP06 - Debt Service'!R$24,'H-32A-WP06 - Debt Service'!R$27/12,0)),"-")</f>
        <v>0</v>
      </c>
      <c r="T527" s="366">
        <f>IFERROR(IF(-SUM(T$20:T526)+T$15&lt;0.000001,0,IF($C527&gt;='H-32A-WP06 - Debt Service'!S$24,'H-32A-WP06 - Debt Service'!S$27/12,0)),"-")</f>
        <v>0</v>
      </c>
      <c r="U527" s="366">
        <f>IFERROR(IF(-SUM(U$20:U526)+U$15&lt;0.000001,0,IF($C527&gt;='H-32A-WP06 - Debt Service'!T$24,'H-32A-WP06 - Debt Service'!T$27/12,0)),"-")</f>
        <v>0</v>
      </c>
      <c r="V527" s="366">
        <f>IFERROR(IF(-SUM(V$20:V526)+V$15&lt;0.000001,0,IF($C527&gt;='H-32A-WP06 - Debt Service'!U$24,'H-32A-WP06 - Debt Service'!U$27/12,0)),"-")</f>
        <v>0</v>
      </c>
      <c r="W527" s="366">
        <f>IFERROR(IF(-SUM(W$20:W526)+W$15&lt;0.000001,0,IF($C527&gt;='H-32A-WP06 - Debt Service'!V$24,'H-32A-WP06 - Debt Service'!V$27/12,0)),"-")</f>
        <v>0</v>
      </c>
      <c r="X527" s="366">
        <f>IFERROR(IF(-SUM(X$20:X526)+X$15&lt;0.000001,0,IF($C527&gt;='H-32A-WP06 - Debt Service'!W$24,'H-32A-WP06 - Debt Service'!W$27/12,0)),"-")</f>
        <v>0</v>
      </c>
      <c r="Y527" s="366">
        <f>IFERROR(IF(-SUM(Y$20:Y526)+Y$15&lt;0.000001,0,IF($C527&gt;='H-32A-WP06 - Debt Service'!X$24,'H-32A-WP06 - Debt Service'!X$27/12,0)),"-")</f>
        <v>0</v>
      </c>
      <c r="Z527" s="366">
        <f>IFERROR(IF(-SUM(Z$20:Z526)+Z$15&lt;0.000001,0,IF($C527&gt;='H-32A-WP06 - Debt Service'!Y$24,'H-32A-WP06 - Debt Service'!Y$27/12,0)),"-")</f>
        <v>0</v>
      </c>
    </row>
    <row r="528" spans="2:26">
      <c r="B528" s="354">
        <f t="shared" si="28"/>
        <v>2061</v>
      </c>
      <c r="C528" s="378">
        <f t="shared" si="30"/>
        <v>58927</v>
      </c>
      <c r="D528" s="366" t="str">
        <f>IFERROR(IF(-SUM(D$20:D527)+D$15&lt;0.000001,0,IF($C528&gt;='H-32A-WP06 - Debt Service'!C$24,'H-32A-WP06 - Debt Service'!C$27/12,0)),"-")</f>
        <v>-</v>
      </c>
      <c r="E528" s="366" t="str">
        <f>IFERROR(IF(-SUM(E$20:E527)+E$15&lt;0.000001,0,IF($C528&gt;='H-32A-WP06 - Debt Service'!D$24,'H-32A-WP06 - Debt Service'!D$27/12,0)),"-")</f>
        <v>-</v>
      </c>
      <c r="F528" s="366" t="str">
        <f>IFERROR(IF(-SUM(F$20:F527)+F$15&lt;0.000001,0,IF($C528&gt;='H-32A-WP06 - Debt Service'!E$24,'H-32A-WP06 - Debt Service'!E$27/12,0)),"-")</f>
        <v>-</v>
      </c>
      <c r="G528" s="366">
        <f>IFERROR(IF(-SUM(G$20:G527)+G$15&lt;0.000001,0,IF($C528&gt;='H-32A-WP06 - Debt Service'!F$24,'H-32A-WP06 - Debt Service'!F$27/12,0)),"-")</f>
        <v>0</v>
      </c>
      <c r="H528" s="366">
        <f>IFERROR(IF(-SUM(H$20:H527)+H$15&lt;0.000001,0,IF($C528&gt;='H-32A-WP06 - Debt Service'!G$24,'H-32A-WP06 - Debt Service'!G$27/12,0)),"-")</f>
        <v>0</v>
      </c>
      <c r="I528" s="366">
        <f>IFERROR(IF(-SUM(I$20:I527)+I$15&lt;0.000001,0,IF($C528&gt;='H-32A-WP06 - Debt Service'!H$24,'H-32A-WP06 - Debt Service'!H$27/12,0)),"-")</f>
        <v>0</v>
      </c>
      <c r="J528" s="366">
        <f>IFERROR(IF(-SUM(J$20:J527)+J$15&lt;0.000001,0,IF($C528&gt;='H-32A-WP06 - Debt Service'!I$24,'H-32A-WP06 - Debt Service'!I$27/12,0)),"-")</f>
        <v>0</v>
      </c>
      <c r="K528" s="366">
        <f>IFERROR(IF(-SUM(K$20:K527)+K$15&lt;0.000001,0,IF($C528&gt;='H-32A-WP06 - Debt Service'!J$24,'H-32A-WP06 - Debt Service'!J$27/12,0)),"-")</f>
        <v>0</v>
      </c>
      <c r="L528" s="366">
        <f>IFERROR(IF(-SUM(L$20:L527)+L$15&lt;0.000001,0,IF($C528&gt;='H-32A-WP06 - Debt Service'!K$24,'H-32A-WP06 - Debt Service'!K$27/12,0)),"-")</f>
        <v>0</v>
      </c>
      <c r="M528" s="366">
        <f>IFERROR(IF(-SUM(M$20:M527)+M$15&lt;0.000001,0,IF($C528&gt;='H-32A-WP06 - Debt Service'!L$24,'H-32A-WP06 - Debt Service'!L$27/12,0)),"-")</f>
        <v>0</v>
      </c>
      <c r="N528" s="459"/>
      <c r="O528" s="354">
        <f t="shared" si="29"/>
        <v>2061</v>
      </c>
      <c r="P528" s="378">
        <f t="shared" si="31"/>
        <v>58927</v>
      </c>
      <c r="Q528" s="366" t="str">
        <f>IFERROR(IF(-SUM(Q$20:Q527)+Q$15&lt;0.000001,0,IF($C528&gt;='H-32A-WP06 - Debt Service'!P$24,'H-32A-WP06 - Debt Service'!P$27/12,0)),"-")</f>
        <v>-</v>
      </c>
      <c r="R528" s="366">
        <f>IFERROR(IF(-SUM(R$20:R527)+R$15&lt;0.000001,0,IF($C528&gt;='H-32A-WP06 - Debt Service'!Q$24,'H-32A-WP06 - Debt Service'!Q$27/12,0)),"-")</f>
        <v>0</v>
      </c>
      <c r="S528" s="366">
        <f>IFERROR(IF(-SUM(S$20:S527)+S$15&lt;0.000001,0,IF($C528&gt;='H-32A-WP06 - Debt Service'!R$24,'H-32A-WP06 - Debt Service'!R$27/12,0)),"-")</f>
        <v>0</v>
      </c>
      <c r="T528" s="366">
        <f>IFERROR(IF(-SUM(T$20:T527)+T$15&lt;0.000001,0,IF($C528&gt;='H-32A-WP06 - Debt Service'!S$24,'H-32A-WP06 - Debt Service'!S$27/12,0)),"-")</f>
        <v>0</v>
      </c>
      <c r="U528" s="366">
        <f>IFERROR(IF(-SUM(U$20:U527)+U$15&lt;0.000001,0,IF($C528&gt;='H-32A-WP06 - Debt Service'!T$24,'H-32A-WP06 - Debt Service'!T$27/12,0)),"-")</f>
        <v>0</v>
      </c>
      <c r="V528" s="366">
        <f>IFERROR(IF(-SUM(V$20:V527)+V$15&lt;0.000001,0,IF($C528&gt;='H-32A-WP06 - Debt Service'!U$24,'H-32A-WP06 - Debt Service'!U$27/12,0)),"-")</f>
        <v>0</v>
      </c>
      <c r="W528" s="366">
        <f>IFERROR(IF(-SUM(W$20:W527)+W$15&lt;0.000001,0,IF($C528&gt;='H-32A-WP06 - Debt Service'!V$24,'H-32A-WP06 - Debt Service'!V$27/12,0)),"-")</f>
        <v>0</v>
      </c>
      <c r="X528" s="366">
        <f>IFERROR(IF(-SUM(X$20:X527)+X$15&lt;0.000001,0,IF($C528&gt;='H-32A-WP06 - Debt Service'!W$24,'H-32A-WP06 - Debt Service'!W$27/12,0)),"-")</f>
        <v>0</v>
      </c>
      <c r="Y528" s="366">
        <f>IFERROR(IF(-SUM(Y$20:Y527)+Y$15&lt;0.000001,0,IF($C528&gt;='H-32A-WP06 - Debt Service'!X$24,'H-32A-WP06 - Debt Service'!X$27/12,0)),"-")</f>
        <v>0</v>
      </c>
      <c r="Z528" s="366">
        <f>IFERROR(IF(-SUM(Z$20:Z527)+Z$15&lt;0.000001,0,IF($C528&gt;='H-32A-WP06 - Debt Service'!Y$24,'H-32A-WP06 - Debt Service'!Y$27/12,0)),"-")</f>
        <v>0</v>
      </c>
    </row>
    <row r="529" spans="2:26">
      <c r="B529" s="354">
        <f t="shared" si="28"/>
        <v>2061</v>
      </c>
      <c r="C529" s="378">
        <f t="shared" si="30"/>
        <v>58958</v>
      </c>
      <c r="D529" s="366" t="str">
        <f>IFERROR(IF(-SUM(D$20:D528)+D$15&lt;0.000001,0,IF($C529&gt;='H-32A-WP06 - Debt Service'!C$24,'H-32A-WP06 - Debt Service'!C$27/12,0)),"-")</f>
        <v>-</v>
      </c>
      <c r="E529" s="366" t="str">
        <f>IFERROR(IF(-SUM(E$20:E528)+E$15&lt;0.000001,0,IF($C529&gt;='H-32A-WP06 - Debt Service'!D$24,'H-32A-WP06 - Debt Service'!D$27/12,0)),"-")</f>
        <v>-</v>
      </c>
      <c r="F529" s="366" t="str">
        <f>IFERROR(IF(-SUM(F$20:F528)+F$15&lt;0.000001,0,IF($C529&gt;='H-32A-WP06 - Debt Service'!E$24,'H-32A-WP06 - Debt Service'!E$27/12,0)),"-")</f>
        <v>-</v>
      </c>
      <c r="G529" s="366">
        <f>IFERROR(IF(-SUM(G$20:G528)+G$15&lt;0.000001,0,IF($C529&gt;='H-32A-WP06 - Debt Service'!F$24,'H-32A-WP06 - Debt Service'!F$27/12,0)),"-")</f>
        <v>0</v>
      </c>
      <c r="H529" s="366">
        <f>IFERROR(IF(-SUM(H$20:H528)+H$15&lt;0.000001,0,IF($C529&gt;='H-32A-WP06 - Debt Service'!G$24,'H-32A-WP06 - Debt Service'!G$27/12,0)),"-")</f>
        <v>0</v>
      </c>
      <c r="I529" s="366">
        <f>IFERROR(IF(-SUM(I$20:I528)+I$15&lt;0.000001,0,IF($C529&gt;='H-32A-WP06 - Debt Service'!H$24,'H-32A-WP06 - Debt Service'!H$27/12,0)),"-")</f>
        <v>0</v>
      </c>
      <c r="J529" s="366">
        <f>IFERROR(IF(-SUM(J$20:J528)+J$15&lt;0.000001,0,IF($C529&gt;='H-32A-WP06 - Debt Service'!I$24,'H-32A-WP06 - Debt Service'!I$27/12,0)),"-")</f>
        <v>0</v>
      </c>
      <c r="K529" s="366">
        <f>IFERROR(IF(-SUM(K$20:K528)+K$15&lt;0.000001,0,IF($C529&gt;='H-32A-WP06 - Debt Service'!J$24,'H-32A-WP06 - Debt Service'!J$27/12,0)),"-")</f>
        <v>0</v>
      </c>
      <c r="L529" s="366">
        <f>IFERROR(IF(-SUM(L$20:L528)+L$15&lt;0.000001,0,IF($C529&gt;='H-32A-WP06 - Debt Service'!K$24,'H-32A-WP06 - Debt Service'!K$27/12,0)),"-")</f>
        <v>0</v>
      </c>
      <c r="M529" s="366">
        <f>IFERROR(IF(-SUM(M$20:M528)+M$15&lt;0.000001,0,IF($C529&gt;='H-32A-WP06 - Debt Service'!L$24,'H-32A-WP06 - Debt Service'!L$27/12,0)),"-")</f>
        <v>0</v>
      </c>
      <c r="N529" s="459"/>
      <c r="O529" s="354">
        <f t="shared" si="29"/>
        <v>2061</v>
      </c>
      <c r="P529" s="378">
        <f t="shared" si="31"/>
        <v>58958</v>
      </c>
      <c r="Q529" s="366" t="str">
        <f>IFERROR(IF(-SUM(Q$20:Q528)+Q$15&lt;0.000001,0,IF($C529&gt;='H-32A-WP06 - Debt Service'!P$24,'H-32A-WP06 - Debt Service'!P$27/12,0)),"-")</f>
        <v>-</v>
      </c>
      <c r="R529" s="366">
        <f>IFERROR(IF(-SUM(R$20:R528)+R$15&lt;0.000001,0,IF($C529&gt;='H-32A-WP06 - Debt Service'!Q$24,'H-32A-WP06 - Debt Service'!Q$27/12,0)),"-")</f>
        <v>0</v>
      </c>
      <c r="S529" s="366">
        <f>IFERROR(IF(-SUM(S$20:S528)+S$15&lt;0.000001,0,IF($C529&gt;='H-32A-WP06 - Debt Service'!R$24,'H-32A-WP06 - Debt Service'!R$27/12,0)),"-")</f>
        <v>0</v>
      </c>
      <c r="T529" s="366">
        <f>IFERROR(IF(-SUM(T$20:T528)+T$15&lt;0.000001,0,IF($C529&gt;='H-32A-WP06 - Debt Service'!S$24,'H-32A-WP06 - Debt Service'!S$27/12,0)),"-")</f>
        <v>0</v>
      </c>
      <c r="U529" s="366">
        <f>IFERROR(IF(-SUM(U$20:U528)+U$15&lt;0.000001,0,IF($C529&gt;='H-32A-WP06 - Debt Service'!T$24,'H-32A-WP06 - Debt Service'!T$27/12,0)),"-")</f>
        <v>0</v>
      </c>
      <c r="V529" s="366">
        <f>IFERROR(IF(-SUM(V$20:V528)+V$15&lt;0.000001,0,IF($C529&gt;='H-32A-WP06 - Debt Service'!U$24,'H-32A-WP06 - Debt Service'!U$27/12,0)),"-")</f>
        <v>0</v>
      </c>
      <c r="W529" s="366">
        <f>IFERROR(IF(-SUM(W$20:W528)+W$15&lt;0.000001,0,IF($C529&gt;='H-32A-WP06 - Debt Service'!V$24,'H-32A-WP06 - Debt Service'!V$27/12,0)),"-")</f>
        <v>0</v>
      </c>
      <c r="X529" s="366">
        <f>IFERROR(IF(-SUM(X$20:X528)+X$15&lt;0.000001,0,IF($C529&gt;='H-32A-WP06 - Debt Service'!W$24,'H-32A-WP06 - Debt Service'!W$27/12,0)),"-")</f>
        <v>0</v>
      </c>
      <c r="Y529" s="366">
        <f>IFERROR(IF(-SUM(Y$20:Y528)+Y$15&lt;0.000001,0,IF($C529&gt;='H-32A-WP06 - Debt Service'!X$24,'H-32A-WP06 - Debt Service'!X$27/12,0)),"-")</f>
        <v>0</v>
      </c>
      <c r="Z529" s="366">
        <f>IFERROR(IF(-SUM(Z$20:Z528)+Z$15&lt;0.000001,0,IF($C529&gt;='H-32A-WP06 - Debt Service'!Y$24,'H-32A-WP06 - Debt Service'!Y$27/12,0)),"-")</f>
        <v>0</v>
      </c>
    </row>
    <row r="530" spans="2:26">
      <c r="B530" s="354">
        <f t="shared" si="28"/>
        <v>2061</v>
      </c>
      <c r="C530" s="378">
        <f t="shared" si="30"/>
        <v>58988</v>
      </c>
      <c r="D530" s="366" t="str">
        <f>IFERROR(IF(-SUM(D$20:D529)+D$15&lt;0.000001,0,IF($C530&gt;='H-32A-WP06 - Debt Service'!C$24,'H-32A-WP06 - Debt Service'!C$27/12,0)),"-")</f>
        <v>-</v>
      </c>
      <c r="E530" s="366" t="str">
        <f>IFERROR(IF(-SUM(E$20:E529)+E$15&lt;0.000001,0,IF($C530&gt;='H-32A-WP06 - Debt Service'!D$24,'H-32A-WP06 - Debt Service'!D$27/12,0)),"-")</f>
        <v>-</v>
      </c>
      <c r="F530" s="366" t="str">
        <f>IFERROR(IF(-SUM(F$20:F529)+F$15&lt;0.000001,0,IF($C530&gt;='H-32A-WP06 - Debt Service'!E$24,'H-32A-WP06 - Debt Service'!E$27/12,0)),"-")</f>
        <v>-</v>
      </c>
      <c r="G530" s="366">
        <f>IFERROR(IF(-SUM(G$20:G529)+G$15&lt;0.000001,0,IF($C530&gt;='H-32A-WP06 - Debt Service'!F$24,'H-32A-WP06 - Debt Service'!F$27/12,0)),"-")</f>
        <v>0</v>
      </c>
      <c r="H530" s="366">
        <f>IFERROR(IF(-SUM(H$20:H529)+H$15&lt;0.000001,0,IF($C530&gt;='H-32A-WP06 - Debt Service'!G$24,'H-32A-WP06 - Debt Service'!G$27/12,0)),"-")</f>
        <v>0</v>
      </c>
      <c r="I530" s="366">
        <f>IFERROR(IF(-SUM(I$20:I529)+I$15&lt;0.000001,0,IF($C530&gt;='H-32A-WP06 - Debt Service'!H$24,'H-32A-WP06 - Debt Service'!H$27/12,0)),"-")</f>
        <v>0</v>
      </c>
      <c r="J530" s="366">
        <f>IFERROR(IF(-SUM(J$20:J529)+J$15&lt;0.000001,0,IF($C530&gt;='H-32A-WP06 - Debt Service'!I$24,'H-32A-WP06 - Debt Service'!I$27/12,0)),"-")</f>
        <v>0</v>
      </c>
      <c r="K530" s="366">
        <f>IFERROR(IF(-SUM(K$20:K529)+K$15&lt;0.000001,0,IF($C530&gt;='H-32A-WP06 - Debt Service'!J$24,'H-32A-WP06 - Debt Service'!J$27/12,0)),"-")</f>
        <v>0</v>
      </c>
      <c r="L530" s="366">
        <f>IFERROR(IF(-SUM(L$20:L529)+L$15&lt;0.000001,0,IF($C530&gt;='H-32A-WP06 - Debt Service'!K$24,'H-32A-WP06 - Debt Service'!K$27/12,0)),"-")</f>
        <v>0</v>
      </c>
      <c r="M530" s="366">
        <f>IFERROR(IF(-SUM(M$20:M529)+M$15&lt;0.000001,0,IF($C530&gt;='H-32A-WP06 - Debt Service'!L$24,'H-32A-WP06 - Debt Service'!L$27/12,0)),"-")</f>
        <v>0</v>
      </c>
      <c r="N530" s="459"/>
      <c r="O530" s="354">
        <f t="shared" si="29"/>
        <v>2061</v>
      </c>
      <c r="P530" s="378">
        <f t="shared" si="31"/>
        <v>58988</v>
      </c>
      <c r="Q530" s="366" t="str">
        <f>IFERROR(IF(-SUM(Q$20:Q529)+Q$15&lt;0.000001,0,IF($C530&gt;='H-32A-WP06 - Debt Service'!P$24,'H-32A-WP06 - Debt Service'!P$27/12,0)),"-")</f>
        <v>-</v>
      </c>
      <c r="R530" s="366">
        <f>IFERROR(IF(-SUM(R$20:R529)+R$15&lt;0.000001,0,IF($C530&gt;='H-32A-WP06 - Debt Service'!Q$24,'H-32A-WP06 - Debt Service'!Q$27/12,0)),"-")</f>
        <v>0</v>
      </c>
      <c r="S530" s="366">
        <f>IFERROR(IF(-SUM(S$20:S529)+S$15&lt;0.000001,0,IF($C530&gt;='H-32A-WP06 - Debt Service'!R$24,'H-32A-WP06 - Debt Service'!R$27/12,0)),"-")</f>
        <v>0</v>
      </c>
      <c r="T530" s="366">
        <f>IFERROR(IF(-SUM(T$20:T529)+T$15&lt;0.000001,0,IF($C530&gt;='H-32A-WP06 - Debt Service'!S$24,'H-32A-WP06 - Debt Service'!S$27/12,0)),"-")</f>
        <v>0</v>
      </c>
      <c r="U530" s="366">
        <f>IFERROR(IF(-SUM(U$20:U529)+U$15&lt;0.000001,0,IF($C530&gt;='H-32A-WP06 - Debt Service'!T$24,'H-32A-WP06 - Debt Service'!T$27/12,0)),"-")</f>
        <v>0</v>
      </c>
      <c r="V530" s="366">
        <f>IFERROR(IF(-SUM(V$20:V529)+V$15&lt;0.000001,0,IF($C530&gt;='H-32A-WP06 - Debt Service'!U$24,'H-32A-WP06 - Debt Service'!U$27/12,0)),"-")</f>
        <v>0</v>
      </c>
      <c r="W530" s="366">
        <f>IFERROR(IF(-SUM(W$20:W529)+W$15&lt;0.000001,0,IF($C530&gt;='H-32A-WP06 - Debt Service'!V$24,'H-32A-WP06 - Debt Service'!V$27/12,0)),"-")</f>
        <v>0</v>
      </c>
      <c r="X530" s="366">
        <f>IFERROR(IF(-SUM(X$20:X529)+X$15&lt;0.000001,0,IF($C530&gt;='H-32A-WP06 - Debt Service'!W$24,'H-32A-WP06 - Debt Service'!W$27/12,0)),"-")</f>
        <v>0</v>
      </c>
      <c r="Y530" s="366">
        <f>IFERROR(IF(-SUM(Y$20:Y529)+Y$15&lt;0.000001,0,IF($C530&gt;='H-32A-WP06 - Debt Service'!X$24,'H-32A-WP06 - Debt Service'!X$27/12,0)),"-")</f>
        <v>0</v>
      </c>
      <c r="Z530" s="366">
        <f>IFERROR(IF(-SUM(Z$20:Z529)+Z$15&lt;0.000001,0,IF($C530&gt;='H-32A-WP06 - Debt Service'!Y$24,'H-32A-WP06 - Debt Service'!Y$27/12,0)),"-")</f>
        <v>0</v>
      </c>
    </row>
    <row r="531" spans="2:26">
      <c r="B531" s="354">
        <f t="shared" si="28"/>
        <v>2061</v>
      </c>
      <c r="C531" s="378">
        <f t="shared" si="30"/>
        <v>59019</v>
      </c>
      <c r="D531" s="366" t="str">
        <f>IFERROR(IF(-SUM(D$20:D530)+D$15&lt;0.000001,0,IF($C531&gt;='H-32A-WP06 - Debt Service'!C$24,'H-32A-WP06 - Debt Service'!C$27/12,0)),"-")</f>
        <v>-</v>
      </c>
      <c r="E531" s="366" t="str">
        <f>IFERROR(IF(-SUM(E$20:E530)+E$15&lt;0.000001,0,IF($C531&gt;='H-32A-WP06 - Debt Service'!D$24,'H-32A-WP06 - Debt Service'!D$27/12,0)),"-")</f>
        <v>-</v>
      </c>
      <c r="F531" s="366" t="str">
        <f>IFERROR(IF(-SUM(F$20:F530)+F$15&lt;0.000001,0,IF($C531&gt;='H-32A-WP06 - Debt Service'!E$24,'H-32A-WP06 - Debt Service'!E$27/12,0)),"-")</f>
        <v>-</v>
      </c>
      <c r="G531" s="366">
        <f>IFERROR(IF(-SUM(G$20:G530)+G$15&lt;0.000001,0,IF($C531&gt;='H-32A-WP06 - Debt Service'!F$24,'H-32A-WP06 - Debt Service'!F$27/12,0)),"-")</f>
        <v>0</v>
      </c>
      <c r="H531" s="366">
        <f>IFERROR(IF(-SUM(H$20:H530)+H$15&lt;0.000001,0,IF($C531&gt;='H-32A-WP06 - Debt Service'!G$24,'H-32A-WP06 - Debt Service'!G$27/12,0)),"-")</f>
        <v>0</v>
      </c>
      <c r="I531" s="366">
        <f>IFERROR(IF(-SUM(I$20:I530)+I$15&lt;0.000001,0,IF($C531&gt;='H-32A-WP06 - Debt Service'!H$24,'H-32A-WP06 - Debt Service'!H$27/12,0)),"-")</f>
        <v>0</v>
      </c>
      <c r="J531" s="366">
        <f>IFERROR(IF(-SUM(J$20:J530)+J$15&lt;0.000001,0,IF($C531&gt;='H-32A-WP06 - Debt Service'!I$24,'H-32A-WP06 - Debt Service'!I$27/12,0)),"-")</f>
        <v>0</v>
      </c>
      <c r="K531" s="366">
        <f>IFERROR(IF(-SUM(K$20:K530)+K$15&lt;0.000001,0,IF($C531&gt;='H-32A-WP06 - Debt Service'!J$24,'H-32A-WP06 - Debt Service'!J$27/12,0)),"-")</f>
        <v>0</v>
      </c>
      <c r="L531" s="366">
        <f>IFERROR(IF(-SUM(L$20:L530)+L$15&lt;0.000001,0,IF($C531&gt;='H-32A-WP06 - Debt Service'!K$24,'H-32A-WP06 - Debt Service'!K$27/12,0)),"-")</f>
        <v>0</v>
      </c>
      <c r="M531" s="366">
        <f>IFERROR(IF(-SUM(M$20:M530)+M$15&lt;0.000001,0,IF($C531&gt;='H-32A-WP06 - Debt Service'!L$24,'H-32A-WP06 - Debt Service'!L$27/12,0)),"-")</f>
        <v>0</v>
      </c>
      <c r="N531" s="459"/>
      <c r="O531" s="354">
        <f t="shared" si="29"/>
        <v>2061</v>
      </c>
      <c r="P531" s="378">
        <f t="shared" si="31"/>
        <v>59019</v>
      </c>
      <c r="Q531" s="366" t="str">
        <f>IFERROR(IF(-SUM(Q$20:Q530)+Q$15&lt;0.000001,0,IF($C531&gt;='H-32A-WP06 - Debt Service'!P$24,'H-32A-WP06 - Debt Service'!P$27/12,0)),"-")</f>
        <v>-</v>
      </c>
      <c r="R531" s="366">
        <f>IFERROR(IF(-SUM(R$20:R530)+R$15&lt;0.000001,0,IF($C531&gt;='H-32A-WP06 - Debt Service'!Q$24,'H-32A-WP06 - Debt Service'!Q$27/12,0)),"-")</f>
        <v>0</v>
      </c>
      <c r="S531" s="366">
        <f>IFERROR(IF(-SUM(S$20:S530)+S$15&lt;0.000001,0,IF($C531&gt;='H-32A-WP06 - Debt Service'!R$24,'H-32A-WP06 - Debt Service'!R$27/12,0)),"-")</f>
        <v>0</v>
      </c>
      <c r="T531" s="366">
        <f>IFERROR(IF(-SUM(T$20:T530)+T$15&lt;0.000001,0,IF($C531&gt;='H-32A-WP06 - Debt Service'!S$24,'H-32A-WP06 - Debt Service'!S$27/12,0)),"-")</f>
        <v>0</v>
      </c>
      <c r="U531" s="366">
        <f>IFERROR(IF(-SUM(U$20:U530)+U$15&lt;0.000001,0,IF($C531&gt;='H-32A-WP06 - Debt Service'!T$24,'H-32A-WP06 - Debt Service'!T$27/12,0)),"-")</f>
        <v>0</v>
      </c>
      <c r="V531" s="366">
        <f>IFERROR(IF(-SUM(V$20:V530)+V$15&lt;0.000001,0,IF($C531&gt;='H-32A-WP06 - Debt Service'!U$24,'H-32A-WP06 - Debt Service'!U$27/12,0)),"-")</f>
        <v>0</v>
      </c>
      <c r="W531" s="366">
        <f>IFERROR(IF(-SUM(W$20:W530)+W$15&lt;0.000001,0,IF($C531&gt;='H-32A-WP06 - Debt Service'!V$24,'H-32A-WP06 - Debt Service'!V$27/12,0)),"-")</f>
        <v>0</v>
      </c>
      <c r="X531" s="366">
        <f>IFERROR(IF(-SUM(X$20:X530)+X$15&lt;0.000001,0,IF($C531&gt;='H-32A-WP06 - Debt Service'!W$24,'H-32A-WP06 - Debt Service'!W$27/12,0)),"-")</f>
        <v>0</v>
      </c>
      <c r="Y531" s="366">
        <f>IFERROR(IF(-SUM(Y$20:Y530)+Y$15&lt;0.000001,0,IF($C531&gt;='H-32A-WP06 - Debt Service'!X$24,'H-32A-WP06 - Debt Service'!X$27/12,0)),"-")</f>
        <v>0</v>
      </c>
      <c r="Z531" s="366">
        <f>IFERROR(IF(-SUM(Z$20:Z530)+Z$15&lt;0.000001,0,IF($C531&gt;='H-32A-WP06 - Debt Service'!Y$24,'H-32A-WP06 - Debt Service'!Y$27/12,0)),"-")</f>
        <v>0</v>
      </c>
    </row>
    <row r="532" spans="2:26">
      <c r="B532" s="354">
        <f t="shared" si="28"/>
        <v>2061</v>
      </c>
      <c r="C532" s="378">
        <f t="shared" si="30"/>
        <v>59050</v>
      </c>
      <c r="D532" s="366" t="str">
        <f>IFERROR(IF(-SUM(D$20:D531)+D$15&lt;0.000001,0,IF($C532&gt;='H-32A-WP06 - Debt Service'!C$24,'H-32A-WP06 - Debt Service'!C$27/12,0)),"-")</f>
        <v>-</v>
      </c>
      <c r="E532" s="366" t="str">
        <f>IFERROR(IF(-SUM(E$20:E531)+E$15&lt;0.000001,0,IF($C532&gt;='H-32A-WP06 - Debt Service'!D$24,'H-32A-WP06 - Debt Service'!D$27/12,0)),"-")</f>
        <v>-</v>
      </c>
      <c r="F532" s="366" t="str">
        <f>IFERROR(IF(-SUM(F$20:F531)+F$15&lt;0.000001,0,IF($C532&gt;='H-32A-WP06 - Debt Service'!E$24,'H-32A-WP06 - Debt Service'!E$27/12,0)),"-")</f>
        <v>-</v>
      </c>
      <c r="G532" s="366">
        <f>IFERROR(IF(-SUM(G$20:G531)+G$15&lt;0.000001,0,IF($C532&gt;='H-32A-WP06 - Debt Service'!F$24,'H-32A-WP06 - Debt Service'!F$27/12,0)),"-")</f>
        <v>0</v>
      </c>
      <c r="H532" s="366">
        <f>IFERROR(IF(-SUM(H$20:H531)+H$15&lt;0.000001,0,IF($C532&gt;='H-32A-WP06 - Debt Service'!G$24,'H-32A-WP06 - Debt Service'!G$27/12,0)),"-")</f>
        <v>0</v>
      </c>
      <c r="I532" s="366">
        <f>IFERROR(IF(-SUM(I$20:I531)+I$15&lt;0.000001,0,IF($C532&gt;='H-32A-WP06 - Debt Service'!H$24,'H-32A-WP06 - Debt Service'!H$27/12,0)),"-")</f>
        <v>0</v>
      </c>
      <c r="J532" s="366">
        <f>IFERROR(IF(-SUM(J$20:J531)+J$15&lt;0.000001,0,IF($C532&gt;='H-32A-WP06 - Debt Service'!I$24,'H-32A-WP06 - Debt Service'!I$27/12,0)),"-")</f>
        <v>0</v>
      </c>
      <c r="K532" s="366">
        <f>IFERROR(IF(-SUM(K$20:K531)+K$15&lt;0.000001,0,IF($C532&gt;='H-32A-WP06 - Debt Service'!J$24,'H-32A-WP06 - Debt Service'!J$27/12,0)),"-")</f>
        <v>0</v>
      </c>
      <c r="L532" s="366">
        <f>IFERROR(IF(-SUM(L$20:L531)+L$15&lt;0.000001,0,IF($C532&gt;='H-32A-WP06 - Debt Service'!K$24,'H-32A-WP06 - Debt Service'!K$27/12,0)),"-")</f>
        <v>0</v>
      </c>
      <c r="M532" s="366">
        <f>IFERROR(IF(-SUM(M$20:M531)+M$15&lt;0.000001,0,IF($C532&gt;='H-32A-WP06 - Debt Service'!L$24,'H-32A-WP06 - Debt Service'!L$27/12,0)),"-")</f>
        <v>0</v>
      </c>
      <c r="N532" s="459"/>
      <c r="O532" s="354">
        <f t="shared" si="29"/>
        <v>2061</v>
      </c>
      <c r="P532" s="378">
        <f t="shared" si="31"/>
        <v>59050</v>
      </c>
      <c r="Q532" s="366" t="str">
        <f>IFERROR(IF(-SUM(Q$20:Q531)+Q$15&lt;0.000001,0,IF($C532&gt;='H-32A-WP06 - Debt Service'!P$24,'H-32A-WP06 - Debt Service'!P$27/12,0)),"-")</f>
        <v>-</v>
      </c>
      <c r="R532" s="366">
        <f>IFERROR(IF(-SUM(R$20:R531)+R$15&lt;0.000001,0,IF($C532&gt;='H-32A-WP06 - Debt Service'!Q$24,'H-32A-WP06 - Debt Service'!Q$27/12,0)),"-")</f>
        <v>0</v>
      </c>
      <c r="S532" s="366">
        <f>IFERROR(IF(-SUM(S$20:S531)+S$15&lt;0.000001,0,IF($C532&gt;='H-32A-WP06 - Debt Service'!R$24,'H-32A-WP06 - Debt Service'!R$27/12,0)),"-")</f>
        <v>0</v>
      </c>
      <c r="T532" s="366">
        <f>IFERROR(IF(-SUM(T$20:T531)+T$15&lt;0.000001,0,IF($C532&gt;='H-32A-WP06 - Debt Service'!S$24,'H-32A-WP06 - Debt Service'!S$27/12,0)),"-")</f>
        <v>0</v>
      </c>
      <c r="U532" s="366">
        <f>IFERROR(IF(-SUM(U$20:U531)+U$15&lt;0.000001,0,IF($C532&gt;='H-32A-WP06 - Debt Service'!T$24,'H-32A-WP06 - Debt Service'!T$27/12,0)),"-")</f>
        <v>0</v>
      </c>
      <c r="V532" s="366">
        <f>IFERROR(IF(-SUM(V$20:V531)+V$15&lt;0.000001,0,IF($C532&gt;='H-32A-WP06 - Debt Service'!U$24,'H-32A-WP06 - Debt Service'!U$27/12,0)),"-")</f>
        <v>0</v>
      </c>
      <c r="W532" s="366">
        <f>IFERROR(IF(-SUM(W$20:W531)+W$15&lt;0.000001,0,IF($C532&gt;='H-32A-WP06 - Debt Service'!V$24,'H-32A-WP06 - Debt Service'!V$27/12,0)),"-")</f>
        <v>0</v>
      </c>
      <c r="X532" s="366">
        <f>IFERROR(IF(-SUM(X$20:X531)+X$15&lt;0.000001,0,IF($C532&gt;='H-32A-WP06 - Debt Service'!W$24,'H-32A-WP06 - Debt Service'!W$27/12,0)),"-")</f>
        <v>0</v>
      </c>
      <c r="Y532" s="366">
        <f>IFERROR(IF(-SUM(Y$20:Y531)+Y$15&lt;0.000001,0,IF($C532&gt;='H-32A-WP06 - Debt Service'!X$24,'H-32A-WP06 - Debt Service'!X$27/12,0)),"-")</f>
        <v>0</v>
      </c>
      <c r="Z532" s="366">
        <f>IFERROR(IF(-SUM(Z$20:Z531)+Z$15&lt;0.000001,0,IF($C532&gt;='H-32A-WP06 - Debt Service'!Y$24,'H-32A-WP06 - Debt Service'!Y$27/12,0)),"-")</f>
        <v>0</v>
      </c>
    </row>
    <row r="533" spans="2:26">
      <c r="B533" s="354">
        <f t="shared" ref="B533:B596" si="32">YEAR(C533)</f>
        <v>2061</v>
      </c>
      <c r="C533" s="378">
        <f t="shared" si="30"/>
        <v>59080</v>
      </c>
      <c r="D533" s="366" t="str">
        <f>IFERROR(IF(-SUM(D$20:D532)+D$15&lt;0.000001,0,IF($C533&gt;='H-32A-WP06 - Debt Service'!C$24,'H-32A-WP06 - Debt Service'!C$27/12,0)),"-")</f>
        <v>-</v>
      </c>
      <c r="E533" s="366" t="str">
        <f>IFERROR(IF(-SUM(E$20:E532)+E$15&lt;0.000001,0,IF($C533&gt;='H-32A-WP06 - Debt Service'!D$24,'H-32A-WP06 - Debt Service'!D$27/12,0)),"-")</f>
        <v>-</v>
      </c>
      <c r="F533" s="366" t="str">
        <f>IFERROR(IF(-SUM(F$20:F532)+F$15&lt;0.000001,0,IF($C533&gt;='H-32A-WP06 - Debt Service'!E$24,'H-32A-WP06 - Debt Service'!E$27/12,0)),"-")</f>
        <v>-</v>
      </c>
      <c r="G533" s="366">
        <f>IFERROR(IF(-SUM(G$20:G532)+G$15&lt;0.000001,0,IF($C533&gt;='H-32A-WP06 - Debt Service'!F$24,'H-32A-WP06 - Debt Service'!F$27/12,0)),"-")</f>
        <v>0</v>
      </c>
      <c r="H533" s="366">
        <f>IFERROR(IF(-SUM(H$20:H532)+H$15&lt;0.000001,0,IF($C533&gt;='H-32A-WP06 - Debt Service'!G$24,'H-32A-WP06 - Debt Service'!G$27/12,0)),"-")</f>
        <v>0</v>
      </c>
      <c r="I533" s="366">
        <f>IFERROR(IF(-SUM(I$20:I532)+I$15&lt;0.000001,0,IF($C533&gt;='H-32A-WP06 - Debt Service'!H$24,'H-32A-WP06 - Debt Service'!H$27/12,0)),"-")</f>
        <v>0</v>
      </c>
      <c r="J533" s="366">
        <f>IFERROR(IF(-SUM(J$20:J532)+J$15&lt;0.000001,0,IF($C533&gt;='H-32A-WP06 - Debt Service'!I$24,'H-32A-WP06 - Debt Service'!I$27/12,0)),"-")</f>
        <v>0</v>
      </c>
      <c r="K533" s="366">
        <f>IFERROR(IF(-SUM(K$20:K532)+K$15&lt;0.000001,0,IF($C533&gt;='H-32A-WP06 - Debt Service'!J$24,'H-32A-WP06 - Debt Service'!J$27/12,0)),"-")</f>
        <v>0</v>
      </c>
      <c r="L533" s="366">
        <f>IFERROR(IF(-SUM(L$20:L532)+L$15&lt;0.000001,0,IF($C533&gt;='H-32A-WP06 - Debt Service'!K$24,'H-32A-WP06 - Debt Service'!K$27/12,0)),"-")</f>
        <v>0</v>
      </c>
      <c r="M533" s="366">
        <f>IFERROR(IF(-SUM(M$20:M532)+M$15&lt;0.000001,0,IF($C533&gt;='H-32A-WP06 - Debt Service'!L$24,'H-32A-WP06 - Debt Service'!L$27/12,0)),"-")</f>
        <v>0</v>
      </c>
      <c r="N533" s="459"/>
      <c r="O533" s="354">
        <f t="shared" ref="O533:O596" si="33">YEAR(P533)</f>
        <v>2061</v>
      </c>
      <c r="P533" s="378">
        <f t="shared" si="31"/>
        <v>59080</v>
      </c>
      <c r="Q533" s="366" t="str">
        <f>IFERROR(IF(-SUM(Q$20:Q532)+Q$15&lt;0.000001,0,IF($C533&gt;='H-32A-WP06 - Debt Service'!P$24,'H-32A-WP06 - Debt Service'!P$27/12,0)),"-")</f>
        <v>-</v>
      </c>
      <c r="R533" s="366">
        <f>IFERROR(IF(-SUM(R$20:R532)+R$15&lt;0.000001,0,IF($C533&gt;='H-32A-WP06 - Debt Service'!Q$24,'H-32A-WP06 - Debt Service'!Q$27/12,0)),"-")</f>
        <v>0</v>
      </c>
      <c r="S533" s="366">
        <f>IFERROR(IF(-SUM(S$20:S532)+S$15&lt;0.000001,0,IF($C533&gt;='H-32A-WP06 - Debt Service'!R$24,'H-32A-WP06 - Debt Service'!R$27/12,0)),"-")</f>
        <v>0</v>
      </c>
      <c r="T533" s="366">
        <f>IFERROR(IF(-SUM(T$20:T532)+T$15&lt;0.000001,0,IF($C533&gt;='H-32A-WP06 - Debt Service'!S$24,'H-32A-WP06 - Debt Service'!S$27/12,0)),"-")</f>
        <v>0</v>
      </c>
      <c r="U533" s="366">
        <f>IFERROR(IF(-SUM(U$20:U532)+U$15&lt;0.000001,0,IF($C533&gt;='H-32A-WP06 - Debt Service'!T$24,'H-32A-WP06 - Debt Service'!T$27/12,0)),"-")</f>
        <v>0</v>
      </c>
      <c r="V533" s="366">
        <f>IFERROR(IF(-SUM(V$20:V532)+V$15&lt;0.000001,0,IF($C533&gt;='H-32A-WP06 - Debt Service'!U$24,'H-32A-WP06 - Debt Service'!U$27/12,0)),"-")</f>
        <v>0</v>
      </c>
      <c r="W533" s="366">
        <f>IFERROR(IF(-SUM(W$20:W532)+W$15&lt;0.000001,0,IF($C533&gt;='H-32A-WP06 - Debt Service'!V$24,'H-32A-WP06 - Debt Service'!V$27/12,0)),"-")</f>
        <v>0</v>
      </c>
      <c r="X533" s="366">
        <f>IFERROR(IF(-SUM(X$20:X532)+X$15&lt;0.000001,0,IF($C533&gt;='H-32A-WP06 - Debt Service'!W$24,'H-32A-WP06 - Debt Service'!W$27/12,0)),"-")</f>
        <v>0</v>
      </c>
      <c r="Y533" s="366">
        <f>IFERROR(IF(-SUM(Y$20:Y532)+Y$15&lt;0.000001,0,IF($C533&gt;='H-32A-WP06 - Debt Service'!X$24,'H-32A-WP06 - Debt Service'!X$27/12,0)),"-")</f>
        <v>0</v>
      </c>
      <c r="Z533" s="366">
        <f>IFERROR(IF(-SUM(Z$20:Z532)+Z$15&lt;0.000001,0,IF($C533&gt;='H-32A-WP06 - Debt Service'!Y$24,'H-32A-WP06 - Debt Service'!Y$27/12,0)),"-")</f>
        <v>0</v>
      </c>
    </row>
    <row r="534" spans="2:26">
      <c r="B534" s="354">
        <f t="shared" si="32"/>
        <v>2061</v>
      </c>
      <c r="C534" s="378">
        <f t="shared" ref="C534:C597" si="34">EOMONTH(C533,0)+1</f>
        <v>59111</v>
      </c>
      <c r="D534" s="366" t="str">
        <f>IFERROR(IF(-SUM(D$20:D533)+D$15&lt;0.000001,0,IF($C534&gt;='H-32A-WP06 - Debt Service'!C$24,'H-32A-WP06 - Debt Service'!C$27/12,0)),"-")</f>
        <v>-</v>
      </c>
      <c r="E534" s="366" t="str">
        <f>IFERROR(IF(-SUM(E$20:E533)+E$15&lt;0.000001,0,IF($C534&gt;='H-32A-WP06 - Debt Service'!D$24,'H-32A-WP06 - Debt Service'!D$27/12,0)),"-")</f>
        <v>-</v>
      </c>
      <c r="F534" s="366" t="str">
        <f>IFERROR(IF(-SUM(F$20:F533)+F$15&lt;0.000001,0,IF($C534&gt;='H-32A-WP06 - Debt Service'!E$24,'H-32A-WP06 - Debt Service'!E$27/12,0)),"-")</f>
        <v>-</v>
      </c>
      <c r="G534" s="366">
        <f>IFERROR(IF(-SUM(G$20:G533)+G$15&lt;0.000001,0,IF($C534&gt;='H-32A-WP06 - Debt Service'!F$24,'H-32A-WP06 - Debt Service'!F$27/12,0)),"-")</f>
        <v>0</v>
      </c>
      <c r="H534" s="366">
        <f>IFERROR(IF(-SUM(H$20:H533)+H$15&lt;0.000001,0,IF($C534&gt;='H-32A-WP06 - Debt Service'!G$24,'H-32A-WP06 - Debt Service'!G$27/12,0)),"-")</f>
        <v>0</v>
      </c>
      <c r="I534" s="366">
        <f>IFERROR(IF(-SUM(I$20:I533)+I$15&lt;0.000001,0,IF($C534&gt;='H-32A-WP06 - Debt Service'!H$24,'H-32A-WP06 - Debt Service'!H$27/12,0)),"-")</f>
        <v>0</v>
      </c>
      <c r="J534" s="366">
        <f>IFERROR(IF(-SUM(J$20:J533)+J$15&lt;0.000001,0,IF($C534&gt;='H-32A-WP06 - Debt Service'!I$24,'H-32A-WP06 - Debt Service'!I$27/12,0)),"-")</f>
        <v>0</v>
      </c>
      <c r="K534" s="366">
        <f>IFERROR(IF(-SUM(K$20:K533)+K$15&lt;0.000001,0,IF($C534&gt;='H-32A-WP06 - Debt Service'!J$24,'H-32A-WP06 - Debt Service'!J$27/12,0)),"-")</f>
        <v>0</v>
      </c>
      <c r="L534" s="366">
        <f>IFERROR(IF(-SUM(L$20:L533)+L$15&lt;0.000001,0,IF($C534&gt;='H-32A-WP06 - Debt Service'!K$24,'H-32A-WP06 - Debt Service'!K$27/12,0)),"-")</f>
        <v>0</v>
      </c>
      <c r="M534" s="366">
        <f>IFERROR(IF(-SUM(M$20:M533)+M$15&lt;0.000001,0,IF($C534&gt;='H-32A-WP06 - Debt Service'!L$24,'H-32A-WP06 - Debt Service'!L$27/12,0)),"-")</f>
        <v>0</v>
      </c>
      <c r="N534" s="459"/>
      <c r="O534" s="354">
        <f t="shared" si="33"/>
        <v>2061</v>
      </c>
      <c r="P534" s="378">
        <f t="shared" ref="P534:P597" si="35">EOMONTH(P533,0)+1</f>
        <v>59111</v>
      </c>
      <c r="Q534" s="366" t="str">
        <f>IFERROR(IF(-SUM(Q$20:Q533)+Q$15&lt;0.000001,0,IF($C534&gt;='H-32A-WP06 - Debt Service'!P$24,'H-32A-WP06 - Debt Service'!P$27/12,0)),"-")</f>
        <v>-</v>
      </c>
      <c r="R534" s="366">
        <f>IFERROR(IF(-SUM(R$20:R533)+R$15&lt;0.000001,0,IF($C534&gt;='H-32A-WP06 - Debt Service'!Q$24,'H-32A-WP06 - Debt Service'!Q$27/12,0)),"-")</f>
        <v>0</v>
      </c>
      <c r="S534" s="366">
        <f>IFERROR(IF(-SUM(S$20:S533)+S$15&lt;0.000001,0,IF($C534&gt;='H-32A-WP06 - Debt Service'!R$24,'H-32A-WP06 - Debt Service'!R$27/12,0)),"-")</f>
        <v>0</v>
      </c>
      <c r="T534" s="366">
        <f>IFERROR(IF(-SUM(T$20:T533)+T$15&lt;0.000001,0,IF($C534&gt;='H-32A-WP06 - Debt Service'!S$24,'H-32A-WP06 - Debt Service'!S$27/12,0)),"-")</f>
        <v>0</v>
      </c>
      <c r="U534" s="366">
        <f>IFERROR(IF(-SUM(U$20:U533)+U$15&lt;0.000001,0,IF($C534&gt;='H-32A-WP06 - Debt Service'!T$24,'H-32A-WP06 - Debt Service'!T$27/12,0)),"-")</f>
        <v>0</v>
      </c>
      <c r="V534" s="366">
        <f>IFERROR(IF(-SUM(V$20:V533)+V$15&lt;0.000001,0,IF($C534&gt;='H-32A-WP06 - Debt Service'!U$24,'H-32A-WP06 - Debt Service'!U$27/12,0)),"-")</f>
        <v>0</v>
      </c>
      <c r="W534" s="366">
        <f>IFERROR(IF(-SUM(W$20:W533)+W$15&lt;0.000001,0,IF($C534&gt;='H-32A-WP06 - Debt Service'!V$24,'H-32A-WP06 - Debt Service'!V$27/12,0)),"-")</f>
        <v>0</v>
      </c>
      <c r="X534" s="366">
        <f>IFERROR(IF(-SUM(X$20:X533)+X$15&lt;0.000001,0,IF($C534&gt;='H-32A-WP06 - Debt Service'!W$24,'H-32A-WP06 - Debt Service'!W$27/12,0)),"-")</f>
        <v>0</v>
      </c>
      <c r="Y534" s="366">
        <f>IFERROR(IF(-SUM(Y$20:Y533)+Y$15&lt;0.000001,0,IF($C534&gt;='H-32A-WP06 - Debt Service'!X$24,'H-32A-WP06 - Debt Service'!X$27/12,0)),"-")</f>
        <v>0</v>
      </c>
      <c r="Z534" s="366">
        <f>IFERROR(IF(-SUM(Z$20:Z533)+Z$15&lt;0.000001,0,IF($C534&gt;='H-32A-WP06 - Debt Service'!Y$24,'H-32A-WP06 - Debt Service'!Y$27/12,0)),"-")</f>
        <v>0</v>
      </c>
    </row>
    <row r="535" spans="2:26">
      <c r="B535" s="354">
        <f t="shared" si="32"/>
        <v>2061</v>
      </c>
      <c r="C535" s="378">
        <f t="shared" si="34"/>
        <v>59141</v>
      </c>
      <c r="D535" s="366" t="str">
        <f>IFERROR(IF(-SUM(D$20:D534)+D$15&lt;0.000001,0,IF($C535&gt;='H-32A-WP06 - Debt Service'!C$24,'H-32A-WP06 - Debt Service'!C$27/12,0)),"-")</f>
        <v>-</v>
      </c>
      <c r="E535" s="366" t="str">
        <f>IFERROR(IF(-SUM(E$20:E534)+E$15&lt;0.000001,0,IF($C535&gt;='H-32A-WP06 - Debt Service'!D$24,'H-32A-WP06 - Debt Service'!D$27/12,0)),"-")</f>
        <v>-</v>
      </c>
      <c r="F535" s="366" t="str">
        <f>IFERROR(IF(-SUM(F$20:F534)+F$15&lt;0.000001,0,IF($C535&gt;='H-32A-WP06 - Debt Service'!E$24,'H-32A-WP06 - Debt Service'!E$27/12,0)),"-")</f>
        <v>-</v>
      </c>
      <c r="G535" s="366">
        <f>IFERROR(IF(-SUM(G$20:G534)+G$15&lt;0.000001,0,IF($C535&gt;='H-32A-WP06 - Debt Service'!F$24,'H-32A-WP06 - Debt Service'!F$27/12,0)),"-")</f>
        <v>0</v>
      </c>
      <c r="H535" s="366">
        <f>IFERROR(IF(-SUM(H$20:H534)+H$15&lt;0.000001,0,IF($C535&gt;='H-32A-WP06 - Debt Service'!G$24,'H-32A-WP06 - Debt Service'!G$27/12,0)),"-")</f>
        <v>0</v>
      </c>
      <c r="I535" s="366">
        <f>IFERROR(IF(-SUM(I$20:I534)+I$15&lt;0.000001,0,IF($C535&gt;='H-32A-WP06 - Debt Service'!H$24,'H-32A-WP06 - Debt Service'!H$27/12,0)),"-")</f>
        <v>0</v>
      </c>
      <c r="J535" s="366">
        <f>IFERROR(IF(-SUM(J$20:J534)+J$15&lt;0.000001,0,IF($C535&gt;='H-32A-WP06 - Debt Service'!I$24,'H-32A-WP06 - Debt Service'!I$27/12,0)),"-")</f>
        <v>0</v>
      </c>
      <c r="K535" s="366">
        <f>IFERROR(IF(-SUM(K$20:K534)+K$15&lt;0.000001,0,IF($C535&gt;='H-32A-WP06 - Debt Service'!J$24,'H-32A-WP06 - Debt Service'!J$27/12,0)),"-")</f>
        <v>0</v>
      </c>
      <c r="L535" s="366">
        <f>IFERROR(IF(-SUM(L$20:L534)+L$15&lt;0.000001,0,IF($C535&gt;='H-32A-WP06 - Debt Service'!K$24,'H-32A-WP06 - Debt Service'!K$27/12,0)),"-")</f>
        <v>0</v>
      </c>
      <c r="M535" s="366">
        <f>IFERROR(IF(-SUM(M$20:M534)+M$15&lt;0.000001,0,IF($C535&gt;='H-32A-WP06 - Debt Service'!L$24,'H-32A-WP06 - Debt Service'!L$27/12,0)),"-")</f>
        <v>0</v>
      </c>
      <c r="N535" s="459"/>
      <c r="O535" s="354">
        <f t="shared" si="33"/>
        <v>2061</v>
      </c>
      <c r="P535" s="378">
        <f t="shared" si="35"/>
        <v>59141</v>
      </c>
      <c r="Q535" s="366" t="str">
        <f>IFERROR(IF(-SUM(Q$20:Q534)+Q$15&lt;0.000001,0,IF($C535&gt;='H-32A-WP06 - Debt Service'!P$24,'H-32A-WP06 - Debt Service'!P$27/12,0)),"-")</f>
        <v>-</v>
      </c>
      <c r="R535" s="366">
        <f>IFERROR(IF(-SUM(R$20:R534)+R$15&lt;0.000001,0,IF($C535&gt;='H-32A-WP06 - Debt Service'!Q$24,'H-32A-WP06 - Debt Service'!Q$27/12,0)),"-")</f>
        <v>0</v>
      </c>
      <c r="S535" s="366">
        <f>IFERROR(IF(-SUM(S$20:S534)+S$15&lt;0.000001,0,IF($C535&gt;='H-32A-WP06 - Debt Service'!R$24,'H-32A-WP06 - Debt Service'!R$27/12,0)),"-")</f>
        <v>0</v>
      </c>
      <c r="T535" s="366">
        <f>IFERROR(IF(-SUM(T$20:T534)+T$15&lt;0.000001,0,IF($C535&gt;='H-32A-WP06 - Debt Service'!S$24,'H-32A-WP06 - Debt Service'!S$27/12,0)),"-")</f>
        <v>0</v>
      </c>
      <c r="U535" s="366">
        <f>IFERROR(IF(-SUM(U$20:U534)+U$15&lt;0.000001,0,IF($C535&gt;='H-32A-WP06 - Debt Service'!T$24,'H-32A-WP06 - Debt Service'!T$27/12,0)),"-")</f>
        <v>0</v>
      </c>
      <c r="V535" s="366">
        <f>IFERROR(IF(-SUM(V$20:V534)+V$15&lt;0.000001,0,IF($C535&gt;='H-32A-WP06 - Debt Service'!U$24,'H-32A-WP06 - Debt Service'!U$27/12,0)),"-")</f>
        <v>0</v>
      </c>
      <c r="W535" s="366">
        <f>IFERROR(IF(-SUM(W$20:W534)+W$15&lt;0.000001,0,IF($C535&gt;='H-32A-WP06 - Debt Service'!V$24,'H-32A-WP06 - Debt Service'!V$27/12,0)),"-")</f>
        <v>0</v>
      </c>
      <c r="X535" s="366">
        <f>IFERROR(IF(-SUM(X$20:X534)+X$15&lt;0.000001,0,IF($C535&gt;='H-32A-WP06 - Debt Service'!W$24,'H-32A-WP06 - Debt Service'!W$27/12,0)),"-")</f>
        <v>0</v>
      </c>
      <c r="Y535" s="366">
        <f>IFERROR(IF(-SUM(Y$20:Y534)+Y$15&lt;0.000001,0,IF($C535&gt;='H-32A-WP06 - Debt Service'!X$24,'H-32A-WP06 - Debt Service'!X$27/12,0)),"-")</f>
        <v>0</v>
      </c>
      <c r="Z535" s="366">
        <f>IFERROR(IF(-SUM(Z$20:Z534)+Z$15&lt;0.000001,0,IF($C535&gt;='H-32A-WP06 - Debt Service'!Y$24,'H-32A-WP06 - Debt Service'!Y$27/12,0)),"-")</f>
        <v>0</v>
      </c>
    </row>
    <row r="536" spans="2:26">
      <c r="B536" s="354">
        <f t="shared" si="32"/>
        <v>2062</v>
      </c>
      <c r="C536" s="378">
        <f t="shared" si="34"/>
        <v>59172</v>
      </c>
      <c r="D536" s="366" t="str">
        <f>IFERROR(IF(-SUM(D$20:D535)+D$15&lt;0.000001,0,IF($C536&gt;='H-32A-WP06 - Debt Service'!C$24,'H-32A-WP06 - Debt Service'!C$27/12,0)),"-")</f>
        <v>-</v>
      </c>
      <c r="E536" s="366" t="str">
        <f>IFERROR(IF(-SUM(E$20:E535)+E$15&lt;0.000001,0,IF($C536&gt;='H-32A-WP06 - Debt Service'!D$24,'H-32A-WP06 - Debt Service'!D$27/12,0)),"-")</f>
        <v>-</v>
      </c>
      <c r="F536" s="366" t="str">
        <f>IFERROR(IF(-SUM(F$20:F535)+F$15&lt;0.000001,0,IF($C536&gt;='H-32A-WP06 - Debt Service'!E$24,'H-32A-WP06 - Debt Service'!E$27/12,0)),"-")</f>
        <v>-</v>
      </c>
      <c r="G536" s="366">
        <f>IFERROR(IF(-SUM(G$20:G535)+G$15&lt;0.000001,0,IF($C536&gt;='H-32A-WP06 - Debt Service'!F$24,'H-32A-WP06 - Debt Service'!F$27/12,0)),"-")</f>
        <v>0</v>
      </c>
      <c r="H536" s="366">
        <f>IFERROR(IF(-SUM(H$20:H535)+H$15&lt;0.000001,0,IF($C536&gt;='H-32A-WP06 - Debt Service'!G$24,'H-32A-WP06 - Debt Service'!G$27/12,0)),"-")</f>
        <v>0</v>
      </c>
      <c r="I536" s="366">
        <f>IFERROR(IF(-SUM(I$20:I535)+I$15&lt;0.000001,0,IF($C536&gt;='H-32A-WP06 - Debt Service'!H$24,'H-32A-WP06 - Debt Service'!H$27/12,0)),"-")</f>
        <v>0</v>
      </c>
      <c r="J536" s="366">
        <f>IFERROR(IF(-SUM(J$20:J535)+J$15&lt;0.000001,0,IF($C536&gt;='H-32A-WP06 - Debt Service'!I$24,'H-32A-WP06 - Debt Service'!I$27/12,0)),"-")</f>
        <v>0</v>
      </c>
      <c r="K536" s="366">
        <f>IFERROR(IF(-SUM(K$20:K535)+K$15&lt;0.000001,0,IF($C536&gt;='H-32A-WP06 - Debt Service'!J$24,'H-32A-WP06 - Debt Service'!J$27/12,0)),"-")</f>
        <v>0</v>
      </c>
      <c r="L536" s="366">
        <f>IFERROR(IF(-SUM(L$20:L535)+L$15&lt;0.000001,0,IF($C536&gt;='H-32A-WP06 - Debt Service'!K$24,'H-32A-WP06 - Debt Service'!K$27/12,0)),"-")</f>
        <v>0</v>
      </c>
      <c r="M536" s="366">
        <f>IFERROR(IF(-SUM(M$20:M535)+M$15&lt;0.000001,0,IF($C536&gt;='H-32A-WP06 - Debt Service'!L$24,'H-32A-WP06 - Debt Service'!L$27/12,0)),"-")</f>
        <v>0</v>
      </c>
      <c r="N536" s="459"/>
      <c r="O536" s="354">
        <f t="shared" si="33"/>
        <v>2062</v>
      </c>
      <c r="P536" s="378">
        <f t="shared" si="35"/>
        <v>59172</v>
      </c>
      <c r="Q536" s="366" t="str">
        <f>IFERROR(IF(-SUM(Q$20:Q535)+Q$15&lt;0.000001,0,IF($C536&gt;='H-32A-WP06 - Debt Service'!P$24,'H-32A-WP06 - Debt Service'!P$27/12,0)),"-")</f>
        <v>-</v>
      </c>
      <c r="R536" s="366">
        <f>IFERROR(IF(-SUM(R$20:R535)+R$15&lt;0.000001,0,IF($C536&gt;='H-32A-WP06 - Debt Service'!Q$24,'H-32A-WP06 - Debt Service'!Q$27/12,0)),"-")</f>
        <v>0</v>
      </c>
      <c r="S536" s="366">
        <f>IFERROR(IF(-SUM(S$20:S535)+S$15&lt;0.000001,0,IF($C536&gt;='H-32A-WP06 - Debt Service'!R$24,'H-32A-WP06 - Debt Service'!R$27/12,0)),"-")</f>
        <v>0</v>
      </c>
      <c r="T536" s="366">
        <f>IFERROR(IF(-SUM(T$20:T535)+T$15&lt;0.000001,0,IF($C536&gt;='H-32A-WP06 - Debt Service'!S$24,'H-32A-WP06 - Debt Service'!S$27/12,0)),"-")</f>
        <v>0</v>
      </c>
      <c r="U536" s="366">
        <f>IFERROR(IF(-SUM(U$20:U535)+U$15&lt;0.000001,0,IF($C536&gt;='H-32A-WP06 - Debt Service'!T$24,'H-32A-WP06 - Debt Service'!T$27/12,0)),"-")</f>
        <v>0</v>
      </c>
      <c r="V536" s="366">
        <f>IFERROR(IF(-SUM(V$20:V535)+V$15&lt;0.000001,0,IF($C536&gt;='H-32A-WP06 - Debt Service'!U$24,'H-32A-WP06 - Debt Service'!U$27/12,0)),"-")</f>
        <v>0</v>
      </c>
      <c r="W536" s="366">
        <f>IFERROR(IF(-SUM(W$20:W535)+W$15&lt;0.000001,0,IF($C536&gt;='H-32A-WP06 - Debt Service'!V$24,'H-32A-WP06 - Debt Service'!V$27/12,0)),"-")</f>
        <v>0</v>
      </c>
      <c r="X536" s="366">
        <f>IFERROR(IF(-SUM(X$20:X535)+X$15&lt;0.000001,0,IF($C536&gt;='H-32A-WP06 - Debt Service'!W$24,'H-32A-WP06 - Debt Service'!W$27/12,0)),"-")</f>
        <v>0</v>
      </c>
      <c r="Y536" s="366">
        <f>IFERROR(IF(-SUM(Y$20:Y535)+Y$15&lt;0.000001,0,IF($C536&gt;='H-32A-WP06 - Debt Service'!X$24,'H-32A-WP06 - Debt Service'!X$27/12,0)),"-")</f>
        <v>0</v>
      </c>
      <c r="Z536" s="366">
        <f>IFERROR(IF(-SUM(Z$20:Z535)+Z$15&lt;0.000001,0,IF($C536&gt;='H-32A-WP06 - Debt Service'!Y$24,'H-32A-WP06 - Debt Service'!Y$27/12,0)),"-")</f>
        <v>0</v>
      </c>
    </row>
    <row r="537" spans="2:26">
      <c r="B537" s="354">
        <f t="shared" si="32"/>
        <v>2062</v>
      </c>
      <c r="C537" s="378">
        <f t="shared" si="34"/>
        <v>59203</v>
      </c>
      <c r="D537" s="366" t="str">
        <f>IFERROR(IF(-SUM(D$20:D536)+D$15&lt;0.000001,0,IF($C537&gt;='H-32A-WP06 - Debt Service'!C$24,'H-32A-WP06 - Debt Service'!C$27/12,0)),"-")</f>
        <v>-</v>
      </c>
      <c r="E537" s="366" t="str">
        <f>IFERROR(IF(-SUM(E$20:E536)+E$15&lt;0.000001,0,IF($C537&gt;='H-32A-WP06 - Debt Service'!D$24,'H-32A-WP06 - Debt Service'!D$27/12,0)),"-")</f>
        <v>-</v>
      </c>
      <c r="F537" s="366" t="str">
        <f>IFERROR(IF(-SUM(F$20:F536)+F$15&lt;0.000001,0,IF($C537&gt;='H-32A-WP06 - Debt Service'!E$24,'H-32A-WP06 - Debt Service'!E$27/12,0)),"-")</f>
        <v>-</v>
      </c>
      <c r="G537" s="366">
        <f>IFERROR(IF(-SUM(G$20:G536)+G$15&lt;0.000001,0,IF($C537&gt;='H-32A-WP06 - Debt Service'!F$24,'H-32A-WP06 - Debt Service'!F$27/12,0)),"-")</f>
        <v>0</v>
      </c>
      <c r="H537" s="366">
        <f>IFERROR(IF(-SUM(H$20:H536)+H$15&lt;0.000001,0,IF($C537&gt;='H-32A-WP06 - Debt Service'!G$24,'H-32A-WP06 - Debt Service'!G$27/12,0)),"-")</f>
        <v>0</v>
      </c>
      <c r="I537" s="366">
        <f>IFERROR(IF(-SUM(I$20:I536)+I$15&lt;0.000001,0,IF($C537&gt;='H-32A-WP06 - Debt Service'!H$24,'H-32A-WP06 - Debt Service'!H$27/12,0)),"-")</f>
        <v>0</v>
      </c>
      <c r="J537" s="366">
        <f>IFERROR(IF(-SUM(J$20:J536)+J$15&lt;0.000001,0,IF($C537&gt;='H-32A-WP06 - Debt Service'!I$24,'H-32A-WP06 - Debt Service'!I$27/12,0)),"-")</f>
        <v>0</v>
      </c>
      <c r="K537" s="366">
        <f>IFERROR(IF(-SUM(K$20:K536)+K$15&lt;0.000001,0,IF($C537&gt;='H-32A-WP06 - Debt Service'!J$24,'H-32A-WP06 - Debt Service'!J$27/12,0)),"-")</f>
        <v>0</v>
      </c>
      <c r="L537" s="366">
        <f>IFERROR(IF(-SUM(L$20:L536)+L$15&lt;0.000001,0,IF($C537&gt;='H-32A-WP06 - Debt Service'!K$24,'H-32A-WP06 - Debt Service'!K$27/12,0)),"-")</f>
        <v>0</v>
      </c>
      <c r="M537" s="366">
        <f>IFERROR(IF(-SUM(M$20:M536)+M$15&lt;0.000001,0,IF($C537&gt;='H-32A-WP06 - Debt Service'!L$24,'H-32A-WP06 - Debt Service'!L$27/12,0)),"-")</f>
        <v>0</v>
      </c>
      <c r="N537" s="459"/>
      <c r="O537" s="354">
        <f t="shared" si="33"/>
        <v>2062</v>
      </c>
      <c r="P537" s="378">
        <f t="shared" si="35"/>
        <v>59203</v>
      </c>
      <c r="Q537" s="366" t="str">
        <f>IFERROR(IF(-SUM(Q$20:Q536)+Q$15&lt;0.000001,0,IF($C537&gt;='H-32A-WP06 - Debt Service'!P$24,'H-32A-WP06 - Debt Service'!P$27/12,0)),"-")</f>
        <v>-</v>
      </c>
      <c r="R537" s="366">
        <f>IFERROR(IF(-SUM(R$20:R536)+R$15&lt;0.000001,0,IF($C537&gt;='H-32A-WP06 - Debt Service'!Q$24,'H-32A-WP06 - Debt Service'!Q$27/12,0)),"-")</f>
        <v>0</v>
      </c>
      <c r="S537" s="366">
        <f>IFERROR(IF(-SUM(S$20:S536)+S$15&lt;0.000001,0,IF($C537&gt;='H-32A-WP06 - Debt Service'!R$24,'H-32A-WP06 - Debt Service'!R$27/12,0)),"-")</f>
        <v>0</v>
      </c>
      <c r="T537" s="366">
        <f>IFERROR(IF(-SUM(T$20:T536)+T$15&lt;0.000001,0,IF($C537&gt;='H-32A-WP06 - Debt Service'!S$24,'H-32A-WP06 - Debt Service'!S$27/12,0)),"-")</f>
        <v>0</v>
      </c>
      <c r="U537" s="366">
        <f>IFERROR(IF(-SUM(U$20:U536)+U$15&lt;0.000001,0,IF($C537&gt;='H-32A-WP06 - Debt Service'!T$24,'H-32A-WP06 - Debt Service'!T$27/12,0)),"-")</f>
        <v>0</v>
      </c>
      <c r="V537" s="366">
        <f>IFERROR(IF(-SUM(V$20:V536)+V$15&lt;0.000001,0,IF($C537&gt;='H-32A-WP06 - Debt Service'!U$24,'H-32A-WP06 - Debt Service'!U$27/12,0)),"-")</f>
        <v>0</v>
      </c>
      <c r="W537" s="366">
        <f>IFERROR(IF(-SUM(W$20:W536)+W$15&lt;0.000001,0,IF($C537&gt;='H-32A-WP06 - Debt Service'!V$24,'H-32A-WP06 - Debt Service'!V$27/12,0)),"-")</f>
        <v>0</v>
      </c>
      <c r="X537" s="366">
        <f>IFERROR(IF(-SUM(X$20:X536)+X$15&lt;0.000001,0,IF($C537&gt;='H-32A-WP06 - Debt Service'!W$24,'H-32A-WP06 - Debt Service'!W$27/12,0)),"-")</f>
        <v>0</v>
      </c>
      <c r="Y537" s="366">
        <f>IFERROR(IF(-SUM(Y$20:Y536)+Y$15&lt;0.000001,0,IF($C537&gt;='H-32A-WP06 - Debt Service'!X$24,'H-32A-WP06 - Debt Service'!X$27/12,0)),"-")</f>
        <v>0</v>
      </c>
      <c r="Z537" s="366">
        <f>IFERROR(IF(-SUM(Z$20:Z536)+Z$15&lt;0.000001,0,IF($C537&gt;='H-32A-WP06 - Debt Service'!Y$24,'H-32A-WP06 - Debt Service'!Y$27/12,0)),"-")</f>
        <v>0</v>
      </c>
    </row>
    <row r="538" spans="2:26">
      <c r="B538" s="354">
        <f t="shared" si="32"/>
        <v>2062</v>
      </c>
      <c r="C538" s="378">
        <f t="shared" si="34"/>
        <v>59231</v>
      </c>
      <c r="D538" s="366" t="str">
        <f>IFERROR(IF(-SUM(D$20:D537)+D$15&lt;0.000001,0,IF($C538&gt;='H-32A-WP06 - Debt Service'!C$24,'H-32A-WP06 - Debt Service'!C$27/12,0)),"-")</f>
        <v>-</v>
      </c>
      <c r="E538" s="366" t="str">
        <f>IFERROR(IF(-SUM(E$20:E537)+E$15&lt;0.000001,0,IF($C538&gt;='H-32A-WP06 - Debt Service'!D$24,'H-32A-WP06 - Debt Service'!D$27/12,0)),"-")</f>
        <v>-</v>
      </c>
      <c r="F538" s="366" t="str">
        <f>IFERROR(IF(-SUM(F$20:F537)+F$15&lt;0.000001,0,IF($C538&gt;='H-32A-WP06 - Debt Service'!E$24,'H-32A-WP06 - Debt Service'!E$27/12,0)),"-")</f>
        <v>-</v>
      </c>
      <c r="G538" s="366">
        <f>IFERROR(IF(-SUM(G$20:G537)+G$15&lt;0.000001,0,IF($C538&gt;='H-32A-WP06 - Debt Service'!F$24,'H-32A-WP06 - Debt Service'!F$27/12,0)),"-")</f>
        <v>0</v>
      </c>
      <c r="H538" s="366">
        <f>IFERROR(IF(-SUM(H$20:H537)+H$15&lt;0.000001,0,IF($C538&gt;='H-32A-WP06 - Debt Service'!G$24,'H-32A-WP06 - Debt Service'!G$27/12,0)),"-")</f>
        <v>0</v>
      </c>
      <c r="I538" s="366">
        <f>IFERROR(IF(-SUM(I$20:I537)+I$15&lt;0.000001,0,IF($C538&gt;='H-32A-WP06 - Debt Service'!H$24,'H-32A-WP06 - Debt Service'!H$27/12,0)),"-")</f>
        <v>0</v>
      </c>
      <c r="J538" s="366">
        <f>IFERROR(IF(-SUM(J$20:J537)+J$15&lt;0.000001,0,IF($C538&gt;='H-32A-WP06 - Debt Service'!I$24,'H-32A-WP06 - Debt Service'!I$27/12,0)),"-")</f>
        <v>0</v>
      </c>
      <c r="K538" s="366">
        <f>IFERROR(IF(-SUM(K$20:K537)+K$15&lt;0.000001,0,IF($C538&gt;='H-32A-WP06 - Debt Service'!J$24,'H-32A-WP06 - Debt Service'!J$27/12,0)),"-")</f>
        <v>0</v>
      </c>
      <c r="L538" s="366">
        <f>IFERROR(IF(-SUM(L$20:L537)+L$15&lt;0.000001,0,IF($C538&gt;='H-32A-WP06 - Debt Service'!K$24,'H-32A-WP06 - Debt Service'!K$27/12,0)),"-")</f>
        <v>0</v>
      </c>
      <c r="M538" s="366">
        <f>IFERROR(IF(-SUM(M$20:M537)+M$15&lt;0.000001,0,IF($C538&gt;='H-32A-WP06 - Debt Service'!L$24,'H-32A-WP06 - Debt Service'!L$27/12,0)),"-")</f>
        <v>0</v>
      </c>
      <c r="N538" s="459"/>
      <c r="O538" s="354">
        <f t="shared" si="33"/>
        <v>2062</v>
      </c>
      <c r="P538" s="378">
        <f t="shared" si="35"/>
        <v>59231</v>
      </c>
      <c r="Q538" s="366" t="str">
        <f>IFERROR(IF(-SUM(Q$20:Q537)+Q$15&lt;0.000001,0,IF($C538&gt;='H-32A-WP06 - Debt Service'!P$24,'H-32A-WP06 - Debt Service'!P$27/12,0)),"-")</f>
        <v>-</v>
      </c>
      <c r="R538" s="366">
        <f>IFERROR(IF(-SUM(R$20:R537)+R$15&lt;0.000001,0,IF($C538&gt;='H-32A-WP06 - Debt Service'!Q$24,'H-32A-WP06 - Debt Service'!Q$27/12,0)),"-")</f>
        <v>0</v>
      </c>
      <c r="S538" s="366">
        <f>IFERROR(IF(-SUM(S$20:S537)+S$15&lt;0.000001,0,IF($C538&gt;='H-32A-WP06 - Debt Service'!R$24,'H-32A-WP06 - Debt Service'!R$27/12,0)),"-")</f>
        <v>0</v>
      </c>
      <c r="T538" s="366">
        <f>IFERROR(IF(-SUM(T$20:T537)+T$15&lt;0.000001,0,IF($C538&gt;='H-32A-WP06 - Debt Service'!S$24,'H-32A-WP06 - Debt Service'!S$27/12,0)),"-")</f>
        <v>0</v>
      </c>
      <c r="U538" s="366">
        <f>IFERROR(IF(-SUM(U$20:U537)+U$15&lt;0.000001,0,IF($C538&gt;='H-32A-WP06 - Debt Service'!T$24,'H-32A-WP06 - Debt Service'!T$27/12,0)),"-")</f>
        <v>0</v>
      </c>
      <c r="V538" s="366">
        <f>IFERROR(IF(-SUM(V$20:V537)+V$15&lt;0.000001,0,IF($C538&gt;='H-32A-WP06 - Debt Service'!U$24,'H-32A-WP06 - Debt Service'!U$27/12,0)),"-")</f>
        <v>0</v>
      </c>
      <c r="W538" s="366">
        <f>IFERROR(IF(-SUM(W$20:W537)+W$15&lt;0.000001,0,IF($C538&gt;='H-32A-WP06 - Debt Service'!V$24,'H-32A-WP06 - Debt Service'!V$27/12,0)),"-")</f>
        <v>0</v>
      </c>
      <c r="X538" s="366">
        <f>IFERROR(IF(-SUM(X$20:X537)+X$15&lt;0.000001,0,IF($C538&gt;='H-32A-WP06 - Debt Service'!W$24,'H-32A-WP06 - Debt Service'!W$27/12,0)),"-")</f>
        <v>0</v>
      </c>
      <c r="Y538" s="366">
        <f>IFERROR(IF(-SUM(Y$20:Y537)+Y$15&lt;0.000001,0,IF($C538&gt;='H-32A-WP06 - Debt Service'!X$24,'H-32A-WP06 - Debt Service'!X$27/12,0)),"-")</f>
        <v>0</v>
      </c>
      <c r="Z538" s="366">
        <f>IFERROR(IF(-SUM(Z$20:Z537)+Z$15&lt;0.000001,0,IF($C538&gt;='H-32A-WP06 - Debt Service'!Y$24,'H-32A-WP06 - Debt Service'!Y$27/12,0)),"-")</f>
        <v>0</v>
      </c>
    </row>
    <row r="539" spans="2:26">
      <c r="B539" s="354">
        <f t="shared" si="32"/>
        <v>2062</v>
      </c>
      <c r="C539" s="378">
        <f t="shared" si="34"/>
        <v>59262</v>
      </c>
      <c r="D539" s="366" t="str">
        <f>IFERROR(IF(-SUM(D$20:D538)+D$15&lt;0.000001,0,IF($C539&gt;='H-32A-WP06 - Debt Service'!C$24,'H-32A-WP06 - Debt Service'!C$27/12,0)),"-")</f>
        <v>-</v>
      </c>
      <c r="E539" s="366" t="str">
        <f>IFERROR(IF(-SUM(E$20:E538)+E$15&lt;0.000001,0,IF($C539&gt;='H-32A-WP06 - Debt Service'!D$24,'H-32A-WP06 - Debt Service'!D$27/12,0)),"-")</f>
        <v>-</v>
      </c>
      <c r="F539" s="366" t="str">
        <f>IFERROR(IF(-SUM(F$20:F538)+F$15&lt;0.000001,0,IF($C539&gt;='H-32A-WP06 - Debt Service'!E$24,'H-32A-WP06 - Debt Service'!E$27/12,0)),"-")</f>
        <v>-</v>
      </c>
      <c r="G539" s="366">
        <f>IFERROR(IF(-SUM(G$20:G538)+G$15&lt;0.000001,0,IF($C539&gt;='H-32A-WP06 - Debt Service'!F$24,'H-32A-WP06 - Debt Service'!F$27/12,0)),"-")</f>
        <v>0</v>
      </c>
      <c r="H539" s="366">
        <f>IFERROR(IF(-SUM(H$20:H538)+H$15&lt;0.000001,0,IF($C539&gt;='H-32A-WP06 - Debt Service'!G$24,'H-32A-WP06 - Debt Service'!G$27/12,0)),"-")</f>
        <v>0</v>
      </c>
      <c r="I539" s="366">
        <f>IFERROR(IF(-SUM(I$20:I538)+I$15&lt;0.000001,0,IF($C539&gt;='H-32A-WP06 - Debt Service'!H$24,'H-32A-WP06 - Debt Service'!H$27/12,0)),"-")</f>
        <v>0</v>
      </c>
      <c r="J539" s="366">
        <f>IFERROR(IF(-SUM(J$20:J538)+J$15&lt;0.000001,0,IF($C539&gt;='H-32A-WP06 - Debt Service'!I$24,'H-32A-WP06 - Debt Service'!I$27/12,0)),"-")</f>
        <v>0</v>
      </c>
      <c r="K539" s="366">
        <f>IFERROR(IF(-SUM(K$20:K538)+K$15&lt;0.000001,0,IF($C539&gt;='H-32A-WP06 - Debt Service'!J$24,'H-32A-WP06 - Debt Service'!J$27/12,0)),"-")</f>
        <v>0</v>
      </c>
      <c r="L539" s="366">
        <f>IFERROR(IF(-SUM(L$20:L538)+L$15&lt;0.000001,0,IF($C539&gt;='H-32A-WP06 - Debt Service'!K$24,'H-32A-WP06 - Debt Service'!K$27/12,0)),"-")</f>
        <v>0</v>
      </c>
      <c r="M539" s="366">
        <f>IFERROR(IF(-SUM(M$20:M538)+M$15&lt;0.000001,0,IF($C539&gt;='H-32A-WP06 - Debt Service'!L$24,'H-32A-WP06 - Debt Service'!L$27/12,0)),"-")</f>
        <v>0</v>
      </c>
      <c r="N539" s="459"/>
      <c r="O539" s="354">
        <f t="shared" si="33"/>
        <v>2062</v>
      </c>
      <c r="P539" s="378">
        <f t="shared" si="35"/>
        <v>59262</v>
      </c>
      <c r="Q539" s="366" t="str">
        <f>IFERROR(IF(-SUM(Q$20:Q538)+Q$15&lt;0.000001,0,IF($C539&gt;='H-32A-WP06 - Debt Service'!P$24,'H-32A-WP06 - Debt Service'!P$27/12,0)),"-")</f>
        <v>-</v>
      </c>
      <c r="R539" s="366">
        <f>IFERROR(IF(-SUM(R$20:R538)+R$15&lt;0.000001,0,IF($C539&gt;='H-32A-WP06 - Debt Service'!Q$24,'H-32A-WP06 - Debt Service'!Q$27/12,0)),"-")</f>
        <v>0</v>
      </c>
      <c r="S539" s="366">
        <f>IFERROR(IF(-SUM(S$20:S538)+S$15&lt;0.000001,0,IF($C539&gt;='H-32A-WP06 - Debt Service'!R$24,'H-32A-WP06 - Debt Service'!R$27/12,0)),"-")</f>
        <v>0</v>
      </c>
      <c r="T539" s="366">
        <f>IFERROR(IF(-SUM(T$20:T538)+T$15&lt;0.000001,0,IF($C539&gt;='H-32A-WP06 - Debt Service'!S$24,'H-32A-WP06 - Debt Service'!S$27/12,0)),"-")</f>
        <v>0</v>
      </c>
      <c r="U539" s="366">
        <f>IFERROR(IF(-SUM(U$20:U538)+U$15&lt;0.000001,0,IF($C539&gt;='H-32A-WP06 - Debt Service'!T$24,'H-32A-WP06 - Debt Service'!T$27/12,0)),"-")</f>
        <v>0</v>
      </c>
      <c r="V539" s="366">
        <f>IFERROR(IF(-SUM(V$20:V538)+V$15&lt;0.000001,0,IF($C539&gt;='H-32A-WP06 - Debt Service'!U$24,'H-32A-WP06 - Debt Service'!U$27/12,0)),"-")</f>
        <v>0</v>
      </c>
      <c r="W539" s="366">
        <f>IFERROR(IF(-SUM(W$20:W538)+W$15&lt;0.000001,0,IF($C539&gt;='H-32A-WP06 - Debt Service'!V$24,'H-32A-WP06 - Debt Service'!V$27/12,0)),"-")</f>
        <v>0</v>
      </c>
      <c r="X539" s="366">
        <f>IFERROR(IF(-SUM(X$20:X538)+X$15&lt;0.000001,0,IF($C539&gt;='H-32A-WP06 - Debt Service'!W$24,'H-32A-WP06 - Debt Service'!W$27/12,0)),"-")</f>
        <v>0</v>
      </c>
      <c r="Y539" s="366">
        <f>IFERROR(IF(-SUM(Y$20:Y538)+Y$15&lt;0.000001,0,IF($C539&gt;='H-32A-WP06 - Debt Service'!X$24,'H-32A-WP06 - Debt Service'!X$27/12,0)),"-")</f>
        <v>0</v>
      </c>
      <c r="Z539" s="366">
        <f>IFERROR(IF(-SUM(Z$20:Z538)+Z$15&lt;0.000001,0,IF($C539&gt;='H-32A-WP06 - Debt Service'!Y$24,'H-32A-WP06 - Debt Service'!Y$27/12,0)),"-")</f>
        <v>0</v>
      </c>
    </row>
    <row r="540" spans="2:26">
      <c r="B540" s="354">
        <f t="shared" si="32"/>
        <v>2062</v>
      </c>
      <c r="C540" s="378">
        <f t="shared" si="34"/>
        <v>59292</v>
      </c>
      <c r="D540" s="366" t="str">
        <f>IFERROR(IF(-SUM(D$20:D539)+D$15&lt;0.000001,0,IF($C540&gt;='H-32A-WP06 - Debt Service'!C$24,'H-32A-WP06 - Debt Service'!C$27/12,0)),"-")</f>
        <v>-</v>
      </c>
      <c r="E540" s="366" t="str">
        <f>IFERROR(IF(-SUM(E$20:E539)+E$15&lt;0.000001,0,IF($C540&gt;='H-32A-WP06 - Debt Service'!D$24,'H-32A-WP06 - Debt Service'!D$27/12,0)),"-")</f>
        <v>-</v>
      </c>
      <c r="F540" s="366" t="str">
        <f>IFERROR(IF(-SUM(F$20:F539)+F$15&lt;0.000001,0,IF($C540&gt;='H-32A-WP06 - Debt Service'!E$24,'H-32A-WP06 - Debt Service'!E$27/12,0)),"-")</f>
        <v>-</v>
      </c>
      <c r="G540" s="366">
        <f>IFERROR(IF(-SUM(G$20:G539)+G$15&lt;0.000001,0,IF($C540&gt;='H-32A-WP06 - Debt Service'!F$24,'H-32A-WP06 - Debt Service'!F$27/12,0)),"-")</f>
        <v>0</v>
      </c>
      <c r="H540" s="366">
        <f>IFERROR(IF(-SUM(H$20:H539)+H$15&lt;0.000001,0,IF($C540&gt;='H-32A-WP06 - Debt Service'!G$24,'H-32A-WP06 - Debt Service'!G$27/12,0)),"-")</f>
        <v>0</v>
      </c>
      <c r="I540" s="366">
        <f>IFERROR(IF(-SUM(I$20:I539)+I$15&lt;0.000001,0,IF($C540&gt;='H-32A-WP06 - Debt Service'!H$24,'H-32A-WP06 - Debt Service'!H$27/12,0)),"-")</f>
        <v>0</v>
      </c>
      <c r="J540" s="366">
        <f>IFERROR(IF(-SUM(J$20:J539)+J$15&lt;0.000001,0,IF($C540&gt;='H-32A-WP06 - Debt Service'!I$24,'H-32A-WP06 - Debt Service'!I$27/12,0)),"-")</f>
        <v>0</v>
      </c>
      <c r="K540" s="366">
        <f>IFERROR(IF(-SUM(K$20:K539)+K$15&lt;0.000001,0,IF($C540&gt;='H-32A-WP06 - Debt Service'!J$24,'H-32A-WP06 - Debt Service'!J$27/12,0)),"-")</f>
        <v>0</v>
      </c>
      <c r="L540" s="366">
        <f>IFERROR(IF(-SUM(L$20:L539)+L$15&lt;0.000001,0,IF($C540&gt;='H-32A-WP06 - Debt Service'!K$24,'H-32A-WP06 - Debt Service'!K$27/12,0)),"-")</f>
        <v>0</v>
      </c>
      <c r="M540" s="366">
        <f>IFERROR(IF(-SUM(M$20:M539)+M$15&lt;0.000001,0,IF($C540&gt;='H-32A-WP06 - Debt Service'!L$24,'H-32A-WP06 - Debt Service'!L$27/12,0)),"-")</f>
        <v>0</v>
      </c>
      <c r="N540" s="459"/>
      <c r="O540" s="354">
        <f t="shared" si="33"/>
        <v>2062</v>
      </c>
      <c r="P540" s="378">
        <f t="shared" si="35"/>
        <v>59292</v>
      </c>
      <c r="Q540" s="366" t="str">
        <f>IFERROR(IF(-SUM(Q$20:Q539)+Q$15&lt;0.000001,0,IF($C540&gt;='H-32A-WP06 - Debt Service'!P$24,'H-32A-WP06 - Debt Service'!P$27/12,0)),"-")</f>
        <v>-</v>
      </c>
      <c r="R540" s="366">
        <f>IFERROR(IF(-SUM(R$20:R539)+R$15&lt;0.000001,0,IF($C540&gt;='H-32A-WP06 - Debt Service'!Q$24,'H-32A-WP06 - Debt Service'!Q$27/12,0)),"-")</f>
        <v>0</v>
      </c>
      <c r="S540" s="366">
        <f>IFERROR(IF(-SUM(S$20:S539)+S$15&lt;0.000001,0,IF($C540&gt;='H-32A-WP06 - Debt Service'!R$24,'H-32A-WP06 - Debt Service'!R$27/12,0)),"-")</f>
        <v>0</v>
      </c>
      <c r="T540" s="366">
        <f>IFERROR(IF(-SUM(T$20:T539)+T$15&lt;0.000001,0,IF($C540&gt;='H-32A-WP06 - Debt Service'!S$24,'H-32A-WP06 - Debt Service'!S$27/12,0)),"-")</f>
        <v>0</v>
      </c>
      <c r="U540" s="366">
        <f>IFERROR(IF(-SUM(U$20:U539)+U$15&lt;0.000001,0,IF($C540&gt;='H-32A-WP06 - Debt Service'!T$24,'H-32A-WP06 - Debt Service'!T$27/12,0)),"-")</f>
        <v>0</v>
      </c>
      <c r="V540" s="366">
        <f>IFERROR(IF(-SUM(V$20:V539)+V$15&lt;0.000001,0,IF($C540&gt;='H-32A-WP06 - Debt Service'!U$24,'H-32A-WP06 - Debt Service'!U$27/12,0)),"-")</f>
        <v>0</v>
      </c>
      <c r="W540" s="366">
        <f>IFERROR(IF(-SUM(W$20:W539)+W$15&lt;0.000001,0,IF($C540&gt;='H-32A-WP06 - Debt Service'!V$24,'H-32A-WP06 - Debt Service'!V$27/12,0)),"-")</f>
        <v>0</v>
      </c>
      <c r="X540" s="366">
        <f>IFERROR(IF(-SUM(X$20:X539)+X$15&lt;0.000001,0,IF($C540&gt;='H-32A-WP06 - Debt Service'!W$24,'H-32A-WP06 - Debt Service'!W$27/12,0)),"-")</f>
        <v>0</v>
      </c>
      <c r="Y540" s="366">
        <f>IFERROR(IF(-SUM(Y$20:Y539)+Y$15&lt;0.000001,0,IF($C540&gt;='H-32A-WP06 - Debt Service'!X$24,'H-32A-WP06 - Debt Service'!X$27/12,0)),"-")</f>
        <v>0</v>
      </c>
      <c r="Z540" s="366">
        <f>IFERROR(IF(-SUM(Z$20:Z539)+Z$15&lt;0.000001,0,IF($C540&gt;='H-32A-WP06 - Debt Service'!Y$24,'H-32A-WP06 - Debt Service'!Y$27/12,0)),"-")</f>
        <v>0</v>
      </c>
    </row>
    <row r="541" spans="2:26">
      <c r="B541" s="354">
        <f t="shared" si="32"/>
        <v>2062</v>
      </c>
      <c r="C541" s="378">
        <f t="shared" si="34"/>
        <v>59323</v>
      </c>
      <c r="D541" s="366" t="str">
        <f>IFERROR(IF(-SUM(D$20:D540)+D$15&lt;0.000001,0,IF($C541&gt;='H-32A-WP06 - Debt Service'!C$24,'H-32A-WP06 - Debt Service'!C$27/12,0)),"-")</f>
        <v>-</v>
      </c>
      <c r="E541" s="366" t="str">
        <f>IFERROR(IF(-SUM(E$20:E540)+E$15&lt;0.000001,0,IF($C541&gt;='H-32A-WP06 - Debt Service'!D$24,'H-32A-WP06 - Debt Service'!D$27/12,0)),"-")</f>
        <v>-</v>
      </c>
      <c r="F541" s="366" t="str">
        <f>IFERROR(IF(-SUM(F$20:F540)+F$15&lt;0.000001,0,IF($C541&gt;='H-32A-WP06 - Debt Service'!E$24,'H-32A-WP06 - Debt Service'!E$27/12,0)),"-")</f>
        <v>-</v>
      </c>
      <c r="G541" s="366">
        <f>IFERROR(IF(-SUM(G$20:G540)+G$15&lt;0.000001,0,IF($C541&gt;='H-32A-WP06 - Debt Service'!F$24,'H-32A-WP06 - Debt Service'!F$27/12,0)),"-")</f>
        <v>0</v>
      </c>
      <c r="H541" s="366">
        <f>IFERROR(IF(-SUM(H$20:H540)+H$15&lt;0.000001,0,IF($C541&gt;='H-32A-WP06 - Debt Service'!G$24,'H-32A-WP06 - Debt Service'!G$27/12,0)),"-")</f>
        <v>0</v>
      </c>
      <c r="I541" s="366">
        <f>IFERROR(IF(-SUM(I$20:I540)+I$15&lt;0.000001,0,IF($C541&gt;='H-32A-WP06 - Debt Service'!H$24,'H-32A-WP06 - Debt Service'!H$27/12,0)),"-")</f>
        <v>0</v>
      </c>
      <c r="J541" s="366">
        <f>IFERROR(IF(-SUM(J$20:J540)+J$15&lt;0.000001,0,IF($C541&gt;='H-32A-WP06 - Debt Service'!I$24,'H-32A-WP06 - Debt Service'!I$27/12,0)),"-")</f>
        <v>0</v>
      </c>
      <c r="K541" s="366">
        <f>IFERROR(IF(-SUM(K$20:K540)+K$15&lt;0.000001,0,IF($C541&gt;='H-32A-WP06 - Debt Service'!J$24,'H-32A-WP06 - Debt Service'!J$27/12,0)),"-")</f>
        <v>0</v>
      </c>
      <c r="L541" s="366">
        <f>IFERROR(IF(-SUM(L$20:L540)+L$15&lt;0.000001,0,IF($C541&gt;='H-32A-WP06 - Debt Service'!K$24,'H-32A-WP06 - Debt Service'!K$27/12,0)),"-")</f>
        <v>0</v>
      </c>
      <c r="M541" s="366">
        <f>IFERROR(IF(-SUM(M$20:M540)+M$15&lt;0.000001,0,IF($C541&gt;='H-32A-WP06 - Debt Service'!L$24,'H-32A-WP06 - Debt Service'!L$27/12,0)),"-")</f>
        <v>0</v>
      </c>
      <c r="N541" s="459"/>
      <c r="O541" s="354">
        <f t="shared" si="33"/>
        <v>2062</v>
      </c>
      <c r="P541" s="378">
        <f t="shared" si="35"/>
        <v>59323</v>
      </c>
      <c r="Q541" s="366" t="str">
        <f>IFERROR(IF(-SUM(Q$20:Q540)+Q$15&lt;0.000001,0,IF($C541&gt;='H-32A-WP06 - Debt Service'!P$24,'H-32A-WP06 - Debt Service'!P$27/12,0)),"-")</f>
        <v>-</v>
      </c>
      <c r="R541" s="366">
        <f>IFERROR(IF(-SUM(R$20:R540)+R$15&lt;0.000001,0,IF($C541&gt;='H-32A-WP06 - Debt Service'!Q$24,'H-32A-WP06 - Debt Service'!Q$27/12,0)),"-")</f>
        <v>0</v>
      </c>
      <c r="S541" s="366">
        <f>IFERROR(IF(-SUM(S$20:S540)+S$15&lt;0.000001,0,IF($C541&gt;='H-32A-WP06 - Debt Service'!R$24,'H-32A-WP06 - Debt Service'!R$27/12,0)),"-")</f>
        <v>0</v>
      </c>
      <c r="T541" s="366">
        <f>IFERROR(IF(-SUM(T$20:T540)+T$15&lt;0.000001,0,IF($C541&gt;='H-32A-WP06 - Debt Service'!S$24,'H-32A-WP06 - Debt Service'!S$27/12,0)),"-")</f>
        <v>0</v>
      </c>
      <c r="U541" s="366">
        <f>IFERROR(IF(-SUM(U$20:U540)+U$15&lt;0.000001,0,IF($C541&gt;='H-32A-WP06 - Debt Service'!T$24,'H-32A-WP06 - Debt Service'!T$27/12,0)),"-")</f>
        <v>0</v>
      </c>
      <c r="V541" s="366">
        <f>IFERROR(IF(-SUM(V$20:V540)+V$15&lt;0.000001,0,IF($C541&gt;='H-32A-WP06 - Debt Service'!U$24,'H-32A-WP06 - Debt Service'!U$27/12,0)),"-")</f>
        <v>0</v>
      </c>
      <c r="W541" s="366">
        <f>IFERROR(IF(-SUM(W$20:W540)+W$15&lt;0.000001,0,IF($C541&gt;='H-32A-WP06 - Debt Service'!V$24,'H-32A-WP06 - Debt Service'!V$27/12,0)),"-")</f>
        <v>0</v>
      </c>
      <c r="X541" s="366">
        <f>IFERROR(IF(-SUM(X$20:X540)+X$15&lt;0.000001,0,IF($C541&gt;='H-32A-WP06 - Debt Service'!W$24,'H-32A-WP06 - Debt Service'!W$27/12,0)),"-")</f>
        <v>0</v>
      </c>
      <c r="Y541" s="366">
        <f>IFERROR(IF(-SUM(Y$20:Y540)+Y$15&lt;0.000001,0,IF($C541&gt;='H-32A-WP06 - Debt Service'!X$24,'H-32A-WP06 - Debt Service'!X$27/12,0)),"-")</f>
        <v>0</v>
      </c>
      <c r="Z541" s="366">
        <f>IFERROR(IF(-SUM(Z$20:Z540)+Z$15&lt;0.000001,0,IF($C541&gt;='H-32A-WP06 - Debt Service'!Y$24,'H-32A-WP06 - Debt Service'!Y$27/12,0)),"-")</f>
        <v>0</v>
      </c>
    </row>
    <row r="542" spans="2:26">
      <c r="B542" s="354">
        <f t="shared" si="32"/>
        <v>2062</v>
      </c>
      <c r="C542" s="378">
        <f t="shared" si="34"/>
        <v>59353</v>
      </c>
      <c r="D542" s="366" t="str">
        <f>IFERROR(IF(-SUM(D$20:D541)+D$15&lt;0.000001,0,IF($C542&gt;='H-32A-WP06 - Debt Service'!C$24,'H-32A-WP06 - Debt Service'!C$27/12,0)),"-")</f>
        <v>-</v>
      </c>
      <c r="E542" s="366" t="str">
        <f>IFERROR(IF(-SUM(E$20:E541)+E$15&lt;0.000001,0,IF($C542&gt;='H-32A-WP06 - Debt Service'!D$24,'H-32A-WP06 - Debt Service'!D$27/12,0)),"-")</f>
        <v>-</v>
      </c>
      <c r="F542" s="366" t="str">
        <f>IFERROR(IF(-SUM(F$20:F541)+F$15&lt;0.000001,0,IF($C542&gt;='H-32A-WP06 - Debt Service'!E$24,'H-32A-WP06 - Debt Service'!E$27/12,0)),"-")</f>
        <v>-</v>
      </c>
      <c r="G542" s="366">
        <f>IFERROR(IF(-SUM(G$20:G541)+G$15&lt;0.000001,0,IF($C542&gt;='H-32A-WP06 - Debt Service'!F$24,'H-32A-WP06 - Debt Service'!F$27/12,0)),"-")</f>
        <v>0</v>
      </c>
      <c r="H542" s="366">
        <f>IFERROR(IF(-SUM(H$20:H541)+H$15&lt;0.000001,0,IF($C542&gt;='H-32A-WP06 - Debt Service'!G$24,'H-32A-WP06 - Debt Service'!G$27/12,0)),"-")</f>
        <v>0</v>
      </c>
      <c r="I542" s="366">
        <f>IFERROR(IF(-SUM(I$20:I541)+I$15&lt;0.000001,0,IF($C542&gt;='H-32A-WP06 - Debt Service'!H$24,'H-32A-WP06 - Debt Service'!H$27/12,0)),"-")</f>
        <v>0</v>
      </c>
      <c r="J542" s="366">
        <f>IFERROR(IF(-SUM(J$20:J541)+J$15&lt;0.000001,0,IF($C542&gt;='H-32A-WP06 - Debt Service'!I$24,'H-32A-WP06 - Debt Service'!I$27/12,0)),"-")</f>
        <v>0</v>
      </c>
      <c r="K542" s="366">
        <f>IFERROR(IF(-SUM(K$20:K541)+K$15&lt;0.000001,0,IF($C542&gt;='H-32A-WP06 - Debt Service'!J$24,'H-32A-WP06 - Debt Service'!J$27/12,0)),"-")</f>
        <v>0</v>
      </c>
      <c r="L542" s="366">
        <f>IFERROR(IF(-SUM(L$20:L541)+L$15&lt;0.000001,0,IF($C542&gt;='H-32A-WP06 - Debt Service'!K$24,'H-32A-WP06 - Debt Service'!K$27/12,0)),"-")</f>
        <v>0</v>
      </c>
      <c r="M542" s="366">
        <f>IFERROR(IF(-SUM(M$20:M541)+M$15&lt;0.000001,0,IF($C542&gt;='H-32A-WP06 - Debt Service'!L$24,'H-32A-WP06 - Debt Service'!L$27/12,0)),"-")</f>
        <v>0</v>
      </c>
      <c r="N542" s="459"/>
      <c r="O542" s="354">
        <f t="shared" si="33"/>
        <v>2062</v>
      </c>
      <c r="P542" s="378">
        <f t="shared" si="35"/>
        <v>59353</v>
      </c>
      <c r="Q542" s="366" t="str">
        <f>IFERROR(IF(-SUM(Q$20:Q541)+Q$15&lt;0.000001,0,IF($C542&gt;='H-32A-WP06 - Debt Service'!P$24,'H-32A-WP06 - Debt Service'!P$27/12,0)),"-")</f>
        <v>-</v>
      </c>
      <c r="R542" s="366">
        <f>IFERROR(IF(-SUM(R$20:R541)+R$15&lt;0.000001,0,IF($C542&gt;='H-32A-WP06 - Debt Service'!Q$24,'H-32A-WP06 - Debt Service'!Q$27/12,0)),"-")</f>
        <v>0</v>
      </c>
      <c r="S542" s="366">
        <f>IFERROR(IF(-SUM(S$20:S541)+S$15&lt;0.000001,0,IF($C542&gt;='H-32A-WP06 - Debt Service'!R$24,'H-32A-WP06 - Debt Service'!R$27/12,0)),"-")</f>
        <v>0</v>
      </c>
      <c r="T542" s="366">
        <f>IFERROR(IF(-SUM(T$20:T541)+T$15&lt;0.000001,0,IF($C542&gt;='H-32A-WP06 - Debt Service'!S$24,'H-32A-WP06 - Debt Service'!S$27/12,0)),"-")</f>
        <v>0</v>
      </c>
      <c r="U542" s="366">
        <f>IFERROR(IF(-SUM(U$20:U541)+U$15&lt;0.000001,0,IF($C542&gt;='H-32A-WP06 - Debt Service'!T$24,'H-32A-WP06 - Debt Service'!T$27/12,0)),"-")</f>
        <v>0</v>
      </c>
      <c r="V542" s="366">
        <f>IFERROR(IF(-SUM(V$20:V541)+V$15&lt;0.000001,0,IF($C542&gt;='H-32A-WP06 - Debt Service'!U$24,'H-32A-WP06 - Debt Service'!U$27/12,0)),"-")</f>
        <v>0</v>
      </c>
      <c r="W542" s="366">
        <f>IFERROR(IF(-SUM(W$20:W541)+W$15&lt;0.000001,0,IF($C542&gt;='H-32A-WP06 - Debt Service'!V$24,'H-32A-WP06 - Debt Service'!V$27/12,0)),"-")</f>
        <v>0</v>
      </c>
      <c r="X542" s="366">
        <f>IFERROR(IF(-SUM(X$20:X541)+X$15&lt;0.000001,0,IF($C542&gt;='H-32A-WP06 - Debt Service'!W$24,'H-32A-WP06 - Debt Service'!W$27/12,0)),"-")</f>
        <v>0</v>
      </c>
      <c r="Y542" s="366">
        <f>IFERROR(IF(-SUM(Y$20:Y541)+Y$15&lt;0.000001,0,IF($C542&gt;='H-32A-WP06 - Debt Service'!X$24,'H-32A-WP06 - Debt Service'!X$27/12,0)),"-")</f>
        <v>0</v>
      </c>
      <c r="Z542" s="366">
        <f>IFERROR(IF(-SUM(Z$20:Z541)+Z$15&lt;0.000001,0,IF($C542&gt;='H-32A-WP06 - Debt Service'!Y$24,'H-32A-WP06 - Debt Service'!Y$27/12,0)),"-")</f>
        <v>0</v>
      </c>
    </row>
    <row r="543" spans="2:26">
      <c r="B543" s="354">
        <f t="shared" si="32"/>
        <v>2062</v>
      </c>
      <c r="C543" s="378">
        <f t="shared" si="34"/>
        <v>59384</v>
      </c>
      <c r="D543" s="366" t="str">
        <f>IFERROR(IF(-SUM(D$20:D542)+D$15&lt;0.000001,0,IF($C543&gt;='H-32A-WP06 - Debt Service'!C$24,'H-32A-WP06 - Debt Service'!C$27/12,0)),"-")</f>
        <v>-</v>
      </c>
      <c r="E543" s="366" t="str">
        <f>IFERROR(IF(-SUM(E$20:E542)+E$15&lt;0.000001,0,IF($C543&gt;='H-32A-WP06 - Debt Service'!D$24,'H-32A-WP06 - Debt Service'!D$27/12,0)),"-")</f>
        <v>-</v>
      </c>
      <c r="F543" s="366" t="str">
        <f>IFERROR(IF(-SUM(F$20:F542)+F$15&lt;0.000001,0,IF($C543&gt;='H-32A-WP06 - Debt Service'!E$24,'H-32A-WP06 - Debt Service'!E$27/12,0)),"-")</f>
        <v>-</v>
      </c>
      <c r="G543" s="366">
        <f>IFERROR(IF(-SUM(G$20:G542)+G$15&lt;0.000001,0,IF($C543&gt;='H-32A-WP06 - Debt Service'!F$24,'H-32A-WP06 - Debt Service'!F$27/12,0)),"-")</f>
        <v>0</v>
      </c>
      <c r="H543" s="366">
        <f>IFERROR(IF(-SUM(H$20:H542)+H$15&lt;0.000001,0,IF($C543&gt;='H-32A-WP06 - Debt Service'!G$24,'H-32A-WP06 - Debt Service'!G$27/12,0)),"-")</f>
        <v>0</v>
      </c>
      <c r="I543" s="366">
        <f>IFERROR(IF(-SUM(I$20:I542)+I$15&lt;0.000001,0,IF($C543&gt;='H-32A-WP06 - Debt Service'!H$24,'H-32A-WP06 - Debt Service'!H$27/12,0)),"-")</f>
        <v>0</v>
      </c>
      <c r="J543" s="366">
        <f>IFERROR(IF(-SUM(J$20:J542)+J$15&lt;0.000001,0,IF($C543&gt;='H-32A-WP06 - Debt Service'!I$24,'H-32A-WP06 - Debt Service'!I$27/12,0)),"-")</f>
        <v>0</v>
      </c>
      <c r="K543" s="366">
        <f>IFERROR(IF(-SUM(K$20:K542)+K$15&lt;0.000001,0,IF($C543&gt;='H-32A-WP06 - Debt Service'!J$24,'H-32A-WP06 - Debt Service'!J$27/12,0)),"-")</f>
        <v>0</v>
      </c>
      <c r="L543" s="366">
        <f>IFERROR(IF(-SUM(L$20:L542)+L$15&lt;0.000001,0,IF($C543&gt;='H-32A-WP06 - Debt Service'!K$24,'H-32A-WP06 - Debt Service'!K$27/12,0)),"-")</f>
        <v>0</v>
      </c>
      <c r="M543" s="366">
        <f>IFERROR(IF(-SUM(M$20:M542)+M$15&lt;0.000001,0,IF($C543&gt;='H-32A-WP06 - Debt Service'!L$24,'H-32A-WP06 - Debt Service'!L$27/12,0)),"-")</f>
        <v>0</v>
      </c>
      <c r="N543" s="459"/>
      <c r="O543" s="354">
        <f t="shared" si="33"/>
        <v>2062</v>
      </c>
      <c r="P543" s="378">
        <f t="shared" si="35"/>
        <v>59384</v>
      </c>
      <c r="Q543" s="366" t="str">
        <f>IFERROR(IF(-SUM(Q$20:Q542)+Q$15&lt;0.000001,0,IF($C543&gt;='H-32A-WP06 - Debt Service'!P$24,'H-32A-WP06 - Debt Service'!P$27/12,0)),"-")</f>
        <v>-</v>
      </c>
      <c r="R543" s="366">
        <f>IFERROR(IF(-SUM(R$20:R542)+R$15&lt;0.000001,0,IF($C543&gt;='H-32A-WP06 - Debt Service'!Q$24,'H-32A-WP06 - Debt Service'!Q$27/12,0)),"-")</f>
        <v>0</v>
      </c>
      <c r="S543" s="366">
        <f>IFERROR(IF(-SUM(S$20:S542)+S$15&lt;0.000001,0,IF($C543&gt;='H-32A-WP06 - Debt Service'!R$24,'H-32A-WP06 - Debt Service'!R$27/12,0)),"-")</f>
        <v>0</v>
      </c>
      <c r="T543" s="366">
        <f>IFERROR(IF(-SUM(T$20:T542)+T$15&lt;0.000001,0,IF($C543&gt;='H-32A-WP06 - Debt Service'!S$24,'H-32A-WP06 - Debt Service'!S$27/12,0)),"-")</f>
        <v>0</v>
      </c>
      <c r="U543" s="366">
        <f>IFERROR(IF(-SUM(U$20:U542)+U$15&lt;0.000001,0,IF($C543&gt;='H-32A-WP06 - Debt Service'!T$24,'H-32A-WP06 - Debt Service'!T$27/12,0)),"-")</f>
        <v>0</v>
      </c>
      <c r="V543" s="366">
        <f>IFERROR(IF(-SUM(V$20:V542)+V$15&lt;0.000001,0,IF($C543&gt;='H-32A-WP06 - Debt Service'!U$24,'H-32A-WP06 - Debt Service'!U$27/12,0)),"-")</f>
        <v>0</v>
      </c>
      <c r="W543" s="366">
        <f>IFERROR(IF(-SUM(W$20:W542)+W$15&lt;0.000001,0,IF($C543&gt;='H-32A-WP06 - Debt Service'!V$24,'H-32A-WP06 - Debt Service'!V$27/12,0)),"-")</f>
        <v>0</v>
      </c>
      <c r="X543" s="366">
        <f>IFERROR(IF(-SUM(X$20:X542)+X$15&lt;0.000001,0,IF($C543&gt;='H-32A-WP06 - Debt Service'!W$24,'H-32A-WP06 - Debt Service'!W$27/12,0)),"-")</f>
        <v>0</v>
      </c>
      <c r="Y543" s="366">
        <f>IFERROR(IF(-SUM(Y$20:Y542)+Y$15&lt;0.000001,0,IF($C543&gt;='H-32A-WP06 - Debt Service'!X$24,'H-32A-WP06 - Debt Service'!X$27/12,0)),"-")</f>
        <v>0</v>
      </c>
      <c r="Z543" s="366">
        <f>IFERROR(IF(-SUM(Z$20:Z542)+Z$15&lt;0.000001,0,IF($C543&gt;='H-32A-WP06 - Debt Service'!Y$24,'H-32A-WP06 - Debt Service'!Y$27/12,0)),"-")</f>
        <v>0</v>
      </c>
    </row>
    <row r="544" spans="2:26">
      <c r="B544" s="354">
        <f t="shared" si="32"/>
        <v>2062</v>
      </c>
      <c r="C544" s="378">
        <f t="shared" si="34"/>
        <v>59415</v>
      </c>
      <c r="D544" s="366" t="str">
        <f>IFERROR(IF(-SUM(D$20:D543)+D$15&lt;0.000001,0,IF($C544&gt;='H-32A-WP06 - Debt Service'!C$24,'H-32A-WP06 - Debt Service'!C$27/12,0)),"-")</f>
        <v>-</v>
      </c>
      <c r="E544" s="366" t="str">
        <f>IFERROR(IF(-SUM(E$20:E543)+E$15&lt;0.000001,0,IF($C544&gt;='H-32A-WP06 - Debt Service'!D$24,'H-32A-WP06 - Debt Service'!D$27/12,0)),"-")</f>
        <v>-</v>
      </c>
      <c r="F544" s="366" t="str">
        <f>IFERROR(IF(-SUM(F$20:F543)+F$15&lt;0.000001,0,IF($C544&gt;='H-32A-WP06 - Debt Service'!E$24,'H-32A-WP06 - Debt Service'!E$27/12,0)),"-")</f>
        <v>-</v>
      </c>
      <c r="G544" s="366">
        <f>IFERROR(IF(-SUM(G$20:G543)+G$15&lt;0.000001,0,IF($C544&gt;='H-32A-WP06 - Debt Service'!F$24,'H-32A-WP06 - Debt Service'!F$27/12,0)),"-")</f>
        <v>0</v>
      </c>
      <c r="H544" s="366">
        <f>IFERROR(IF(-SUM(H$20:H543)+H$15&lt;0.000001,0,IF($C544&gt;='H-32A-WP06 - Debt Service'!G$24,'H-32A-WP06 - Debt Service'!G$27/12,0)),"-")</f>
        <v>0</v>
      </c>
      <c r="I544" s="366">
        <f>IFERROR(IF(-SUM(I$20:I543)+I$15&lt;0.000001,0,IF($C544&gt;='H-32A-WP06 - Debt Service'!H$24,'H-32A-WP06 - Debt Service'!H$27/12,0)),"-")</f>
        <v>0</v>
      </c>
      <c r="J544" s="366">
        <f>IFERROR(IF(-SUM(J$20:J543)+J$15&lt;0.000001,0,IF($C544&gt;='H-32A-WP06 - Debt Service'!I$24,'H-32A-WP06 - Debt Service'!I$27/12,0)),"-")</f>
        <v>0</v>
      </c>
      <c r="K544" s="366">
        <f>IFERROR(IF(-SUM(K$20:K543)+K$15&lt;0.000001,0,IF($C544&gt;='H-32A-WP06 - Debt Service'!J$24,'H-32A-WP06 - Debt Service'!J$27/12,0)),"-")</f>
        <v>0</v>
      </c>
      <c r="L544" s="366">
        <f>IFERROR(IF(-SUM(L$20:L543)+L$15&lt;0.000001,0,IF($C544&gt;='H-32A-WP06 - Debt Service'!K$24,'H-32A-WP06 - Debt Service'!K$27/12,0)),"-")</f>
        <v>0</v>
      </c>
      <c r="M544" s="366">
        <f>IFERROR(IF(-SUM(M$20:M543)+M$15&lt;0.000001,0,IF($C544&gt;='H-32A-WP06 - Debt Service'!L$24,'H-32A-WP06 - Debt Service'!L$27/12,0)),"-")</f>
        <v>0</v>
      </c>
      <c r="N544" s="459"/>
      <c r="O544" s="354">
        <f t="shared" si="33"/>
        <v>2062</v>
      </c>
      <c r="P544" s="378">
        <f t="shared" si="35"/>
        <v>59415</v>
      </c>
      <c r="Q544" s="366" t="str">
        <f>IFERROR(IF(-SUM(Q$20:Q543)+Q$15&lt;0.000001,0,IF($C544&gt;='H-32A-WP06 - Debt Service'!P$24,'H-32A-WP06 - Debt Service'!P$27/12,0)),"-")</f>
        <v>-</v>
      </c>
      <c r="R544" s="366">
        <f>IFERROR(IF(-SUM(R$20:R543)+R$15&lt;0.000001,0,IF($C544&gt;='H-32A-WP06 - Debt Service'!Q$24,'H-32A-WP06 - Debt Service'!Q$27/12,0)),"-")</f>
        <v>0</v>
      </c>
      <c r="S544" s="366">
        <f>IFERROR(IF(-SUM(S$20:S543)+S$15&lt;0.000001,0,IF($C544&gt;='H-32A-WP06 - Debt Service'!R$24,'H-32A-WP06 - Debt Service'!R$27/12,0)),"-")</f>
        <v>0</v>
      </c>
      <c r="T544" s="366">
        <f>IFERROR(IF(-SUM(T$20:T543)+T$15&lt;0.000001,0,IF($C544&gt;='H-32A-WP06 - Debt Service'!S$24,'H-32A-WP06 - Debt Service'!S$27/12,0)),"-")</f>
        <v>0</v>
      </c>
      <c r="U544" s="366">
        <f>IFERROR(IF(-SUM(U$20:U543)+U$15&lt;0.000001,0,IF($C544&gt;='H-32A-WP06 - Debt Service'!T$24,'H-32A-WP06 - Debt Service'!T$27/12,0)),"-")</f>
        <v>0</v>
      </c>
      <c r="V544" s="366">
        <f>IFERROR(IF(-SUM(V$20:V543)+V$15&lt;0.000001,0,IF($C544&gt;='H-32A-WP06 - Debt Service'!U$24,'H-32A-WP06 - Debt Service'!U$27/12,0)),"-")</f>
        <v>0</v>
      </c>
      <c r="W544" s="366">
        <f>IFERROR(IF(-SUM(W$20:W543)+W$15&lt;0.000001,0,IF($C544&gt;='H-32A-WP06 - Debt Service'!V$24,'H-32A-WP06 - Debt Service'!V$27/12,0)),"-")</f>
        <v>0</v>
      </c>
      <c r="X544" s="366">
        <f>IFERROR(IF(-SUM(X$20:X543)+X$15&lt;0.000001,0,IF($C544&gt;='H-32A-WP06 - Debt Service'!W$24,'H-32A-WP06 - Debt Service'!W$27/12,0)),"-")</f>
        <v>0</v>
      </c>
      <c r="Y544" s="366">
        <f>IFERROR(IF(-SUM(Y$20:Y543)+Y$15&lt;0.000001,0,IF($C544&gt;='H-32A-WP06 - Debt Service'!X$24,'H-32A-WP06 - Debt Service'!X$27/12,0)),"-")</f>
        <v>0</v>
      </c>
      <c r="Z544" s="366">
        <f>IFERROR(IF(-SUM(Z$20:Z543)+Z$15&lt;0.000001,0,IF($C544&gt;='H-32A-WP06 - Debt Service'!Y$24,'H-32A-WP06 - Debt Service'!Y$27/12,0)),"-")</f>
        <v>0</v>
      </c>
    </row>
    <row r="545" spans="2:26">
      <c r="B545" s="354">
        <f t="shared" si="32"/>
        <v>2062</v>
      </c>
      <c r="C545" s="378">
        <f t="shared" si="34"/>
        <v>59445</v>
      </c>
      <c r="D545" s="366" t="str">
        <f>IFERROR(IF(-SUM(D$20:D544)+D$15&lt;0.000001,0,IF($C545&gt;='H-32A-WP06 - Debt Service'!C$24,'H-32A-WP06 - Debt Service'!C$27/12,0)),"-")</f>
        <v>-</v>
      </c>
      <c r="E545" s="366" t="str">
        <f>IFERROR(IF(-SUM(E$20:E544)+E$15&lt;0.000001,0,IF($C545&gt;='H-32A-WP06 - Debt Service'!D$24,'H-32A-WP06 - Debt Service'!D$27/12,0)),"-")</f>
        <v>-</v>
      </c>
      <c r="F545" s="366" t="str">
        <f>IFERROR(IF(-SUM(F$20:F544)+F$15&lt;0.000001,0,IF($C545&gt;='H-32A-WP06 - Debt Service'!E$24,'H-32A-WP06 - Debt Service'!E$27/12,0)),"-")</f>
        <v>-</v>
      </c>
      <c r="G545" s="366">
        <f>IFERROR(IF(-SUM(G$20:G544)+G$15&lt;0.000001,0,IF($C545&gt;='H-32A-WP06 - Debt Service'!F$24,'H-32A-WP06 - Debt Service'!F$27/12,0)),"-")</f>
        <v>0</v>
      </c>
      <c r="H545" s="366">
        <f>IFERROR(IF(-SUM(H$20:H544)+H$15&lt;0.000001,0,IF($C545&gt;='H-32A-WP06 - Debt Service'!G$24,'H-32A-WP06 - Debt Service'!G$27/12,0)),"-")</f>
        <v>0</v>
      </c>
      <c r="I545" s="366">
        <f>IFERROR(IF(-SUM(I$20:I544)+I$15&lt;0.000001,0,IF($C545&gt;='H-32A-WP06 - Debt Service'!H$24,'H-32A-WP06 - Debt Service'!H$27/12,0)),"-")</f>
        <v>0</v>
      </c>
      <c r="J545" s="366">
        <f>IFERROR(IF(-SUM(J$20:J544)+J$15&lt;0.000001,0,IF($C545&gt;='H-32A-WP06 - Debt Service'!I$24,'H-32A-WP06 - Debt Service'!I$27/12,0)),"-")</f>
        <v>0</v>
      </c>
      <c r="K545" s="366">
        <f>IFERROR(IF(-SUM(K$20:K544)+K$15&lt;0.000001,0,IF($C545&gt;='H-32A-WP06 - Debt Service'!J$24,'H-32A-WP06 - Debt Service'!J$27/12,0)),"-")</f>
        <v>0</v>
      </c>
      <c r="L545" s="366">
        <f>IFERROR(IF(-SUM(L$20:L544)+L$15&lt;0.000001,0,IF($C545&gt;='H-32A-WP06 - Debt Service'!K$24,'H-32A-WP06 - Debt Service'!K$27/12,0)),"-")</f>
        <v>0</v>
      </c>
      <c r="M545" s="366">
        <f>IFERROR(IF(-SUM(M$20:M544)+M$15&lt;0.000001,0,IF($C545&gt;='H-32A-WP06 - Debt Service'!L$24,'H-32A-WP06 - Debt Service'!L$27/12,0)),"-")</f>
        <v>0</v>
      </c>
      <c r="N545" s="459"/>
      <c r="O545" s="354">
        <f t="shared" si="33"/>
        <v>2062</v>
      </c>
      <c r="P545" s="378">
        <f t="shared" si="35"/>
        <v>59445</v>
      </c>
      <c r="Q545" s="366" t="str">
        <f>IFERROR(IF(-SUM(Q$20:Q544)+Q$15&lt;0.000001,0,IF($C545&gt;='H-32A-WP06 - Debt Service'!P$24,'H-32A-WP06 - Debt Service'!P$27/12,0)),"-")</f>
        <v>-</v>
      </c>
      <c r="R545" s="366">
        <f>IFERROR(IF(-SUM(R$20:R544)+R$15&lt;0.000001,0,IF($C545&gt;='H-32A-WP06 - Debt Service'!Q$24,'H-32A-WP06 - Debt Service'!Q$27/12,0)),"-")</f>
        <v>0</v>
      </c>
      <c r="S545" s="366">
        <f>IFERROR(IF(-SUM(S$20:S544)+S$15&lt;0.000001,0,IF($C545&gt;='H-32A-WP06 - Debt Service'!R$24,'H-32A-WP06 - Debt Service'!R$27/12,0)),"-")</f>
        <v>0</v>
      </c>
      <c r="T545" s="366">
        <f>IFERROR(IF(-SUM(T$20:T544)+T$15&lt;0.000001,0,IF($C545&gt;='H-32A-WP06 - Debt Service'!S$24,'H-32A-WP06 - Debt Service'!S$27/12,0)),"-")</f>
        <v>0</v>
      </c>
      <c r="U545" s="366">
        <f>IFERROR(IF(-SUM(U$20:U544)+U$15&lt;0.000001,0,IF($C545&gt;='H-32A-WP06 - Debt Service'!T$24,'H-32A-WP06 - Debt Service'!T$27/12,0)),"-")</f>
        <v>0</v>
      </c>
      <c r="V545" s="366">
        <f>IFERROR(IF(-SUM(V$20:V544)+V$15&lt;0.000001,0,IF($C545&gt;='H-32A-WP06 - Debt Service'!U$24,'H-32A-WP06 - Debt Service'!U$27/12,0)),"-")</f>
        <v>0</v>
      </c>
      <c r="W545" s="366">
        <f>IFERROR(IF(-SUM(W$20:W544)+W$15&lt;0.000001,0,IF($C545&gt;='H-32A-WP06 - Debt Service'!V$24,'H-32A-WP06 - Debt Service'!V$27/12,0)),"-")</f>
        <v>0</v>
      </c>
      <c r="X545" s="366">
        <f>IFERROR(IF(-SUM(X$20:X544)+X$15&lt;0.000001,0,IF($C545&gt;='H-32A-WP06 - Debt Service'!W$24,'H-32A-WP06 - Debt Service'!W$27/12,0)),"-")</f>
        <v>0</v>
      </c>
      <c r="Y545" s="366">
        <f>IFERROR(IF(-SUM(Y$20:Y544)+Y$15&lt;0.000001,0,IF($C545&gt;='H-32A-WP06 - Debt Service'!X$24,'H-32A-WP06 - Debt Service'!X$27/12,0)),"-")</f>
        <v>0</v>
      </c>
      <c r="Z545" s="366">
        <f>IFERROR(IF(-SUM(Z$20:Z544)+Z$15&lt;0.000001,0,IF($C545&gt;='H-32A-WP06 - Debt Service'!Y$24,'H-32A-WP06 - Debt Service'!Y$27/12,0)),"-")</f>
        <v>0</v>
      </c>
    </row>
    <row r="546" spans="2:26">
      <c r="B546" s="354">
        <f t="shared" si="32"/>
        <v>2062</v>
      </c>
      <c r="C546" s="378">
        <f t="shared" si="34"/>
        <v>59476</v>
      </c>
      <c r="D546" s="366" t="str">
        <f>IFERROR(IF(-SUM(D$20:D545)+D$15&lt;0.000001,0,IF($C546&gt;='H-32A-WP06 - Debt Service'!C$24,'H-32A-WP06 - Debt Service'!C$27/12,0)),"-")</f>
        <v>-</v>
      </c>
      <c r="E546" s="366" t="str">
        <f>IFERROR(IF(-SUM(E$20:E545)+E$15&lt;0.000001,0,IF($C546&gt;='H-32A-WP06 - Debt Service'!D$24,'H-32A-WP06 - Debt Service'!D$27/12,0)),"-")</f>
        <v>-</v>
      </c>
      <c r="F546" s="366" t="str">
        <f>IFERROR(IF(-SUM(F$20:F545)+F$15&lt;0.000001,0,IF($C546&gt;='H-32A-WP06 - Debt Service'!E$24,'H-32A-WP06 - Debt Service'!E$27/12,0)),"-")</f>
        <v>-</v>
      </c>
      <c r="G546" s="366">
        <f>IFERROR(IF(-SUM(G$20:G545)+G$15&lt;0.000001,0,IF($C546&gt;='H-32A-WP06 - Debt Service'!F$24,'H-32A-WP06 - Debt Service'!F$27/12,0)),"-")</f>
        <v>0</v>
      </c>
      <c r="H546" s="366">
        <f>IFERROR(IF(-SUM(H$20:H545)+H$15&lt;0.000001,0,IF($C546&gt;='H-32A-WP06 - Debt Service'!G$24,'H-32A-WP06 - Debt Service'!G$27/12,0)),"-")</f>
        <v>0</v>
      </c>
      <c r="I546" s="366">
        <f>IFERROR(IF(-SUM(I$20:I545)+I$15&lt;0.000001,0,IF($C546&gt;='H-32A-WP06 - Debt Service'!H$24,'H-32A-WP06 - Debt Service'!H$27/12,0)),"-")</f>
        <v>0</v>
      </c>
      <c r="J546" s="366">
        <f>IFERROR(IF(-SUM(J$20:J545)+J$15&lt;0.000001,0,IF($C546&gt;='H-32A-WP06 - Debt Service'!I$24,'H-32A-WP06 - Debt Service'!I$27/12,0)),"-")</f>
        <v>0</v>
      </c>
      <c r="K546" s="366">
        <f>IFERROR(IF(-SUM(K$20:K545)+K$15&lt;0.000001,0,IF($C546&gt;='H-32A-WP06 - Debt Service'!J$24,'H-32A-WP06 - Debt Service'!J$27/12,0)),"-")</f>
        <v>0</v>
      </c>
      <c r="L546" s="366">
        <f>IFERROR(IF(-SUM(L$20:L545)+L$15&lt;0.000001,0,IF($C546&gt;='H-32A-WP06 - Debt Service'!K$24,'H-32A-WP06 - Debt Service'!K$27/12,0)),"-")</f>
        <v>0</v>
      </c>
      <c r="M546" s="366">
        <f>IFERROR(IF(-SUM(M$20:M545)+M$15&lt;0.000001,0,IF($C546&gt;='H-32A-WP06 - Debt Service'!L$24,'H-32A-WP06 - Debt Service'!L$27/12,0)),"-")</f>
        <v>0</v>
      </c>
      <c r="N546" s="459"/>
      <c r="O546" s="354">
        <f t="shared" si="33"/>
        <v>2062</v>
      </c>
      <c r="P546" s="378">
        <f t="shared" si="35"/>
        <v>59476</v>
      </c>
      <c r="Q546" s="366" t="str">
        <f>IFERROR(IF(-SUM(Q$20:Q545)+Q$15&lt;0.000001,0,IF($C546&gt;='H-32A-WP06 - Debt Service'!P$24,'H-32A-WP06 - Debt Service'!P$27/12,0)),"-")</f>
        <v>-</v>
      </c>
      <c r="R546" s="366">
        <f>IFERROR(IF(-SUM(R$20:R545)+R$15&lt;0.000001,0,IF($C546&gt;='H-32A-WP06 - Debt Service'!Q$24,'H-32A-WP06 - Debt Service'!Q$27/12,0)),"-")</f>
        <v>0</v>
      </c>
      <c r="S546" s="366">
        <f>IFERROR(IF(-SUM(S$20:S545)+S$15&lt;0.000001,0,IF($C546&gt;='H-32A-WP06 - Debt Service'!R$24,'H-32A-WP06 - Debt Service'!R$27/12,0)),"-")</f>
        <v>0</v>
      </c>
      <c r="T546" s="366">
        <f>IFERROR(IF(-SUM(T$20:T545)+T$15&lt;0.000001,0,IF($C546&gt;='H-32A-WP06 - Debt Service'!S$24,'H-32A-WP06 - Debt Service'!S$27/12,0)),"-")</f>
        <v>0</v>
      </c>
      <c r="U546" s="366">
        <f>IFERROR(IF(-SUM(U$20:U545)+U$15&lt;0.000001,0,IF($C546&gt;='H-32A-WP06 - Debt Service'!T$24,'H-32A-WP06 - Debt Service'!T$27/12,0)),"-")</f>
        <v>0</v>
      </c>
      <c r="V546" s="366">
        <f>IFERROR(IF(-SUM(V$20:V545)+V$15&lt;0.000001,0,IF($C546&gt;='H-32A-WP06 - Debt Service'!U$24,'H-32A-WP06 - Debt Service'!U$27/12,0)),"-")</f>
        <v>0</v>
      </c>
      <c r="W546" s="366">
        <f>IFERROR(IF(-SUM(W$20:W545)+W$15&lt;0.000001,0,IF($C546&gt;='H-32A-WP06 - Debt Service'!V$24,'H-32A-WP06 - Debt Service'!V$27/12,0)),"-")</f>
        <v>0</v>
      </c>
      <c r="X546" s="366">
        <f>IFERROR(IF(-SUM(X$20:X545)+X$15&lt;0.000001,0,IF($C546&gt;='H-32A-WP06 - Debt Service'!W$24,'H-32A-WP06 - Debt Service'!W$27/12,0)),"-")</f>
        <v>0</v>
      </c>
      <c r="Y546" s="366">
        <f>IFERROR(IF(-SUM(Y$20:Y545)+Y$15&lt;0.000001,0,IF($C546&gt;='H-32A-WP06 - Debt Service'!X$24,'H-32A-WP06 - Debt Service'!X$27/12,0)),"-")</f>
        <v>0</v>
      </c>
      <c r="Z546" s="366">
        <f>IFERROR(IF(-SUM(Z$20:Z545)+Z$15&lt;0.000001,0,IF($C546&gt;='H-32A-WP06 - Debt Service'!Y$24,'H-32A-WP06 - Debt Service'!Y$27/12,0)),"-")</f>
        <v>0</v>
      </c>
    </row>
    <row r="547" spans="2:26">
      <c r="B547" s="354">
        <f t="shared" si="32"/>
        <v>2062</v>
      </c>
      <c r="C547" s="378">
        <f t="shared" si="34"/>
        <v>59506</v>
      </c>
      <c r="D547" s="366" t="str">
        <f>IFERROR(IF(-SUM(D$20:D546)+D$15&lt;0.000001,0,IF($C547&gt;='H-32A-WP06 - Debt Service'!C$24,'H-32A-WP06 - Debt Service'!C$27/12,0)),"-")</f>
        <v>-</v>
      </c>
      <c r="E547" s="366" t="str">
        <f>IFERROR(IF(-SUM(E$20:E546)+E$15&lt;0.000001,0,IF($C547&gt;='H-32A-WP06 - Debt Service'!D$24,'H-32A-WP06 - Debt Service'!D$27/12,0)),"-")</f>
        <v>-</v>
      </c>
      <c r="F547" s="366" t="str">
        <f>IFERROR(IF(-SUM(F$20:F546)+F$15&lt;0.000001,0,IF($C547&gt;='H-32A-WP06 - Debt Service'!E$24,'H-32A-WP06 - Debt Service'!E$27/12,0)),"-")</f>
        <v>-</v>
      </c>
      <c r="G547" s="366">
        <f>IFERROR(IF(-SUM(G$20:G546)+G$15&lt;0.000001,0,IF($C547&gt;='H-32A-WP06 - Debt Service'!F$24,'H-32A-WP06 - Debt Service'!F$27/12,0)),"-")</f>
        <v>0</v>
      </c>
      <c r="H547" s="366">
        <f>IFERROR(IF(-SUM(H$20:H546)+H$15&lt;0.000001,0,IF($C547&gt;='H-32A-WP06 - Debt Service'!G$24,'H-32A-WP06 - Debt Service'!G$27/12,0)),"-")</f>
        <v>0</v>
      </c>
      <c r="I547" s="366">
        <f>IFERROR(IF(-SUM(I$20:I546)+I$15&lt;0.000001,0,IF($C547&gt;='H-32A-WP06 - Debt Service'!H$24,'H-32A-WP06 - Debt Service'!H$27/12,0)),"-")</f>
        <v>0</v>
      </c>
      <c r="J547" s="366">
        <f>IFERROR(IF(-SUM(J$20:J546)+J$15&lt;0.000001,0,IF($C547&gt;='H-32A-WP06 - Debt Service'!I$24,'H-32A-WP06 - Debt Service'!I$27/12,0)),"-")</f>
        <v>0</v>
      </c>
      <c r="K547" s="366">
        <f>IFERROR(IF(-SUM(K$20:K546)+K$15&lt;0.000001,0,IF($C547&gt;='H-32A-WP06 - Debt Service'!J$24,'H-32A-WP06 - Debt Service'!J$27/12,0)),"-")</f>
        <v>0</v>
      </c>
      <c r="L547" s="366">
        <f>IFERROR(IF(-SUM(L$20:L546)+L$15&lt;0.000001,0,IF($C547&gt;='H-32A-WP06 - Debt Service'!K$24,'H-32A-WP06 - Debt Service'!K$27/12,0)),"-")</f>
        <v>0</v>
      </c>
      <c r="M547" s="366">
        <f>IFERROR(IF(-SUM(M$20:M546)+M$15&lt;0.000001,0,IF($C547&gt;='H-32A-WP06 - Debt Service'!L$24,'H-32A-WP06 - Debt Service'!L$27/12,0)),"-")</f>
        <v>0</v>
      </c>
      <c r="N547" s="459"/>
      <c r="O547" s="354">
        <f t="shared" si="33"/>
        <v>2062</v>
      </c>
      <c r="P547" s="378">
        <f t="shared" si="35"/>
        <v>59506</v>
      </c>
      <c r="Q547" s="366" t="str">
        <f>IFERROR(IF(-SUM(Q$20:Q546)+Q$15&lt;0.000001,0,IF($C547&gt;='H-32A-WP06 - Debt Service'!P$24,'H-32A-WP06 - Debt Service'!P$27/12,0)),"-")</f>
        <v>-</v>
      </c>
      <c r="R547" s="366">
        <f>IFERROR(IF(-SUM(R$20:R546)+R$15&lt;0.000001,0,IF($C547&gt;='H-32A-WP06 - Debt Service'!Q$24,'H-32A-WP06 - Debt Service'!Q$27/12,0)),"-")</f>
        <v>0</v>
      </c>
      <c r="S547" s="366">
        <f>IFERROR(IF(-SUM(S$20:S546)+S$15&lt;0.000001,0,IF($C547&gt;='H-32A-WP06 - Debt Service'!R$24,'H-32A-WP06 - Debt Service'!R$27/12,0)),"-")</f>
        <v>0</v>
      </c>
      <c r="T547" s="366">
        <f>IFERROR(IF(-SUM(T$20:T546)+T$15&lt;0.000001,0,IF($C547&gt;='H-32A-WP06 - Debt Service'!S$24,'H-32A-WP06 - Debt Service'!S$27/12,0)),"-")</f>
        <v>0</v>
      </c>
      <c r="U547" s="366">
        <f>IFERROR(IF(-SUM(U$20:U546)+U$15&lt;0.000001,0,IF($C547&gt;='H-32A-WP06 - Debt Service'!T$24,'H-32A-WP06 - Debt Service'!T$27/12,0)),"-")</f>
        <v>0</v>
      </c>
      <c r="V547" s="366">
        <f>IFERROR(IF(-SUM(V$20:V546)+V$15&lt;0.000001,0,IF($C547&gt;='H-32A-WP06 - Debt Service'!U$24,'H-32A-WP06 - Debt Service'!U$27/12,0)),"-")</f>
        <v>0</v>
      </c>
      <c r="W547" s="366">
        <f>IFERROR(IF(-SUM(W$20:W546)+W$15&lt;0.000001,0,IF($C547&gt;='H-32A-WP06 - Debt Service'!V$24,'H-32A-WP06 - Debt Service'!V$27/12,0)),"-")</f>
        <v>0</v>
      </c>
      <c r="X547" s="366">
        <f>IFERROR(IF(-SUM(X$20:X546)+X$15&lt;0.000001,0,IF($C547&gt;='H-32A-WP06 - Debt Service'!W$24,'H-32A-WP06 - Debt Service'!W$27/12,0)),"-")</f>
        <v>0</v>
      </c>
      <c r="Y547" s="366">
        <f>IFERROR(IF(-SUM(Y$20:Y546)+Y$15&lt;0.000001,0,IF($C547&gt;='H-32A-WP06 - Debt Service'!X$24,'H-32A-WP06 - Debt Service'!X$27/12,0)),"-")</f>
        <v>0</v>
      </c>
      <c r="Z547" s="366">
        <f>IFERROR(IF(-SUM(Z$20:Z546)+Z$15&lt;0.000001,0,IF($C547&gt;='H-32A-WP06 - Debt Service'!Y$24,'H-32A-WP06 - Debt Service'!Y$27/12,0)),"-")</f>
        <v>0</v>
      </c>
    </row>
    <row r="548" spans="2:26">
      <c r="B548" s="354">
        <f t="shared" si="32"/>
        <v>2063</v>
      </c>
      <c r="C548" s="378">
        <f t="shared" si="34"/>
        <v>59537</v>
      </c>
      <c r="D548" s="366" t="str">
        <f>IFERROR(IF(-SUM(D$20:D547)+D$15&lt;0.000001,0,IF($C548&gt;='H-32A-WP06 - Debt Service'!C$24,'H-32A-WP06 - Debt Service'!C$27/12,0)),"-")</f>
        <v>-</v>
      </c>
      <c r="E548" s="366" t="str">
        <f>IFERROR(IF(-SUM(E$20:E547)+E$15&lt;0.000001,0,IF($C548&gt;='H-32A-WP06 - Debt Service'!D$24,'H-32A-WP06 - Debt Service'!D$27/12,0)),"-")</f>
        <v>-</v>
      </c>
      <c r="F548" s="366" t="str">
        <f>IFERROR(IF(-SUM(F$20:F547)+F$15&lt;0.000001,0,IF($C548&gt;='H-32A-WP06 - Debt Service'!E$24,'H-32A-WP06 - Debt Service'!E$27/12,0)),"-")</f>
        <v>-</v>
      </c>
      <c r="G548" s="366">
        <f>IFERROR(IF(-SUM(G$20:G547)+G$15&lt;0.000001,0,IF($C548&gt;='H-32A-WP06 - Debt Service'!F$24,'H-32A-WP06 - Debt Service'!F$27/12,0)),"-")</f>
        <v>0</v>
      </c>
      <c r="H548" s="366">
        <f>IFERROR(IF(-SUM(H$20:H547)+H$15&lt;0.000001,0,IF($C548&gt;='H-32A-WP06 - Debt Service'!G$24,'H-32A-WP06 - Debt Service'!G$27/12,0)),"-")</f>
        <v>0</v>
      </c>
      <c r="I548" s="366">
        <f>IFERROR(IF(-SUM(I$20:I547)+I$15&lt;0.000001,0,IF($C548&gt;='H-32A-WP06 - Debt Service'!H$24,'H-32A-WP06 - Debt Service'!H$27/12,0)),"-")</f>
        <v>0</v>
      </c>
      <c r="J548" s="366">
        <f>IFERROR(IF(-SUM(J$20:J547)+J$15&lt;0.000001,0,IF($C548&gt;='H-32A-WP06 - Debt Service'!I$24,'H-32A-WP06 - Debt Service'!I$27/12,0)),"-")</f>
        <v>0</v>
      </c>
      <c r="K548" s="366">
        <f>IFERROR(IF(-SUM(K$20:K547)+K$15&lt;0.000001,0,IF($C548&gt;='H-32A-WP06 - Debt Service'!J$24,'H-32A-WP06 - Debt Service'!J$27/12,0)),"-")</f>
        <v>0</v>
      </c>
      <c r="L548" s="366">
        <f>IFERROR(IF(-SUM(L$20:L547)+L$15&lt;0.000001,0,IF($C548&gt;='H-32A-WP06 - Debt Service'!K$24,'H-32A-WP06 - Debt Service'!K$27/12,0)),"-")</f>
        <v>0</v>
      </c>
      <c r="M548" s="366">
        <f>IFERROR(IF(-SUM(M$20:M547)+M$15&lt;0.000001,0,IF($C548&gt;='H-32A-WP06 - Debt Service'!L$24,'H-32A-WP06 - Debt Service'!L$27/12,0)),"-")</f>
        <v>0</v>
      </c>
      <c r="N548" s="459"/>
      <c r="O548" s="354">
        <f t="shared" si="33"/>
        <v>2063</v>
      </c>
      <c r="P548" s="378">
        <f t="shared" si="35"/>
        <v>59537</v>
      </c>
      <c r="Q548" s="366" t="str">
        <f>IFERROR(IF(-SUM(Q$20:Q547)+Q$15&lt;0.000001,0,IF($C548&gt;='H-32A-WP06 - Debt Service'!P$24,'H-32A-WP06 - Debt Service'!P$27/12,0)),"-")</f>
        <v>-</v>
      </c>
      <c r="R548" s="366">
        <f>IFERROR(IF(-SUM(R$20:R547)+R$15&lt;0.000001,0,IF($C548&gt;='H-32A-WP06 - Debt Service'!Q$24,'H-32A-WP06 - Debt Service'!Q$27/12,0)),"-")</f>
        <v>0</v>
      </c>
      <c r="S548" s="366">
        <f>IFERROR(IF(-SUM(S$20:S547)+S$15&lt;0.000001,0,IF($C548&gt;='H-32A-WP06 - Debt Service'!R$24,'H-32A-WP06 - Debt Service'!R$27/12,0)),"-")</f>
        <v>0</v>
      </c>
      <c r="T548" s="366">
        <f>IFERROR(IF(-SUM(T$20:T547)+T$15&lt;0.000001,0,IF($C548&gt;='H-32A-WP06 - Debt Service'!S$24,'H-32A-WP06 - Debt Service'!S$27/12,0)),"-")</f>
        <v>0</v>
      </c>
      <c r="U548" s="366">
        <f>IFERROR(IF(-SUM(U$20:U547)+U$15&lt;0.000001,0,IF($C548&gt;='H-32A-WP06 - Debt Service'!T$24,'H-32A-WP06 - Debt Service'!T$27/12,0)),"-")</f>
        <v>0</v>
      </c>
      <c r="V548" s="366">
        <f>IFERROR(IF(-SUM(V$20:V547)+V$15&lt;0.000001,0,IF($C548&gt;='H-32A-WP06 - Debt Service'!U$24,'H-32A-WP06 - Debt Service'!U$27/12,0)),"-")</f>
        <v>0</v>
      </c>
      <c r="W548" s="366">
        <f>IFERROR(IF(-SUM(W$20:W547)+W$15&lt;0.000001,0,IF($C548&gt;='H-32A-WP06 - Debt Service'!V$24,'H-32A-WP06 - Debt Service'!V$27/12,0)),"-")</f>
        <v>0</v>
      </c>
      <c r="X548" s="366">
        <f>IFERROR(IF(-SUM(X$20:X547)+X$15&lt;0.000001,0,IF($C548&gt;='H-32A-WP06 - Debt Service'!W$24,'H-32A-WP06 - Debt Service'!W$27/12,0)),"-")</f>
        <v>0</v>
      </c>
      <c r="Y548" s="366">
        <f>IFERROR(IF(-SUM(Y$20:Y547)+Y$15&lt;0.000001,0,IF($C548&gt;='H-32A-WP06 - Debt Service'!X$24,'H-32A-WP06 - Debt Service'!X$27/12,0)),"-")</f>
        <v>0</v>
      </c>
      <c r="Z548" s="366">
        <f>IFERROR(IF(-SUM(Z$20:Z547)+Z$15&lt;0.000001,0,IF($C548&gt;='H-32A-WP06 - Debt Service'!Y$24,'H-32A-WP06 - Debt Service'!Y$27/12,0)),"-")</f>
        <v>0</v>
      </c>
    </row>
    <row r="549" spans="2:26">
      <c r="B549" s="354">
        <f t="shared" si="32"/>
        <v>2063</v>
      </c>
      <c r="C549" s="378">
        <f t="shared" si="34"/>
        <v>59568</v>
      </c>
      <c r="D549" s="366" t="str">
        <f>IFERROR(IF(-SUM(D$20:D548)+D$15&lt;0.000001,0,IF($C549&gt;='H-32A-WP06 - Debt Service'!C$24,'H-32A-WP06 - Debt Service'!C$27/12,0)),"-")</f>
        <v>-</v>
      </c>
      <c r="E549" s="366" t="str">
        <f>IFERROR(IF(-SUM(E$20:E548)+E$15&lt;0.000001,0,IF($C549&gt;='H-32A-WP06 - Debt Service'!D$24,'H-32A-WP06 - Debt Service'!D$27/12,0)),"-")</f>
        <v>-</v>
      </c>
      <c r="F549" s="366" t="str">
        <f>IFERROR(IF(-SUM(F$20:F548)+F$15&lt;0.000001,0,IF($C549&gt;='H-32A-WP06 - Debt Service'!E$24,'H-32A-WP06 - Debt Service'!E$27/12,0)),"-")</f>
        <v>-</v>
      </c>
      <c r="G549" s="366">
        <f>IFERROR(IF(-SUM(G$20:G548)+G$15&lt;0.000001,0,IF($C549&gt;='H-32A-WP06 - Debt Service'!F$24,'H-32A-WP06 - Debt Service'!F$27/12,0)),"-")</f>
        <v>0</v>
      </c>
      <c r="H549" s="366">
        <f>IFERROR(IF(-SUM(H$20:H548)+H$15&lt;0.000001,0,IF($C549&gt;='H-32A-WP06 - Debt Service'!G$24,'H-32A-WP06 - Debt Service'!G$27/12,0)),"-")</f>
        <v>0</v>
      </c>
      <c r="I549" s="366">
        <f>IFERROR(IF(-SUM(I$20:I548)+I$15&lt;0.000001,0,IF($C549&gt;='H-32A-WP06 - Debt Service'!H$24,'H-32A-WP06 - Debt Service'!H$27/12,0)),"-")</f>
        <v>0</v>
      </c>
      <c r="J549" s="366">
        <f>IFERROR(IF(-SUM(J$20:J548)+J$15&lt;0.000001,0,IF($C549&gt;='H-32A-WP06 - Debt Service'!I$24,'H-32A-WP06 - Debt Service'!I$27/12,0)),"-")</f>
        <v>0</v>
      </c>
      <c r="K549" s="366">
        <f>IFERROR(IF(-SUM(K$20:K548)+K$15&lt;0.000001,0,IF($C549&gt;='H-32A-WP06 - Debt Service'!J$24,'H-32A-WP06 - Debt Service'!J$27/12,0)),"-")</f>
        <v>0</v>
      </c>
      <c r="L549" s="366">
        <f>IFERROR(IF(-SUM(L$20:L548)+L$15&lt;0.000001,0,IF($C549&gt;='H-32A-WP06 - Debt Service'!K$24,'H-32A-WP06 - Debt Service'!K$27/12,0)),"-")</f>
        <v>0</v>
      </c>
      <c r="M549" s="366">
        <f>IFERROR(IF(-SUM(M$20:M548)+M$15&lt;0.000001,0,IF($C549&gt;='H-32A-WP06 - Debt Service'!L$24,'H-32A-WP06 - Debt Service'!L$27/12,0)),"-")</f>
        <v>0</v>
      </c>
      <c r="N549" s="459"/>
      <c r="O549" s="354">
        <f t="shared" si="33"/>
        <v>2063</v>
      </c>
      <c r="P549" s="378">
        <f t="shared" si="35"/>
        <v>59568</v>
      </c>
      <c r="Q549" s="366" t="str">
        <f>IFERROR(IF(-SUM(Q$20:Q548)+Q$15&lt;0.000001,0,IF($C549&gt;='H-32A-WP06 - Debt Service'!P$24,'H-32A-WP06 - Debt Service'!P$27/12,0)),"-")</f>
        <v>-</v>
      </c>
      <c r="R549" s="366">
        <f>IFERROR(IF(-SUM(R$20:R548)+R$15&lt;0.000001,0,IF($C549&gt;='H-32A-WP06 - Debt Service'!Q$24,'H-32A-WP06 - Debt Service'!Q$27/12,0)),"-")</f>
        <v>0</v>
      </c>
      <c r="S549" s="366">
        <f>IFERROR(IF(-SUM(S$20:S548)+S$15&lt;0.000001,0,IF($C549&gt;='H-32A-WP06 - Debt Service'!R$24,'H-32A-WP06 - Debt Service'!R$27/12,0)),"-")</f>
        <v>0</v>
      </c>
      <c r="T549" s="366">
        <f>IFERROR(IF(-SUM(T$20:T548)+T$15&lt;0.000001,0,IF($C549&gt;='H-32A-WP06 - Debt Service'!S$24,'H-32A-WP06 - Debt Service'!S$27/12,0)),"-")</f>
        <v>0</v>
      </c>
      <c r="U549" s="366">
        <f>IFERROR(IF(-SUM(U$20:U548)+U$15&lt;0.000001,0,IF($C549&gt;='H-32A-WP06 - Debt Service'!T$24,'H-32A-WP06 - Debt Service'!T$27/12,0)),"-")</f>
        <v>0</v>
      </c>
      <c r="V549" s="366">
        <f>IFERROR(IF(-SUM(V$20:V548)+V$15&lt;0.000001,0,IF($C549&gt;='H-32A-WP06 - Debt Service'!U$24,'H-32A-WP06 - Debt Service'!U$27/12,0)),"-")</f>
        <v>0</v>
      </c>
      <c r="W549" s="366">
        <f>IFERROR(IF(-SUM(W$20:W548)+W$15&lt;0.000001,0,IF($C549&gt;='H-32A-WP06 - Debt Service'!V$24,'H-32A-WP06 - Debt Service'!V$27/12,0)),"-")</f>
        <v>0</v>
      </c>
      <c r="X549" s="366">
        <f>IFERROR(IF(-SUM(X$20:X548)+X$15&lt;0.000001,0,IF($C549&gt;='H-32A-WP06 - Debt Service'!W$24,'H-32A-WP06 - Debt Service'!W$27/12,0)),"-")</f>
        <v>0</v>
      </c>
      <c r="Y549" s="366">
        <f>IFERROR(IF(-SUM(Y$20:Y548)+Y$15&lt;0.000001,0,IF($C549&gt;='H-32A-WP06 - Debt Service'!X$24,'H-32A-WP06 - Debt Service'!X$27/12,0)),"-")</f>
        <v>0</v>
      </c>
      <c r="Z549" s="366">
        <f>IFERROR(IF(-SUM(Z$20:Z548)+Z$15&lt;0.000001,0,IF($C549&gt;='H-32A-WP06 - Debt Service'!Y$24,'H-32A-WP06 - Debt Service'!Y$27/12,0)),"-")</f>
        <v>0</v>
      </c>
    </row>
    <row r="550" spans="2:26">
      <c r="B550" s="354">
        <f t="shared" si="32"/>
        <v>2063</v>
      </c>
      <c r="C550" s="378">
        <f t="shared" si="34"/>
        <v>59596</v>
      </c>
      <c r="D550" s="366" t="str">
        <f>IFERROR(IF(-SUM(D$20:D549)+D$15&lt;0.000001,0,IF($C550&gt;='H-32A-WP06 - Debt Service'!C$24,'H-32A-WP06 - Debt Service'!C$27/12,0)),"-")</f>
        <v>-</v>
      </c>
      <c r="E550" s="366" t="str">
        <f>IFERROR(IF(-SUM(E$20:E549)+E$15&lt;0.000001,0,IF($C550&gt;='H-32A-WP06 - Debt Service'!D$24,'H-32A-WP06 - Debt Service'!D$27/12,0)),"-")</f>
        <v>-</v>
      </c>
      <c r="F550" s="366" t="str">
        <f>IFERROR(IF(-SUM(F$20:F549)+F$15&lt;0.000001,0,IF($C550&gt;='H-32A-WP06 - Debt Service'!E$24,'H-32A-WP06 - Debt Service'!E$27/12,0)),"-")</f>
        <v>-</v>
      </c>
      <c r="G550" s="366">
        <f>IFERROR(IF(-SUM(G$20:G549)+G$15&lt;0.000001,0,IF($C550&gt;='H-32A-WP06 - Debt Service'!F$24,'H-32A-WP06 - Debt Service'!F$27/12,0)),"-")</f>
        <v>0</v>
      </c>
      <c r="H550" s="366">
        <f>IFERROR(IF(-SUM(H$20:H549)+H$15&lt;0.000001,0,IF($C550&gt;='H-32A-WP06 - Debt Service'!G$24,'H-32A-WP06 - Debt Service'!G$27/12,0)),"-")</f>
        <v>0</v>
      </c>
      <c r="I550" s="366">
        <f>IFERROR(IF(-SUM(I$20:I549)+I$15&lt;0.000001,0,IF($C550&gt;='H-32A-WP06 - Debt Service'!H$24,'H-32A-WP06 - Debt Service'!H$27/12,0)),"-")</f>
        <v>0</v>
      </c>
      <c r="J550" s="366">
        <f>IFERROR(IF(-SUM(J$20:J549)+J$15&lt;0.000001,0,IF($C550&gt;='H-32A-WP06 - Debt Service'!I$24,'H-32A-WP06 - Debt Service'!I$27/12,0)),"-")</f>
        <v>0</v>
      </c>
      <c r="K550" s="366">
        <f>IFERROR(IF(-SUM(K$20:K549)+K$15&lt;0.000001,0,IF($C550&gt;='H-32A-WP06 - Debt Service'!J$24,'H-32A-WP06 - Debt Service'!J$27/12,0)),"-")</f>
        <v>0</v>
      </c>
      <c r="L550" s="366">
        <f>IFERROR(IF(-SUM(L$20:L549)+L$15&lt;0.000001,0,IF($C550&gt;='H-32A-WP06 - Debt Service'!K$24,'H-32A-WP06 - Debt Service'!K$27/12,0)),"-")</f>
        <v>0</v>
      </c>
      <c r="M550" s="366">
        <f>IFERROR(IF(-SUM(M$20:M549)+M$15&lt;0.000001,0,IF($C550&gt;='H-32A-WP06 - Debt Service'!L$24,'H-32A-WP06 - Debt Service'!L$27/12,0)),"-")</f>
        <v>0</v>
      </c>
      <c r="N550" s="459"/>
      <c r="O550" s="354">
        <f t="shared" si="33"/>
        <v>2063</v>
      </c>
      <c r="P550" s="378">
        <f t="shared" si="35"/>
        <v>59596</v>
      </c>
      <c r="Q550" s="366" t="str">
        <f>IFERROR(IF(-SUM(Q$20:Q549)+Q$15&lt;0.000001,0,IF($C550&gt;='H-32A-WP06 - Debt Service'!P$24,'H-32A-WP06 - Debt Service'!P$27/12,0)),"-")</f>
        <v>-</v>
      </c>
      <c r="R550" s="366">
        <f>IFERROR(IF(-SUM(R$20:R549)+R$15&lt;0.000001,0,IF($C550&gt;='H-32A-WP06 - Debt Service'!Q$24,'H-32A-WP06 - Debt Service'!Q$27/12,0)),"-")</f>
        <v>0</v>
      </c>
      <c r="S550" s="366">
        <f>IFERROR(IF(-SUM(S$20:S549)+S$15&lt;0.000001,0,IF($C550&gt;='H-32A-WP06 - Debt Service'!R$24,'H-32A-WP06 - Debt Service'!R$27/12,0)),"-")</f>
        <v>0</v>
      </c>
      <c r="T550" s="366">
        <f>IFERROR(IF(-SUM(T$20:T549)+T$15&lt;0.000001,0,IF($C550&gt;='H-32A-WP06 - Debt Service'!S$24,'H-32A-WP06 - Debt Service'!S$27/12,0)),"-")</f>
        <v>0</v>
      </c>
      <c r="U550" s="366">
        <f>IFERROR(IF(-SUM(U$20:U549)+U$15&lt;0.000001,0,IF($C550&gt;='H-32A-WP06 - Debt Service'!T$24,'H-32A-WP06 - Debt Service'!T$27/12,0)),"-")</f>
        <v>0</v>
      </c>
      <c r="V550" s="366">
        <f>IFERROR(IF(-SUM(V$20:V549)+V$15&lt;0.000001,0,IF($C550&gt;='H-32A-WP06 - Debt Service'!U$24,'H-32A-WP06 - Debt Service'!U$27/12,0)),"-")</f>
        <v>0</v>
      </c>
      <c r="W550" s="366">
        <f>IFERROR(IF(-SUM(W$20:W549)+W$15&lt;0.000001,0,IF($C550&gt;='H-32A-WP06 - Debt Service'!V$24,'H-32A-WP06 - Debt Service'!V$27/12,0)),"-")</f>
        <v>0</v>
      </c>
      <c r="X550" s="366">
        <f>IFERROR(IF(-SUM(X$20:X549)+X$15&lt;0.000001,0,IF($C550&gt;='H-32A-WP06 - Debt Service'!W$24,'H-32A-WP06 - Debt Service'!W$27/12,0)),"-")</f>
        <v>0</v>
      </c>
      <c r="Y550" s="366">
        <f>IFERROR(IF(-SUM(Y$20:Y549)+Y$15&lt;0.000001,0,IF($C550&gt;='H-32A-WP06 - Debt Service'!X$24,'H-32A-WP06 - Debt Service'!X$27/12,0)),"-")</f>
        <v>0</v>
      </c>
      <c r="Z550" s="366">
        <f>IFERROR(IF(-SUM(Z$20:Z549)+Z$15&lt;0.000001,0,IF($C550&gt;='H-32A-WP06 - Debt Service'!Y$24,'H-32A-WP06 - Debt Service'!Y$27/12,0)),"-")</f>
        <v>0</v>
      </c>
    </row>
    <row r="551" spans="2:26">
      <c r="B551" s="354">
        <f t="shared" si="32"/>
        <v>2063</v>
      </c>
      <c r="C551" s="378">
        <f t="shared" si="34"/>
        <v>59627</v>
      </c>
      <c r="D551" s="366" t="str">
        <f>IFERROR(IF(-SUM(D$20:D550)+D$15&lt;0.000001,0,IF($C551&gt;='H-32A-WP06 - Debt Service'!C$24,'H-32A-WP06 - Debt Service'!C$27/12,0)),"-")</f>
        <v>-</v>
      </c>
      <c r="E551" s="366" t="str">
        <f>IFERROR(IF(-SUM(E$20:E550)+E$15&lt;0.000001,0,IF($C551&gt;='H-32A-WP06 - Debt Service'!D$24,'H-32A-WP06 - Debt Service'!D$27/12,0)),"-")</f>
        <v>-</v>
      </c>
      <c r="F551" s="366" t="str">
        <f>IFERROR(IF(-SUM(F$20:F550)+F$15&lt;0.000001,0,IF($C551&gt;='H-32A-WP06 - Debt Service'!E$24,'H-32A-WP06 - Debt Service'!E$27/12,0)),"-")</f>
        <v>-</v>
      </c>
      <c r="G551" s="366">
        <f>IFERROR(IF(-SUM(G$20:G550)+G$15&lt;0.000001,0,IF($C551&gt;='H-32A-WP06 - Debt Service'!F$24,'H-32A-WP06 - Debt Service'!F$27/12,0)),"-")</f>
        <v>0</v>
      </c>
      <c r="H551" s="366">
        <f>IFERROR(IF(-SUM(H$20:H550)+H$15&lt;0.000001,0,IF($C551&gt;='H-32A-WP06 - Debt Service'!G$24,'H-32A-WP06 - Debt Service'!G$27/12,0)),"-")</f>
        <v>0</v>
      </c>
      <c r="I551" s="366">
        <f>IFERROR(IF(-SUM(I$20:I550)+I$15&lt;0.000001,0,IF($C551&gt;='H-32A-WP06 - Debt Service'!H$24,'H-32A-WP06 - Debt Service'!H$27/12,0)),"-")</f>
        <v>0</v>
      </c>
      <c r="J551" s="366">
        <f>IFERROR(IF(-SUM(J$20:J550)+J$15&lt;0.000001,0,IF($C551&gt;='H-32A-WP06 - Debt Service'!I$24,'H-32A-WP06 - Debt Service'!I$27/12,0)),"-")</f>
        <v>0</v>
      </c>
      <c r="K551" s="366">
        <f>IFERROR(IF(-SUM(K$20:K550)+K$15&lt;0.000001,0,IF($C551&gt;='H-32A-WP06 - Debt Service'!J$24,'H-32A-WP06 - Debt Service'!J$27/12,0)),"-")</f>
        <v>0</v>
      </c>
      <c r="L551" s="366">
        <f>IFERROR(IF(-SUM(L$20:L550)+L$15&lt;0.000001,0,IF($C551&gt;='H-32A-WP06 - Debt Service'!K$24,'H-32A-WP06 - Debt Service'!K$27/12,0)),"-")</f>
        <v>0</v>
      </c>
      <c r="M551" s="366">
        <f>IFERROR(IF(-SUM(M$20:M550)+M$15&lt;0.000001,0,IF($C551&gt;='H-32A-WP06 - Debt Service'!L$24,'H-32A-WP06 - Debt Service'!L$27/12,0)),"-")</f>
        <v>0</v>
      </c>
      <c r="N551" s="459"/>
      <c r="O551" s="354">
        <f t="shared" si="33"/>
        <v>2063</v>
      </c>
      <c r="P551" s="378">
        <f t="shared" si="35"/>
        <v>59627</v>
      </c>
      <c r="Q551" s="366" t="str">
        <f>IFERROR(IF(-SUM(Q$20:Q550)+Q$15&lt;0.000001,0,IF($C551&gt;='H-32A-WP06 - Debt Service'!P$24,'H-32A-WP06 - Debt Service'!P$27/12,0)),"-")</f>
        <v>-</v>
      </c>
      <c r="R551" s="366">
        <f>IFERROR(IF(-SUM(R$20:R550)+R$15&lt;0.000001,0,IF($C551&gt;='H-32A-WP06 - Debt Service'!Q$24,'H-32A-WP06 - Debt Service'!Q$27/12,0)),"-")</f>
        <v>0</v>
      </c>
      <c r="S551" s="366">
        <f>IFERROR(IF(-SUM(S$20:S550)+S$15&lt;0.000001,0,IF($C551&gt;='H-32A-WP06 - Debt Service'!R$24,'H-32A-WP06 - Debt Service'!R$27/12,0)),"-")</f>
        <v>0</v>
      </c>
      <c r="T551" s="366">
        <f>IFERROR(IF(-SUM(T$20:T550)+T$15&lt;0.000001,0,IF($C551&gt;='H-32A-WP06 - Debt Service'!S$24,'H-32A-WP06 - Debt Service'!S$27/12,0)),"-")</f>
        <v>0</v>
      </c>
      <c r="U551" s="366">
        <f>IFERROR(IF(-SUM(U$20:U550)+U$15&lt;0.000001,0,IF($C551&gt;='H-32A-WP06 - Debt Service'!T$24,'H-32A-WP06 - Debt Service'!T$27/12,0)),"-")</f>
        <v>0</v>
      </c>
      <c r="V551" s="366">
        <f>IFERROR(IF(-SUM(V$20:V550)+V$15&lt;0.000001,0,IF($C551&gt;='H-32A-WP06 - Debt Service'!U$24,'H-32A-WP06 - Debt Service'!U$27/12,0)),"-")</f>
        <v>0</v>
      </c>
      <c r="W551" s="366">
        <f>IFERROR(IF(-SUM(W$20:W550)+W$15&lt;0.000001,0,IF($C551&gt;='H-32A-WP06 - Debt Service'!V$24,'H-32A-WP06 - Debt Service'!V$27/12,0)),"-")</f>
        <v>0</v>
      </c>
      <c r="X551" s="366">
        <f>IFERROR(IF(-SUM(X$20:X550)+X$15&lt;0.000001,0,IF($C551&gt;='H-32A-WP06 - Debt Service'!W$24,'H-32A-WP06 - Debt Service'!W$27/12,0)),"-")</f>
        <v>0</v>
      </c>
      <c r="Y551" s="366">
        <f>IFERROR(IF(-SUM(Y$20:Y550)+Y$15&lt;0.000001,0,IF($C551&gt;='H-32A-WP06 - Debt Service'!X$24,'H-32A-WP06 - Debt Service'!X$27/12,0)),"-")</f>
        <v>0</v>
      </c>
      <c r="Z551" s="366">
        <f>IFERROR(IF(-SUM(Z$20:Z550)+Z$15&lt;0.000001,0,IF($C551&gt;='H-32A-WP06 - Debt Service'!Y$24,'H-32A-WP06 - Debt Service'!Y$27/12,0)),"-")</f>
        <v>0</v>
      </c>
    </row>
    <row r="552" spans="2:26">
      <c r="B552" s="354">
        <f t="shared" si="32"/>
        <v>2063</v>
      </c>
      <c r="C552" s="378">
        <f t="shared" si="34"/>
        <v>59657</v>
      </c>
      <c r="D552" s="366" t="str">
        <f>IFERROR(IF(-SUM(D$20:D551)+D$15&lt;0.000001,0,IF($C552&gt;='H-32A-WP06 - Debt Service'!C$24,'H-32A-WP06 - Debt Service'!C$27/12,0)),"-")</f>
        <v>-</v>
      </c>
      <c r="E552" s="366" t="str">
        <f>IFERROR(IF(-SUM(E$20:E551)+E$15&lt;0.000001,0,IF($C552&gt;='H-32A-WP06 - Debt Service'!D$24,'H-32A-WP06 - Debt Service'!D$27/12,0)),"-")</f>
        <v>-</v>
      </c>
      <c r="F552" s="366" t="str">
        <f>IFERROR(IF(-SUM(F$20:F551)+F$15&lt;0.000001,0,IF($C552&gt;='H-32A-WP06 - Debt Service'!E$24,'H-32A-WP06 - Debt Service'!E$27/12,0)),"-")</f>
        <v>-</v>
      </c>
      <c r="G552" s="366">
        <f>IFERROR(IF(-SUM(G$20:G551)+G$15&lt;0.000001,0,IF($C552&gt;='H-32A-WP06 - Debt Service'!F$24,'H-32A-WP06 - Debt Service'!F$27/12,0)),"-")</f>
        <v>0</v>
      </c>
      <c r="H552" s="366">
        <f>IFERROR(IF(-SUM(H$20:H551)+H$15&lt;0.000001,0,IF($C552&gt;='H-32A-WP06 - Debt Service'!G$24,'H-32A-WP06 - Debt Service'!G$27/12,0)),"-")</f>
        <v>0</v>
      </c>
      <c r="I552" s="366">
        <f>IFERROR(IF(-SUM(I$20:I551)+I$15&lt;0.000001,0,IF($C552&gt;='H-32A-WP06 - Debt Service'!H$24,'H-32A-WP06 - Debt Service'!H$27/12,0)),"-")</f>
        <v>0</v>
      </c>
      <c r="J552" s="366">
        <f>IFERROR(IF(-SUM(J$20:J551)+J$15&lt;0.000001,0,IF($C552&gt;='H-32A-WP06 - Debt Service'!I$24,'H-32A-WP06 - Debt Service'!I$27/12,0)),"-")</f>
        <v>0</v>
      </c>
      <c r="K552" s="366">
        <f>IFERROR(IF(-SUM(K$20:K551)+K$15&lt;0.000001,0,IF($C552&gt;='H-32A-WP06 - Debt Service'!J$24,'H-32A-WP06 - Debt Service'!J$27/12,0)),"-")</f>
        <v>0</v>
      </c>
      <c r="L552" s="366">
        <f>IFERROR(IF(-SUM(L$20:L551)+L$15&lt;0.000001,0,IF($C552&gt;='H-32A-WP06 - Debt Service'!K$24,'H-32A-WP06 - Debt Service'!K$27/12,0)),"-")</f>
        <v>0</v>
      </c>
      <c r="M552" s="366">
        <f>IFERROR(IF(-SUM(M$20:M551)+M$15&lt;0.000001,0,IF($C552&gt;='H-32A-WP06 - Debt Service'!L$24,'H-32A-WP06 - Debt Service'!L$27/12,0)),"-")</f>
        <v>0</v>
      </c>
      <c r="N552" s="459"/>
      <c r="O552" s="354">
        <f t="shared" si="33"/>
        <v>2063</v>
      </c>
      <c r="P552" s="378">
        <f t="shared" si="35"/>
        <v>59657</v>
      </c>
      <c r="Q552" s="366" t="str">
        <f>IFERROR(IF(-SUM(Q$20:Q551)+Q$15&lt;0.000001,0,IF($C552&gt;='H-32A-WP06 - Debt Service'!P$24,'H-32A-WP06 - Debt Service'!P$27/12,0)),"-")</f>
        <v>-</v>
      </c>
      <c r="R552" s="366">
        <f>IFERROR(IF(-SUM(R$20:R551)+R$15&lt;0.000001,0,IF($C552&gt;='H-32A-WP06 - Debt Service'!Q$24,'H-32A-WP06 - Debt Service'!Q$27/12,0)),"-")</f>
        <v>0</v>
      </c>
      <c r="S552" s="366">
        <f>IFERROR(IF(-SUM(S$20:S551)+S$15&lt;0.000001,0,IF($C552&gt;='H-32A-WP06 - Debt Service'!R$24,'H-32A-WP06 - Debt Service'!R$27/12,0)),"-")</f>
        <v>0</v>
      </c>
      <c r="T552" s="366">
        <f>IFERROR(IF(-SUM(T$20:T551)+T$15&lt;0.000001,0,IF($C552&gt;='H-32A-WP06 - Debt Service'!S$24,'H-32A-WP06 - Debt Service'!S$27/12,0)),"-")</f>
        <v>0</v>
      </c>
      <c r="U552" s="366">
        <f>IFERROR(IF(-SUM(U$20:U551)+U$15&lt;0.000001,0,IF($C552&gt;='H-32A-WP06 - Debt Service'!T$24,'H-32A-WP06 - Debt Service'!T$27/12,0)),"-")</f>
        <v>0</v>
      </c>
      <c r="V552" s="366">
        <f>IFERROR(IF(-SUM(V$20:V551)+V$15&lt;0.000001,0,IF($C552&gt;='H-32A-WP06 - Debt Service'!U$24,'H-32A-WP06 - Debt Service'!U$27/12,0)),"-")</f>
        <v>0</v>
      </c>
      <c r="W552" s="366">
        <f>IFERROR(IF(-SUM(W$20:W551)+W$15&lt;0.000001,0,IF($C552&gt;='H-32A-WP06 - Debt Service'!V$24,'H-32A-WP06 - Debt Service'!V$27/12,0)),"-")</f>
        <v>0</v>
      </c>
      <c r="X552" s="366">
        <f>IFERROR(IF(-SUM(X$20:X551)+X$15&lt;0.000001,0,IF($C552&gt;='H-32A-WP06 - Debt Service'!W$24,'H-32A-WP06 - Debt Service'!W$27/12,0)),"-")</f>
        <v>0</v>
      </c>
      <c r="Y552" s="366">
        <f>IFERROR(IF(-SUM(Y$20:Y551)+Y$15&lt;0.000001,0,IF($C552&gt;='H-32A-WP06 - Debt Service'!X$24,'H-32A-WP06 - Debt Service'!X$27/12,0)),"-")</f>
        <v>0</v>
      </c>
      <c r="Z552" s="366">
        <f>IFERROR(IF(-SUM(Z$20:Z551)+Z$15&lt;0.000001,0,IF($C552&gt;='H-32A-WP06 - Debt Service'!Y$24,'H-32A-WP06 - Debt Service'!Y$27/12,0)),"-")</f>
        <v>0</v>
      </c>
    </row>
    <row r="553" spans="2:26">
      <c r="B553" s="354">
        <f t="shared" si="32"/>
        <v>2063</v>
      </c>
      <c r="C553" s="378">
        <f t="shared" si="34"/>
        <v>59688</v>
      </c>
      <c r="D553" s="366" t="str">
        <f>IFERROR(IF(-SUM(D$20:D552)+D$15&lt;0.000001,0,IF($C553&gt;='H-32A-WP06 - Debt Service'!C$24,'H-32A-WP06 - Debt Service'!C$27/12,0)),"-")</f>
        <v>-</v>
      </c>
      <c r="E553" s="366" t="str">
        <f>IFERROR(IF(-SUM(E$20:E552)+E$15&lt;0.000001,0,IF($C553&gt;='H-32A-WP06 - Debt Service'!D$24,'H-32A-WP06 - Debt Service'!D$27/12,0)),"-")</f>
        <v>-</v>
      </c>
      <c r="F553" s="366" t="str">
        <f>IFERROR(IF(-SUM(F$20:F552)+F$15&lt;0.000001,0,IF($C553&gt;='H-32A-WP06 - Debt Service'!E$24,'H-32A-WP06 - Debt Service'!E$27/12,0)),"-")</f>
        <v>-</v>
      </c>
      <c r="G553" s="366">
        <f>IFERROR(IF(-SUM(G$20:G552)+G$15&lt;0.000001,0,IF($C553&gt;='H-32A-WP06 - Debt Service'!F$24,'H-32A-WP06 - Debt Service'!F$27/12,0)),"-")</f>
        <v>0</v>
      </c>
      <c r="H553" s="366">
        <f>IFERROR(IF(-SUM(H$20:H552)+H$15&lt;0.000001,0,IF($C553&gt;='H-32A-WP06 - Debt Service'!G$24,'H-32A-WP06 - Debt Service'!G$27/12,0)),"-")</f>
        <v>0</v>
      </c>
      <c r="I553" s="366">
        <f>IFERROR(IF(-SUM(I$20:I552)+I$15&lt;0.000001,0,IF($C553&gt;='H-32A-WP06 - Debt Service'!H$24,'H-32A-WP06 - Debt Service'!H$27/12,0)),"-")</f>
        <v>0</v>
      </c>
      <c r="J553" s="366">
        <f>IFERROR(IF(-SUM(J$20:J552)+J$15&lt;0.000001,0,IF($C553&gt;='H-32A-WP06 - Debt Service'!I$24,'H-32A-WP06 - Debt Service'!I$27/12,0)),"-")</f>
        <v>0</v>
      </c>
      <c r="K553" s="366">
        <f>IFERROR(IF(-SUM(K$20:K552)+K$15&lt;0.000001,0,IF($C553&gt;='H-32A-WP06 - Debt Service'!J$24,'H-32A-WP06 - Debt Service'!J$27/12,0)),"-")</f>
        <v>0</v>
      </c>
      <c r="L553" s="366">
        <f>IFERROR(IF(-SUM(L$20:L552)+L$15&lt;0.000001,0,IF($C553&gt;='H-32A-WP06 - Debt Service'!K$24,'H-32A-WP06 - Debt Service'!K$27/12,0)),"-")</f>
        <v>0</v>
      </c>
      <c r="M553" s="366">
        <f>IFERROR(IF(-SUM(M$20:M552)+M$15&lt;0.000001,0,IF($C553&gt;='H-32A-WP06 - Debt Service'!L$24,'H-32A-WP06 - Debt Service'!L$27/12,0)),"-")</f>
        <v>0</v>
      </c>
      <c r="N553" s="459"/>
      <c r="O553" s="354">
        <f t="shared" si="33"/>
        <v>2063</v>
      </c>
      <c r="P553" s="378">
        <f t="shared" si="35"/>
        <v>59688</v>
      </c>
      <c r="Q553" s="366" t="str">
        <f>IFERROR(IF(-SUM(Q$20:Q552)+Q$15&lt;0.000001,0,IF($C553&gt;='H-32A-WP06 - Debt Service'!P$24,'H-32A-WP06 - Debt Service'!P$27/12,0)),"-")</f>
        <v>-</v>
      </c>
      <c r="R553" s="366">
        <f>IFERROR(IF(-SUM(R$20:R552)+R$15&lt;0.000001,0,IF($C553&gt;='H-32A-WP06 - Debt Service'!Q$24,'H-32A-WP06 - Debt Service'!Q$27/12,0)),"-")</f>
        <v>0</v>
      </c>
      <c r="S553" s="366">
        <f>IFERROR(IF(-SUM(S$20:S552)+S$15&lt;0.000001,0,IF($C553&gt;='H-32A-WP06 - Debt Service'!R$24,'H-32A-WP06 - Debt Service'!R$27/12,0)),"-")</f>
        <v>0</v>
      </c>
      <c r="T553" s="366">
        <f>IFERROR(IF(-SUM(T$20:T552)+T$15&lt;0.000001,0,IF($C553&gt;='H-32A-WP06 - Debt Service'!S$24,'H-32A-WP06 - Debt Service'!S$27/12,0)),"-")</f>
        <v>0</v>
      </c>
      <c r="U553" s="366">
        <f>IFERROR(IF(-SUM(U$20:U552)+U$15&lt;0.000001,0,IF($C553&gt;='H-32A-WP06 - Debt Service'!T$24,'H-32A-WP06 - Debt Service'!T$27/12,0)),"-")</f>
        <v>0</v>
      </c>
      <c r="V553" s="366">
        <f>IFERROR(IF(-SUM(V$20:V552)+V$15&lt;0.000001,0,IF($C553&gt;='H-32A-WP06 - Debt Service'!U$24,'H-32A-WP06 - Debt Service'!U$27/12,0)),"-")</f>
        <v>0</v>
      </c>
      <c r="W553" s="366">
        <f>IFERROR(IF(-SUM(W$20:W552)+W$15&lt;0.000001,0,IF($C553&gt;='H-32A-WP06 - Debt Service'!V$24,'H-32A-WP06 - Debt Service'!V$27/12,0)),"-")</f>
        <v>0</v>
      </c>
      <c r="X553" s="366">
        <f>IFERROR(IF(-SUM(X$20:X552)+X$15&lt;0.000001,0,IF($C553&gt;='H-32A-WP06 - Debt Service'!W$24,'H-32A-WP06 - Debt Service'!W$27/12,0)),"-")</f>
        <v>0</v>
      </c>
      <c r="Y553" s="366">
        <f>IFERROR(IF(-SUM(Y$20:Y552)+Y$15&lt;0.000001,0,IF($C553&gt;='H-32A-WP06 - Debt Service'!X$24,'H-32A-WP06 - Debt Service'!X$27/12,0)),"-")</f>
        <v>0</v>
      </c>
      <c r="Z553" s="366">
        <f>IFERROR(IF(-SUM(Z$20:Z552)+Z$15&lt;0.000001,0,IF($C553&gt;='H-32A-WP06 - Debt Service'!Y$24,'H-32A-WP06 - Debt Service'!Y$27/12,0)),"-")</f>
        <v>0</v>
      </c>
    </row>
    <row r="554" spans="2:26">
      <c r="B554" s="354">
        <f t="shared" si="32"/>
        <v>2063</v>
      </c>
      <c r="C554" s="378">
        <f t="shared" si="34"/>
        <v>59718</v>
      </c>
      <c r="D554" s="366" t="str">
        <f>IFERROR(IF(-SUM(D$20:D553)+D$15&lt;0.000001,0,IF($C554&gt;='H-32A-WP06 - Debt Service'!C$24,'H-32A-WP06 - Debt Service'!C$27/12,0)),"-")</f>
        <v>-</v>
      </c>
      <c r="E554" s="366" t="str">
        <f>IFERROR(IF(-SUM(E$20:E553)+E$15&lt;0.000001,0,IF($C554&gt;='H-32A-WP06 - Debt Service'!D$24,'H-32A-WP06 - Debt Service'!D$27/12,0)),"-")</f>
        <v>-</v>
      </c>
      <c r="F554" s="366" t="str">
        <f>IFERROR(IF(-SUM(F$20:F553)+F$15&lt;0.000001,0,IF($C554&gt;='H-32A-WP06 - Debt Service'!E$24,'H-32A-WP06 - Debt Service'!E$27/12,0)),"-")</f>
        <v>-</v>
      </c>
      <c r="G554" s="366">
        <f>IFERROR(IF(-SUM(G$20:G553)+G$15&lt;0.000001,0,IF($C554&gt;='H-32A-WP06 - Debt Service'!F$24,'H-32A-WP06 - Debt Service'!F$27/12,0)),"-")</f>
        <v>0</v>
      </c>
      <c r="H554" s="366">
        <f>IFERROR(IF(-SUM(H$20:H553)+H$15&lt;0.000001,0,IF($C554&gt;='H-32A-WP06 - Debt Service'!G$24,'H-32A-WP06 - Debt Service'!G$27/12,0)),"-")</f>
        <v>0</v>
      </c>
      <c r="I554" s="366">
        <f>IFERROR(IF(-SUM(I$20:I553)+I$15&lt;0.000001,0,IF($C554&gt;='H-32A-WP06 - Debt Service'!H$24,'H-32A-WP06 - Debt Service'!H$27/12,0)),"-")</f>
        <v>0</v>
      </c>
      <c r="J554" s="366">
        <f>IFERROR(IF(-SUM(J$20:J553)+J$15&lt;0.000001,0,IF($C554&gt;='H-32A-WP06 - Debt Service'!I$24,'H-32A-WP06 - Debt Service'!I$27/12,0)),"-")</f>
        <v>0</v>
      </c>
      <c r="K554" s="366">
        <f>IFERROR(IF(-SUM(K$20:K553)+K$15&lt;0.000001,0,IF($C554&gt;='H-32A-WP06 - Debt Service'!J$24,'H-32A-WP06 - Debt Service'!J$27/12,0)),"-")</f>
        <v>0</v>
      </c>
      <c r="L554" s="366">
        <f>IFERROR(IF(-SUM(L$20:L553)+L$15&lt;0.000001,0,IF($C554&gt;='H-32A-WP06 - Debt Service'!K$24,'H-32A-WP06 - Debt Service'!K$27/12,0)),"-")</f>
        <v>0</v>
      </c>
      <c r="M554" s="366">
        <f>IFERROR(IF(-SUM(M$20:M553)+M$15&lt;0.000001,0,IF($C554&gt;='H-32A-WP06 - Debt Service'!L$24,'H-32A-WP06 - Debt Service'!L$27/12,0)),"-")</f>
        <v>0</v>
      </c>
      <c r="N554" s="459"/>
      <c r="O554" s="354">
        <f t="shared" si="33"/>
        <v>2063</v>
      </c>
      <c r="P554" s="378">
        <f t="shared" si="35"/>
        <v>59718</v>
      </c>
      <c r="Q554" s="366" t="str">
        <f>IFERROR(IF(-SUM(Q$20:Q553)+Q$15&lt;0.000001,0,IF($C554&gt;='H-32A-WP06 - Debt Service'!P$24,'H-32A-WP06 - Debt Service'!P$27/12,0)),"-")</f>
        <v>-</v>
      </c>
      <c r="R554" s="366">
        <f>IFERROR(IF(-SUM(R$20:R553)+R$15&lt;0.000001,0,IF($C554&gt;='H-32A-WP06 - Debt Service'!Q$24,'H-32A-WP06 - Debt Service'!Q$27/12,0)),"-")</f>
        <v>0</v>
      </c>
      <c r="S554" s="366">
        <f>IFERROR(IF(-SUM(S$20:S553)+S$15&lt;0.000001,0,IF($C554&gt;='H-32A-WP06 - Debt Service'!R$24,'H-32A-WP06 - Debt Service'!R$27/12,0)),"-")</f>
        <v>0</v>
      </c>
      <c r="T554" s="366">
        <f>IFERROR(IF(-SUM(T$20:T553)+T$15&lt;0.000001,0,IF($C554&gt;='H-32A-WP06 - Debt Service'!S$24,'H-32A-WP06 - Debt Service'!S$27/12,0)),"-")</f>
        <v>0</v>
      </c>
      <c r="U554" s="366">
        <f>IFERROR(IF(-SUM(U$20:U553)+U$15&lt;0.000001,0,IF($C554&gt;='H-32A-WP06 - Debt Service'!T$24,'H-32A-WP06 - Debt Service'!T$27/12,0)),"-")</f>
        <v>0</v>
      </c>
      <c r="V554" s="366">
        <f>IFERROR(IF(-SUM(V$20:V553)+V$15&lt;0.000001,0,IF($C554&gt;='H-32A-WP06 - Debt Service'!U$24,'H-32A-WP06 - Debt Service'!U$27/12,0)),"-")</f>
        <v>0</v>
      </c>
      <c r="W554" s="366">
        <f>IFERROR(IF(-SUM(W$20:W553)+W$15&lt;0.000001,0,IF($C554&gt;='H-32A-WP06 - Debt Service'!V$24,'H-32A-WP06 - Debt Service'!V$27/12,0)),"-")</f>
        <v>0</v>
      </c>
      <c r="X554" s="366">
        <f>IFERROR(IF(-SUM(X$20:X553)+X$15&lt;0.000001,0,IF($C554&gt;='H-32A-WP06 - Debt Service'!W$24,'H-32A-WP06 - Debt Service'!W$27/12,0)),"-")</f>
        <v>0</v>
      </c>
      <c r="Y554" s="366">
        <f>IFERROR(IF(-SUM(Y$20:Y553)+Y$15&lt;0.000001,0,IF($C554&gt;='H-32A-WP06 - Debt Service'!X$24,'H-32A-WP06 - Debt Service'!X$27/12,0)),"-")</f>
        <v>0</v>
      </c>
      <c r="Z554" s="366">
        <f>IFERROR(IF(-SUM(Z$20:Z553)+Z$15&lt;0.000001,0,IF($C554&gt;='H-32A-WP06 - Debt Service'!Y$24,'H-32A-WP06 - Debt Service'!Y$27/12,0)),"-")</f>
        <v>0</v>
      </c>
    </row>
    <row r="555" spans="2:26">
      <c r="B555" s="354">
        <f t="shared" si="32"/>
        <v>2063</v>
      </c>
      <c r="C555" s="378">
        <f t="shared" si="34"/>
        <v>59749</v>
      </c>
      <c r="D555" s="366" t="str">
        <f>IFERROR(IF(-SUM(D$20:D554)+D$15&lt;0.000001,0,IF($C555&gt;='H-32A-WP06 - Debt Service'!C$24,'H-32A-WP06 - Debt Service'!C$27/12,0)),"-")</f>
        <v>-</v>
      </c>
      <c r="E555" s="366" t="str">
        <f>IFERROR(IF(-SUM(E$20:E554)+E$15&lt;0.000001,0,IF($C555&gt;='H-32A-WP06 - Debt Service'!D$24,'H-32A-WP06 - Debt Service'!D$27/12,0)),"-")</f>
        <v>-</v>
      </c>
      <c r="F555" s="366" t="str">
        <f>IFERROR(IF(-SUM(F$20:F554)+F$15&lt;0.000001,0,IF($C555&gt;='H-32A-WP06 - Debt Service'!E$24,'H-32A-WP06 - Debt Service'!E$27/12,0)),"-")</f>
        <v>-</v>
      </c>
      <c r="G555" s="366">
        <f>IFERROR(IF(-SUM(G$20:G554)+G$15&lt;0.000001,0,IF($C555&gt;='H-32A-WP06 - Debt Service'!F$24,'H-32A-WP06 - Debt Service'!F$27/12,0)),"-")</f>
        <v>0</v>
      </c>
      <c r="H555" s="366">
        <f>IFERROR(IF(-SUM(H$20:H554)+H$15&lt;0.000001,0,IF($C555&gt;='H-32A-WP06 - Debt Service'!G$24,'H-32A-WP06 - Debt Service'!G$27/12,0)),"-")</f>
        <v>0</v>
      </c>
      <c r="I555" s="366">
        <f>IFERROR(IF(-SUM(I$20:I554)+I$15&lt;0.000001,0,IF($C555&gt;='H-32A-WP06 - Debt Service'!H$24,'H-32A-WP06 - Debt Service'!H$27/12,0)),"-")</f>
        <v>0</v>
      </c>
      <c r="J555" s="366">
        <f>IFERROR(IF(-SUM(J$20:J554)+J$15&lt;0.000001,0,IF($C555&gt;='H-32A-WP06 - Debt Service'!I$24,'H-32A-WP06 - Debt Service'!I$27/12,0)),"-")</f>
        <v>0</v>
      </c>
      <c r="K555" s="366">
        <f>IFERROR(IF(-SUM(K$20:K554)+K$15&lt;0.000001,0,IF($C555&gt;='H-32A-WP06 - Debt Service'!J$24,'H-32A-WP06 - Debt Service'!J$27/12,0)),"-")</f>
        <v>0</v>
      </c>
      <c r="L555" s="366">
        <f>IFERROR(IF(-SUM(L$20:L554)+L$15&lt;0.000001,0,IF($C555&gt;='H-32A-WP06 - Debt Service'!K$24,'H-32A-WP06 - Debt Service'!K$27/12,0)),"-")</f>
        <v>0</v>
      </c>
      <c r="M555" s="366">
        <f>IFERROR(IF(-SUM(M$20:M554)+M$15&lt;0.000001,0,IF($C555&gt;='H-32A-WP06 - Debt Service'!L$24,'H-32A-WP06 - Debt Service'!L$27/12,0)),"-")</f>
        <v>0</v>
      </c>
      <c r="N555" s="459"/>
      <c r="O555" s="354">
        <f t="shared" si="33"/>
        <v>2063</v>
      </c>
      <c r="P555" s="378">
        <f t="shared" si="35"/>
        <v>59749</v>
      </c>
      <c r="Q555" s="366" t="str">
        <f>IFERROR(IF(-SUM(Q$20:Q554)+Q$15&lt;0.000001,0,IF($C555&gt;='H-32A-WP06 - Debt Service'!P$24,'H-32A-WP06 - Debt Service'!P$27/12,0)),"-")</f>
        <v>-</v>
      </c>
      <c r="R555" s="366">
        <f>IFERROR(IF(-SUM(R$20:R554)+R$15&lt;0.000001,0,IF($C555&gt;='H-32A-WP06 - Debt Service'!Q$24,'H-32A-WP06 - Debt Service'!Q$27/12,0)),"-")</f>
        <v>0</v>
      </c>
      <c r="S555" s="366">
        <f>IFERROR(IF(-SUM(S$20:S554)+S$15&lt;0.000001,0,IF($C555&gt;='H-32A-WP06 - Debt Service'!R$24,'H-32A-WP06 - Debt Service'!R$27/12,0)),"-")</f>
        <v>0</v>
      </c>
      <c r="T555" s="366">
        <f>IFERROR(IF(-SUM(T$20:T554)+T$15&lt;0.000001,0,IF($C555&gt;='H-32A-WP06 - Debt Service'!S$24,'H-32A-WP06 - Debt Service'!S$27/12,0)),"-")</f>
        <v>0</v>
      </c>
      <c r="U555" s="366">
        <f>IFERROR(IF(-SUM(U$20:U554)+U$15&lt;0.000001,0,IF($C555&gt;='H-32A-WP06 - Debt Service'!T$24,'H-32A-WP06 - Debt Service'!T$27/12,0)),"-")</f>
        <v>0</v>
      </c>
      <c r="V555" s="366">
        <f>IFERROR(IF(-SUM(V$20:V554)+V$15&lt;0.000001,0,IF($C555&gt;='H-32A-WP06 - Debt Service'!U$24,'H-32A-WP06 - Debt Service'!U$27/12,0)),"-")</f>
        <v>0</v>
      </c>
      <c r="W555" s="366">
        <f>IFERROR(IF(-SUM(W$20:W554)+W$15&lt;0.000001,0,IF($C555&gt;='H-32A-WP06 - Debt Service'!V$24,'H-32A-WP06 - Debt Service'!V$27/12,0)),"-")</f>
        <v>0</v>
      </c>
      <c r="X555" s="366">
        <f>IFERROR(IF(-SUM(X$20:X554)+X$15&lt;0.000001,0,IF($C555&gt;='H-32A-WP06 - Debt Service'!W$24,'H-32A-WP06 - Debt Service'!W$27/12,0)),"-")</f>
        <v>0</v>
      </c>
      <c r="Y555" s="366">
        <f>IFERROR(IF(-SUM(Y$20:Y554)+Y$15&lt;0.000001,0,IF($C555&gt;='H-32A-WP06 - Debt Service'!X$24,'H-32A-WP06 - Debt Service'!X$27/12,0)),"-")</f>
        <v>0</v>
      </c>
      <c r="Z555" s="366">
        <f>IFERROR(IF(-SUM(Z$20:Z554)+Z$15&lt;0.000001,0,IF($C555&gt;='H-32A-WP06 - Debt Service'!Y$24,'H-32A-WP06 - Debt Service'!Y$27/12,0)),"-")</f>
        <v>0</v>
      </c>
    </row>
    <row r="556" spans="2:26">
      <c r="B556" s="354">
        <f t="shared" si="32"/>
        <v>2063</v>
      </c>
      <c r="C556" s="378">
        <f t="shared" si="34"/>
        <v>59780</v>
      </c>
      <c r="D556" s="366" t="str">
        <f>IFERROR(IF(-SUM(D$20:D555)+D$15&lt;0.000001,0,IF($C556&gt;='H-32A-WP06 - Debt Service'!C$24,'H-32A-WP06 - Debt Service'!C$27/12,0)),"-")</f>
        <v>-</v>
      </c>
      <c r="E556" s="366" t="str">
        <f>IFERROR(IF(-SUM(E$20:E555)+E$15&lt;0.000001,0,IF($C556&gt;='H-32A-WP06 - Debt Service'!D$24,'H-32A-WP06 - Debt Service'!D$27/12,0)),"-")</f>
        <v>-</v>
      </c>
      <c r="F556" s="366" t="str">
        <f>IFERROR(IF(-SUM(F$20:F555)+F$15&lt;0.000001,0,IF($C556&gt;='H-32A-WP06 - Debt Service'!E$24,'H-32A-WP06 - Debt Service'!E$27/12,0)),"-")</f>
        <v>-</v>
      </c>
      <c r="G556" s="366">
        <f>IFERROR(IF(-SUM(G$20:G555)+G$15&lt;0.000001,0,IF($C556&gt;='H-32A-WP06 - Debt Service'!F$24,'H-32A-WP06 - Debt Service'!F$27/12,0)),"-")</f>
        <v>0</v>
      </c>
      <c r="H556" s="366">
        <f>IFERROR(IF(-SUM(H$20:H555)+H$15&lt;0.000001,0,IF($C556&gt;='H-32A-WP06 - Debt Service'!G$24,'H-32A-WP06 - Debt Service'!G$27/12,0)),"-")</f>
        <v>0</v>
      </c>
      <c r="I556" s="366">
        <f>IFERROR(IF(-SUM(I$20:I555)+I$15&lt;0.000001,0,IF($C556&gt;='H-32A-WP06 - Debt Service'!H$24,'H-32A-WP06 - Debt Service'!H$27/12,0)),"-")</f>
        <v>0</v>
      </c>
      <c r="J556" s="366">
        <f>IFERROR(IF(-SUM(J$20:J555)+J$15&lt;0.000001,0,IF($C556&gt;='H-32A-WP06 - Debt Service'!I$24,'H-32A-WP06 - Debt Service'!I$27/12,0)),"-")</f>
        <v>0</v>
      </c>
      <c r="K556" s="366">
        <f>IFERROR(IF(-SUM(K$20:K555)+K$15&lt;0.000001,0,IF($C556&gt;='H-32A-WP06 - Debt Service'!J$24,'H-32A-WP06 - Debt Service'!J$27/12,0)),"-")</f>
        <v>0</v>
      </c>
      <c r="L556" s="366">
        <f>IFERROR(IF(-SUM(L$20:L555)+L$15&lt;0.000001,0,IF($C556&gt;='H-32A-WP06 - Debt Service'!K$24,'H-32A-WP06 - Debt Service'!K$27/12,0)),"-")</f>
        <v>0</v>
      </c>
      <c r="M556" s="366">
        <f>IFERROR(IF(-SUM(M$20:M555)+M$15&lt;0.000001,0,IF($C556&gt;='H-32A-WP06 - Debt Service'!L$24,'H-32A-WP06 - Debt Service'!L$27/12,0)),"-")</f>
        <v>0</v>
      </c>
      <c r="N556" s="459"/>
      <c r="O556" s="354">
        <f t="shared" si="33"/>
        <v>2063</v>
      </c>
      <c r="P556" s="378">
        <f t="shared" si="35"/>
        <v>59780</v>
      </c>
      <c r="Q556" s="366" t="str">
        <f>IFERROR(IF(-SUM(Q$20:Q555)+Q$15&lt;0.000001,0,IF($C556&gt;='H-32A-WP06 - Debt Service'!P$24,'H-32A-WP06 - Debt Service'!P$27/12,0)),"-")</f>
        <v>-</v>
      </c>
      <c r="R556" s="366">
        <f>IFERROR(IF(-SUM(R$20:R555)+R$15&lt;0.000001,0,IF($C556&gt;='H-32A-WP06 - Debt Service'!Q$24,'H-32A-WP06 - Debt Service'!Q$27/12,0)),"-")</f>
        <v>0</v>
      </c>
      <c r="S556" s="366">
        <f>IFERROR(IF(-SUM(S$20:S555)+S$15&lt;0.000001,0,IF($C556&gt;='H-32A-WP06 - Debt Service'!R$24,'H-32A-WP06 - Debt Service'!R$27/12,0)),"-")</f>
        <v>0</v>
      </c>
      <c r="T556" s="366">
        <f>IFERROR(IF(-SUM(T$20:T555)+T$15&lt;0.000001,0,IF($C556&gt;='H-32A-WP06 - Debt Service'!S$24,'H-32A-WP06 - Debt Service'!S$27/12,0)),"-")</f>
        <v>0</v>
      </c>
      <c r="U556" s="366">
        <f>IFERROR(IF(-SUM(U$20:U555)+U$15&lt;0.000001,0,IF($C556&gt;='H-32A-WP06 - Debt Service'!T$24,'H-32A-WP06 - Debt Service'!T$27/12,0)),"-")</f>
        <v>0</v>
      </c>
      <c r="V556" s="366">
        <f>IFERROR(IF(-SUM(V$20:V555)+V$15&lt;0.000001,0,IF($C556&gt;='H-32A-WP06 - Debt Service'!U$24,'H-32A-WP06 - Debt Service'!U$27/12,0)),"-")</f>
        <v>0</v>
      </c>
      <c r="W556" s="366">
        <f>IFERROR(IF(-SUM(W$20:W555)+W$15&lt;0.000001,0,IF($C556&gt;='H-32A-WP06 - Debt Service'!V$24,'H-32A-WP06 - Debt Service'!V$27/12,0)),"-")</f>
        <v>0</v>
      </c>
      <c r="X556" s="366">
        <f>IFERROR(IF(-SUM(X$20:X555)+X$15&lt;0.000001,0,IF($C556&gt;='H-32A-WP06 - Debt Service'!W$24,'H-32A-WP06 - Debt Service'!W$27/12,0)),"-")</f>
        <v>0</v>
      </c>
      <c r="Y556" s="366">
        <f>IFERROR(IF(-SUM(Y$20:Y555)+Y$15&lt;0.000001,0,IF($C556&gt;='H-32A-WP06 - Debt Service'!X$24,'H-32A-WP06 - Debt Service'!X$27/12,0)),"-")</f>
        <v>0</v>
      </c>
      <c r="Z556" s="366">
        <f>IFERROR(IF(-SUM(Z$20:Z555)+Z$15&lt;0.000001,0,IF($C556&gt;='H-32A-WP06 - Debt Service'!Y$24,'H-32A-WP06 - Debt Service'!Y$27/12,0)),"-")</f>
        <v>0</v>
      </c>
    </row>
    <row r="557" spans="2:26">
      <c r="B557" s="354">
        <f t="shared" si="32"/>
        <v>2063</v>
      </c>
      <c r="C557" s="378">
        <f t="shared" si="34"/>
        <v>59810</v>
      </c>
      <c r="D557" s="366" t="str">
        <f>IFERROR(IF(-SUM(D$20:D556)+D$15&lt;0.000001,0,IF($C557&gt;='H-32A-WP06 - Debt Service'!C$24,'H-32A-WP06 - Debt Service'!C$27/12,0)),"-")</f>
        <v>-</v>
      </c>
      <c r="E557" s="366" t="str">
        <f>IFERROR(IF(-SUM(E$20:E556)+E$15&lt;0.000001,0,IF($C557&gt;='H-32A-WP06 - Debt Service'!D$24,'H-32A-WP06 - Debt Service'!D$27/12,0)),"-")</f>
        <v>-</v>
      </c>
      <c r="F557" s="366" t="str">
        <f>IFERROR(IF(-SUM(F$20:F556)+F$15&lt;0.000001,0,IF($C557&gt;='H-32A-WP06 - Debt Service'!E$24,'H-32A-WP06 - Debt Service'!E$27/12,0)),"-")</f>
        <v>-</v>
      </c>
      <c r="G557" s="366">
        <f>IFERROR(IF(-SUM(G$20:G556)+G$15&lt;0.000001,0,IF($C557&gt;='H-32A-WP06 - Debt Service'!F$24,'H-32A-WP06 - Debt Service'!F$27/12,0)),"-")</f>
        <v>0</v>
      </c>
      <c r="H557" s="366">
        <f>IFERROR(IF(-SUM(H$20:H556)+H$15&lt;0.000001,0,IF($C557&gt;='H-32A-WP06 - Debt Service'!G$24,'H-32A-WP06 - Debt Service'!G$27/12,0)),"-")</f>
        <v>0</v>
      </c>
      <c r="I557" s="366">
        <f>IFERROR(IF(-SUM(I$20:I556)+I$15&lt;0.000001,0,IF($C557&gt;='H-32A-WP06 - Debt Service'!H$24,'H-32A-WP06 - Debt Service'!H$27/12,0)),"-")</f>
        <v>0</v>
      </c>
      <c r="J557" s="366">
        <f>IFERROR(IF(-SUM(J$20:J556)+J$15&lt;0.000001,0,IF($C557&gt;='H-32A-WP06 - Debt Service'!I$24,'H-32A-WP06 - Debt Service'!I$27/12,0)),"-")</f>
        <v>0</v>
      </c>
      <c r="K557" s="366">
        <f>IFERROR(IF(-SUM(K$20:K556)+K$15&lt;0.000001,0,IF($C557&gt;='H-32A-WP06 - Debt Service'!J$24,'H-32A-WP06 - Debt Service'!J$27/12,0)),"-")</f>
        <v>0</v>
      </c>
      <c r="L557" s="366">
        <f>IFERROR(IF(-SUM(L$20:L556)+L$15&lt;0.000001,0,IF($C557&gt;='H-32A-WP06 - Debt Service'!K$24,'H-32A-WP06 - Debt Service'!K$27/12,0)),"-")</f>
        <v>0</v>
      </c>
      <c r="M557" s="366">
        <f>IFERROR(IF(-SUM(M$20:M556)+M$15&lt;0.000001,0,IF($C557&gt;='H-32A-WP06 - Debt Service'!L$24,'H-32A-WP06 - Debt Service'!L$27/12,0)),"-")</f>
        <v>0</v>
      </c>
      <c r="N557" s="459"/>
      <c r="O557" s="354">
        <f t="shared" si="33"/>
        <v>2063</v>
      </c>
      <c r="P557" s="378">
        <f t="shared" si="35"/>
        <v>59810</v>
      </c>
      <c r="Q557" s="366" t="str">
        <f>IFERROR(IF(-SUM(Q$20:Q556)+Q$15&lt;0.000001,0,IF($C557&gt;='H-32A-WP06 - Debt Service'!P$24,'H-32A-WP06 - Debt Service'!P$27/12,0)),"-")</f>
        <v>-</v>
      </c>
      <c r="R557" s="366">
        <f>IFERROR(IF(-SUM(R$20:R556)+R$15&lt;0.000001,0,IF($C557&gt;='H-32A-WP06 - Debt Service'!Q$24,'H-32A-WP06 - Debt Service'!Q$27/12,0)),"-")</f>
        <v>0</v>
      </c>
      <c r="S557" s="366">
        <f>IFERROR(IF(-SUM(S$20:S556)+S$15&lt;0.000001,0,IF($C557&gt;='H-32A-WP06 - Debt Service'!R$24,'H-32A-WP06 - Debt Service'!R$27/12,0)),"-")</f>
        <v>0</v>
      </c>
      <c r="T557" s="366">
        <f>IFERROR(IF(-SUM(T$20:T556)+T$15&lt;0.000001,0,IF($C557&gt;='H-32A-WP06 - Debt Service'!S$24,'H-32A-WP06 - Debt Service'!S$27/12,0)),"-")</f>
        <v>0</v>
      </c>
      <c r="U557" s="366">
        <f>IFERROR(IF(-SUM(U$20:U556)+U$15&lt;0.000001,0,IF($C557&gt;='H-32A-WP06 - Debt Service'!T$24,'H-32A-WP06 - Debt Service'!T$27/12,0)),"-")</f>
        <v>0</v>
      </c>
      <c r="V557" s="366">
        <f>IFERROR(IF(-SUM(V$20:V556)+V$15&lt;0.000001,0,IF($C557&gt;='H-32A-WP06 - Debt Service'!U$24,'H-32A-WP06 - Debt Service'!U$27/12,0)),"-")</f>
        <v>0</v>
      </c>
      <c r="W557" s="366">
        <f>IFERROR(IF(-SUM(W$20:W556)+W$15&lt;0.000001,0,IF($C557&gt;='H-32A-WP06 - Debt Service'!V$24,'H-32A-WP06 - Debt Service'!V$27/12,0)),"-")</f>
        <v>0</v>
      </c>
      <c r="X557" s="366">
        <f>IFERROR(IF(-SUM(X$20:X556)+X$15&lt;0.000001,0,IF($C557&gt;='H-32A-WP06 - Debt Service'!W$24,'H-32A-WP06 - Debt Service'!W$27/12,0)),"-")</f>
        <v>0</v>
      </c>
      <c r="Y557" s="366">
        <f>IFERROR(IF(-SUM(Y$20:Y556)+Y$15&lt;0.000001,0,IF($C557&gt;='H-32A-WP06 - Debt Service'!X$24,'H-32A-WP06 - Debt Service'!X$27/12,0)),"-")</f>
        <v>0</v>
      </c>
      <c r="Z557" s="366">
        <f>IFERROR(IF(-SUM(Z$20:Z556)+Z$15&lt;0.000001,0,IF($C557&gt;='H-32A-WP06 - Debt Service'!Y$24,'H-32A-WP06 - Debt Service'!Y$27/12,0)),"-")</f>
        <v>0</v>
      </c>
    </row>
    <row r="558" spans="2:26">
      <c r="B558" s="354">
        <f t="shared" si="32"/>
        <v>2063</v>
      </c>
      <c r="C558" s="378">
        <f t="shared" si="34"/>
        <v>59841</v>
      </c>
      <c r="D558" s="366" t="str">
        <f>IFERROR(IF(-SUM(D$20:D557)+D$15&lt;0.000001,0,IF($C558&gt;='H-32A-WP06 - Debt Service'!C$24,'H-32A-WP06 - Debt Service'!C$27/12,0)),"-")</f>
        <v>-</v>
      </c>
      <c r="E558" s="366" t="str">
        <f>IFERROR(IF(-SUM(E$20:E557)+E$15&lt;0.000001,0,IF($C558&gt;='H-32A-WP06 - Debt Service'!D$24,'H-32A-WP06 - Debt Service'!D$27/12,0)),"-")</f>
        <v>-</v>
      </c>
      <c r="F558" s="366" t="str">
        <f>IFERROR(IF(-SUM(F$20:F557)+F$15&lt;0.000001,0,IF($C558&gt;='H-32A-WP06 - Debt Service'!E$24,'H-32A-WP06 - Debt Service'!E$27/12,0)),"-")</f>
        <v>-</v>
      </c>
      <c r="G558" s="366">
        <f>IFERROR(IF(-SUM(G$20:G557)+G$15&lt;0.000001,0,IF($C558&gt;='H-32A-WP06 - Debt Service'!F$24,'H-32A-WP06 - Debt Service'!F$27/12,0)),"-")</f>
        <v>0</v>
      </c>
      <c r="H558" s="366">
        <f>IFERROR(IF(-SUM(H$20:H557)+H$15&lt;0.000001,0,IF($C558&gt;='H-32A-WP06 - Debt Service'!G$24,'H-32A-WP06 - Debt Service'!G$27/12,0)),"-")</f>
        <v>0</v>
      </c>
      <c r="I558" s="366">
        <f>IFERROR(IF(-SUM(I$20:I557)+I$15&lt;0.000001,0,IF($C558&gt;='H-32A-WP06 - Debt Service'!H$24,'H-32A-WP06 - Debt Service'!H$27/12,0)),"-")</f>
        <v>0</v>
      </c>
      <c r="J558" s="366">
        <f>IFERROR(IF(-SUM(J$20:J557)+J$15&lt;0.000001,0,IF($C558&gt;='H-32A-WP06 - Debt Service'!I$24,'H-32A-WP06 - Debt Service'!I$27/12,0)),"-")</f>
        <v>0</v>
      </c>
      <c r="K558" s="366">
        <f>IFERROR(IF(-SUM(K$20:K557)+K$15&lt;0.000001,0,IF($C558&gt;='H-32A-WP06 - Debt Service'!J$24,'H-32A-WP06 - Debt Service'!J$27/12,0)),"-")</f>
        <v>0</v>
      </c>
      <c r="L558" s="366">
        <f>IFERROR(IF(-SUM(L$20:L557)+L$15&lt;0.000001,0,IF($C558&gt;='H-32A-WP06 - Debt Service'!K$24,'H-32A-WP06 - Debt Service'!K$27/12,0)),"-")</f>
        <v>0</v>
      </c>
      <c r="M558" s="366">
        <f>IFERROR(IF(-SUM(M$20:M557)+M$15&lt;0.000001,0,IF($C558&gt;='H-32A-WP06 - Debt Service'!L$24,'H-32A-WP06 - Debt Service'!L$27/12,0)),"-")</f>
        <v>0</v>
      </c>
      <c r="N558" s="459"/>
      <c r="O558" s="354">
        <f t="shared" si="33"/>
        <v>2063</v>
      </c>
      <c r="P558" s="378">
        <f t="shared" si="35"/>
        <v>59841</v>
      </c>
      <c r="Q558" s="366" t="str">
        <f>IFERROR(IF(-SUM(Q$20:Q557)+Q$15&lt;0.000001,0,IF($C558&gt;='H-32A-WP06 - Debt Service'!P$24,'H-32A-WP06 - Debt Service'!P$27/12,0)),"-")</f>
        <v>-</v>
      </c>
      <c r="R558" s="366">
        <f>IFERROR(IF(-SUM(R$20:R557)+R$15&lt;0.000001,0,IF($C558&gt;='H-32A-WP06 - Debt Service'!Q$24,'H-32A-WP06 - Debt Service'!Q$27/12,0)),"-")</f>
        <v>0</v>
      </c>
      <c r="S558" s="366">
        <f>IFERROR(IF(-SUM(S$20:S557)+S$15&lt;0.000001,0,IF($C558&gt;='H-32A-WP06 - Debt Service'!R$24,'H-32A-WP06 - Debt Service'!R$27/12,0)),"-")</f>
        <v>0</v>
      </c>
      <c r="T558" s="366">
        <f>IFERROR(IF(-SUM(T$20:T557)+T$15&lt;0.000001,0,IF($C558&gt;='H-32A-WP06 - Debt Service'!S$24,'H-32A-WP06 - Debt Service'!S$27/12,0)),"-")</f>
        <v>0</v>
      </c>
      <c r="U558" s="366">
        <f>IFERROR(IF(-SUM(U$20:U557)+U$15&lt;0.000001,0,IF($C558&gt;='H-32A-WP06 - Debt Service'!T$24,'H-32A-WP06 - Debt Service'!T$27/12,0)),"-")</f>
        <v>0</v>
      </c>
      <c r="V558" s="366">
        <f>IFERROR(IF(-SUM(V$20:V557)+V$15&lt;0.000001,0,IF($C558&gt;='H-32A-WP06 - Debt Service'!U$24,'H-32A-WP06 - Debt Service'!U$27/12,0)),"-")</f>
        <v>0</v>
      </c>
      <c r="W558" s="366">
        <f>IFERROR(IF(-SUM(W$20:W557)+W$15&lt;0.000001,0,IF($C558&gt;='H-32A-WP06 - Debt Service'!V$24,'H-32A-WP06 - Debt Service'!V$27/12,0)),"-")</f>
        <v>0</v>
      </c>
      <c r="X558" s="366">
        <f>IFERROR(IF(-SUM(X$20:X557)+X$15&lt;0.000001,0,IF($C558&gt;='H-32A-WP06 - Debt Service'!W$24,'H-32A-WP06 - Debt Service'!W$27/12,0)),"-")</f>
        <v>0</v>
      </c>
      <c r="Y558" s="366">
        <f>IFERROR(IF(-SUM(Y$20:Y557)+Y$15&lt;0.000001,0,IF($C558&gt;='H-32A-WP06 - Debt Service'!X$24,'H-32A-WP06 - Debt Service'!X$27/12,0)),"-")</f>
        <v>0</v>
      </c>
      <c r="Z558" s="366">
        <f>IFERROR(IF(-SUM(Z$20:Z557)+Z$15&lt;0.000001,0,IF($C558&gt;='H-32A-WP06 - Debt Service'!Y$24,'H-32A-WP06 - Debt Service'!Y$27/12,0)),"-")</f>
        <v>0</v>
      </c>
    </row>
    <row r="559" spans="2:26">
      <c r="B559" s="354">
        <f t="shared" si="32"/>
        <v>2063</v>
      </c>
      <c r="C559" s="378">
        <f t="shared" si="34"/>
        <v>59871</v>
      </c>
      <c r="D559" s="366" t="str">
        <f>IFERROR(IF(-SUM(D$20:D558)+D$15&lt;0.000001,0,IF($C559&gt;='H-32A-WP06 - Debt Service'!C$24,'H-32A-WP06 - Debt Service'!C$27/12,0)),"-")</f>
        <v>-</v>
      </c>
      <c r="E559" s="366" t="str">
        <f>IFERROR(IF(-SUM(E$20:E558)+E$15&lt;0.000001,0,IF($C559&gt;='H-32A-WP06 - Debt Service'!D$24,'H-32A-WP06 - Debt Service'!D$27/12,0)),"-")</f>
        <v>-</v>
      </c>
      <c r="F559" s="366" t="str">
        <f>IFERROR(IF(-SUM(F$20:F558)+F$15&lt;0.000001,0,IF($C559&gt;='H-32A-WP06 - Debt Service'!E$24,'H-32A-WP06 - Debt Service'!E$27/12,0)),"-")</f>
        <v>-</v>
      </c>
      <c r="G559" s="366">
        <f>IFERROR(IF(-SUM(G$20:G558)+G$15&lt;0.000001,0,IF($C559&gt;='H-32A-WP06 - Debt Service'!F$24,'H-32A-WP06 - Debt Service'!F$27/12,0)),"-")</f>
        <v>0</v>
      </c>
      <c r="H559" s="366">
        <f>IFERROR(IF(-SUM(H$20:H558)+H$15&lt;0.000001,0,IF($C559&gt;='H-32A-WP06 - Debt Service'!G$24,'H-32A-WP06 - Debt Service'!G$27/12,0)),"-")</f>
        <v>0</v>
      </c>
      <c r="I559" s="366">
        <f>IFERROR(IF(-SUM(I$20:I558)+I$15&lt;0.000001,0,IF($C559&gt;='H-32A-WP06 - Debt Service'!H$24,'H-32A-WP06 - Debt Service'!H$27/12,0)),"-")</f>
        <v>0</v>
      </c>
      <c r="J559" s="366">
        <f>IFERROR(IF(-SUM(J$20:J558)+J$15&lt;0.000001,0,IF($C559&gt;='H-32A-WP06 - Debt Service'!I$24,'H-32A-WP06 - Debt Service'!I$27/12,0)),"-")</f>
        <v>0</v>
      </c>
      <c r="K559" s="366">
        <f>IFERROR(IF(-SUM(K$20:K558)+K$15&lt;0.000001,0,IF($C559&gt;='H-32A-WP06 - Debt Service'!J$24,'H-32A-WP06 - Debt Service'!J$27/12,0)),"-")</f>
        <v>0</v>
      </c>
      <c r="L559" s="366">
        <f>IFERROR(IF(-SUM(L$20:L558)+L$15&lt;0.000001,0,IF($C559&gt;='H-32A-WP06 - Debt Service'!K$24,'H-32A-WP06 - Debt Service'!K$27/12,0)),"-")</f>
        <v>0</v>
      </c>
      <c r="M559" s="366">
        <f>IFERROR(IF(-SUM(M$20:M558)+M$15&lt;0.000001,0,IF($C559&gt;='H-32A-WP06 - Debt Service'!L$24,'H-32A-WP06 - Debt Service'!L$27/12,0)),"-")</f>
        <v>0</v>
      </c>
      <c r="N559" s="459"/>
      <c r="O559" s="354">
        <f t="shared" si="33"/>
        <v>2063</v>
      </c>
      <c r="P559" s="378">
        <f t="shared" si="35"/>
        <v>59871</v>
      </c>
      <c r="Q559" s="366" t="str">
        <f>IFERROR(IF(-SUM(Q$20:Q558)+Q$15&lt;0.000001,0,IF($C559&gt;='H-32A-WP06 - Debt Service'!P$24,'H-32A-WP06 - Debt Service'!P$27/12,0)),"-")</f>
        <v>-</v>
      </c>
      <c r="R559" s="366">
        <f>IFERROR(IF(-SUM(R$20:R558)+R$15&lt;0.000001,0,IF($C559&gt;='H-32A-WP06 - Debt Service'!Q$24,'H-32A-WP06 - Debt Service'!Q$27/12,0)),"-")</f>
        <v>0</v>
      </c>
      <c r="S559" s="366">
        <f>IFERROR(IF(-SUM(S$20:S558)+S$15&lt;0.000001,0,IF($C559&gt;='H-32A-WP06 - Debt Service'!R$24,'H-32A-WP06 - Debt Service'!R$27/12,0)),"-")</f>
        <v>0</v>
      </c>
      <c r="T559" s="366">
        <f>IFERROR(IF(-SUM(T$20:T558)+T$15&lt;0.000001,0,IF($C559&gt;='H-32A-WP06 - Debt Service'!S$24,'H-32A-WP06 - Debt Service'!S$27/12,0)),"-")</f>
        <v>0</v>
      </c>
      <c r="U559" s="366">
        <f>IFERROR(IF(-SUM(U$20:U558)+U$15&lt;0.000001,0,IF($C559&gt;='H-32A-WP06 - Debt Service'!T$24,'H-32A-WP06 - Debt Service'!T$27/12,0)),"-")</f>
        <v>0</v>
      </c>
      <c r="V559" s="366">
        <f>IFERROR(IF(-SUM(V$20:V558)+V$15&lt;0.000001,0,IF($C559&gt;='H-32A-WP06 - Debt Service'!U$24,'H-32A-WP06 - Debt Service'!U$27/12,0)),"-")</f>
        <v>0</v>
      </c>
      <c r="W559" s="366">
        <f>IFERROR(IF(-SUM(W$20:W558)+W$15&lt;0.000001,0,IF($C559&gt;='H-32A-WP06 - Debt Service'!V$24,'H-32A-WP06 - Debt Service'!V$27/12,0)),"-")</f>
        <v>0</v>
      </c>
      <c r="X559" s="366">
        <f>IFERROR(IF(-SUM(X$20:X558)+X$15&lt;0.000001,0,IF($C559&gt;='H-32A-WP06 - Debt Service'!W$24,'H-32A-WP06 - Debt Service'!W$27/12,0)),"-")</f>
        <v>0</v>
      </c>
      <c r="Y559" s="366">
        <f>IFERROR(IF(-SUM(Y$20:Y558)+Y$15&lt;0.000001,0,IF($C559&gt;='H-32A-WP06 - Debt Service'!X$24,'H-32A-WP06 - Debt Service'!X$27/12,0)),"-")</f>
        <v>0</v>
      </c>
      <c r="Z559" s="366">
        <f>IFERROR(IF(-SUM(Z$20:Z558)+Z$15&lt;0.000001,0,IF($C559&gt;='H-32A-WP06 - Debt Service'!Y$24,'H-32A-WP06 - Debt Service'!Y$27/12,0)),"-")</f>
        <v>0</v>
      </c>
    </row>
    <row r="560" spans="2:26">
      <c r="B560" s="354">
        <f t="shared" si="32"/>
        <v>2064</v>
      </c>
      <c r="C560" s="378">
        <f t="shared" si="34"/>
        <v>59902</v>
      </c>
      <c r="D560" s="366" t="str">
        <f>IFERROR(IF(-SUM(D$20:D559)+D$15&lt;0.000001,0,IF($C560&gt;='H-32A-WP06 - Debt Service'!C$24,'H-32A-WP06 - Debt Service'!C$27/12,0)),"-")</f>
        <v>-</v>
      </c>
      <c r="E560" s="366" t="str">
        <f>IFERROR(IF(-SUM(E$20:E559)+E$15&lt;0.000001,0,IF($C560&gt;='H-32A-WP06 - Debt Service'!D$24,'H-32A-WP06 - Debt Service'!D$27/12,0)),"-")</f>
        <v>-</v>
      </c>
      <c r="F560" s="366" t="str">
        <f>IFERROR(IF(-SUM(F$20:F559)+F$15&lt;0.000001,0,IF($C560&gt;='H-32A-WP06 - Debt Service'!E$24,'H-32A-WP06 - Debt Service'!E$27/12,0)),"-")</f>
        <v>-</v>
      </c>
      <c r="G560" s="366">
        <f>IFERROR(IF(-SUM(G$20:G559)+G$15&lt;0.000001,0,IF($C560&gt;='H-32A-WP06 - Debt Service'!F$24,'H-32A-WP06 - Debt Service'!F$27/12,0)),"-")</f>
        <v>0</v>
      </c>
      <c r="H560" s="366">
        <f>IFERROR(IF(-SUM(H$20:H559)+H$15&lt;0.000001,0,IF($C560&gt;='H-32A-WP06 - Debt Service'!G$24,'H-32A-WP06 - Debt Service'!G$27/12,0)),"-")</f>
        <v>0</v>
      </c>
      <c r="I560" s="366">
        <f>IFERROR(IF(-SUM(I$20:I559)+I$15&lt;0.000001,0,IF($C560&gt;='H-32A-WP06 - Debt Service'!H$24,'H-32A-WP06 - Debt Service'!H$27/12,0)),"-")</f>
        <v>0</v>
      </c>
      <c r="J560" s="366">
        <f>IFERROR(IF(-SUM(J$20:J559)+J$15&lt;0.000001,0,IF($C560&gt;='H-32A-WP06 - Debt Service'!I$24,'H-32A-WP06 - Debt Service'!I$27/12,0)),"-")</f>
        <v>0</v>
      </c>
      <c r="K560" s="366">
        <f>IFERROR(IF(-SUM(K$20:K559)+K$15&lt;0.000001,0,IF($C560&gt;='H-32A-WP06 - Debt Service'!J$24,'H-32A-WP06 - Debt Service'!J$27/12,0)),"-")</f>
        <v>0</v>
      </c>
      <c r="L560" s="366">
        <f>IFERROR(IF(-SUM(L$20:L559)+L$15&lt;0.000001,0,IF($C560&gt;='H-32A-WP06 - Debt Service'!K$24,'H-32A-WP06 - Debt Service'!K$27/12,0)),"-")</f>
        <v>0</v>
      </c>
      <c r="M560" s="366">
        <f>IFERROR(IF(-SUM(M$20:M559)+M$15&lt;0.000001,0,IF($C560&gt;='H-32A-WP06 - Debt Service'!L$24,'H-32A-WP06 - Debt Service'!L$27/12,0)),"-")</f>
        <v>0</v>
      </c>
      <c r="N560" s="459"/>
      <c r="O560" s="354">
        <f t="shared" si="33"/>
        <v>2064</v>
      </c>
      <c r="P560" s="378">
        <f t="shared" si="35"/>
        <v>59902</v>
      </c>
      <c r="Q560" s="366" t="str">
        <f>IFERROR(IF(-SUM(Q$20:Q559)+Q$15&lt;0.000001,0,IF($C560&gt;='H-32A-WP06 - Debt Service'!P$24,'H-32A-WP06 - Debt Service'!P$27/12,0)),"-")</f>
        <v>-</v>
      </c>
      <c r="R560" s="366">
        <f>IFERROR(IF(-SUM(R$20:R559)+R$15&lt;0.000001,0,IF($C560&gt;='H-32A-WP06 - Debt Service'!Q$24,'H-32A-WP06 - Debt Service'!Q$27/12,0)),"-")</f>
        <v>0</v>
      </c>
      <c r="S560" s="366">
        <f>IFERROR(IF(-SUM(S$20:S559)+S$15&lt;0.000001,0,IF($C560&gt;='H-32A-WP06 - Debt Service'!R$24,'H-32A-WP06 - Debt Service'!R$27/12,0)),"-")</f>
        <v>0</v>
      </c>
      <c r="T560" s="366">
        <f>IFERROR(IF(-SUM(T$20:T559)+T$15&lt;0.000001,0,IF($C560&gt;='H-32A-WP06 - Debt Service'!S$24,'H-32A-WP06 - Debt Service'!S$27/12,0)),"-")</f>
        <v>0</v>
      </c>
      <c r="U560" s="366">
        <f>IFERROR(IF(-SUM(U$20:U559)+U$15&lt;0.000001,0,IF($C560&gt;='H-32A-WP06 - Debt Service'!T$24,'H-32A-WP06 - Debt Service'!T$27/12,0)),"-")</f>
        <v>0</v>
      </c>
      <c r="V560" s="366">
        <f>IFERROR(IF(-SUM(V$20:V559)+V$15&lt;0.000001,0,IF($C560&gt;='H-32A-WP06 - Debt Service'!U$24,'H-32A-WP06 - Debt Service'!U$27/12,0)),"-")</f>
        <v>0</v>
      </c>
      <c r="W560" s="366">
        <f>IFERROR(IF(-SUM(W$20:W559)+W$15&lt;0.000001,0,IF($C560&gt;='H-32A-WP06 - Debt Service'!V$24,'H-32A-WP06 - Debt Service'!V$27/12,0)),"-")</f>
        <v>0</v>
      </c>
      <c r="X560" s="366">
        <f>IFERROR(IF(-SUM(X$20:X559)+X$15&lt;0.000001,0,IF($C560&gt;='H-32A-WP06 - Debt Service'!W$24,'H-32A-WP06 - Debt Service'!W$27/12,0)),"-")</f>
        <v>0</v>
      </c>
      <c r="Y560" s="366">
        <f>IFERROR(IF(-SUM(Y$20:Y559)+Y$15&lt;0.000001,0,IF($C560&gt;='H-32A-WP06 - Debt Service'!X$24,'H-32A-WP06 - Debt Service'!X$27/12,0)),"-")</f>
        <v>0</v>
      </c>
      <c r="Z560" s="366">
        <f>IFERROR(IF(-SUM(Z$20:Z559)+Z$15&lt;0.000001,0,IF($C560&gt;='H-32A-WP06 - Debt Service'!Y$24,'H-32A-WP06 - Debt Service'!Y$27/12,0)),"-")</f>
        <v>0</v>
      </c>
    </row>
    <row r="561" spans="2:26">
      <c r="B561" s="354">
        <f t="shared" si="32"/>
        <v>2064</v>
      </c>
      <c r="C561" s="378">
        <f t="shared" si="34"/>
        <v>59933</v>
      </c>
      <c r="D561" s="366" t="str">
        <f>IFERROR(IF(-SUM(D$20:D560)+D$15&lt;0.000001,0,IF($C561&gt;='H-32A-WP06 - Debt Service'!C$24,'H-32A-WP06 - Debt Service'!C$27/12,0)),"-")</f>
        <v>-</v>
      </c>
      <c r="E561" s="366" t="str">
        <f>IFERROR(IF(-SUM(E$20:E560)+E$15&lt;0.000001,0,IF($C561&gt;='H-32A-WP06 - Debt Service'!D$24,'H-32A-WP06 - Debt Service'!D$27/12,0)),"-")</f>
        <v>-</v>
      </c>
      <c r="F561" s="366" t="str">
        <f>IFERROR(IF(-SUM(F$20:F560)+F$15&lt;0.000001,0,IF($C561&gt;='H-32A-WP06 - Debt Service'!E$24,'H-32A-WP06 - Debt Service'!E$27/12,0)),"-")</f>
        <v>-</v>
      </c>
      <c r="G561" s="366">
        <f>IFERROR(IF(-SUM(G$20:G560)+G$15&lt;0.000001,0,IF($C561&gt;='H-32A-WP06 - Debt Service'!F$24,'H-32A-WP06 - Debt Service'!F$27/12,0)),"-")</f>
        <v>0</v>
      </c>
      <c r="H561" s="366">
        <f>IFERROR(IF(-SUM(H$20:H560)+H$15&lt;0.000001,0,IF($C561&gt;='H-32A-WP06 - Debt Service'!G$24,'H-32A-WP06 - Debt Service'!G$27/12,0)),"-")</f>
        <v>0</v>
      </c>
      <c r="I561" s="366">
        <f>IFERROR(IF(-SUM(I$20:I560)+I$15&lt;0.000001,0,IF($C561&gt;='H-32A-WP06 - Debt Service'!H$24,'H-32A-WP06 - Debt Service'!H$27/12,0)),"-")</f>
        <v>0</v>
      </c>
      <c r="J561" s="366">
        <f>IFERROR(IF(-SUM(J$20:J560)+J$15&lt;0.000001,0,IF($C561&gt;='H-32A-WP06 - Debt Service'!I$24,'H-32A-WP06 - Debt Service'!I$27/12,0)),"-")</f>
        <v>0</v>
      </c>
      <c r="K561" s="366">
        <f>IFERROR(IF(-SUM(K$20:K560)+K$15&lt;0.000001,0,IF($C561&gt;='H-32A-WP06 - Debt Service'!J$24,'H-32A-WP06 - Debt Service'!J$27/12,0)),"-")</f>
        <v>0</v>
      </c>
      <c r="L561" s="366">
        <f>IFERROR(IF(-SUM(L$20:L560)+L$15&lt;0.000001,0,IF($C561&gt;='H-32A-WP06 - Debt Service'!K$24,'H-32A-WP06 - Debt Service'!K$27/12,0)),"-")</f>
        <v>0</v>
      </c>
      <c r="M561" s="366">
        <f>IFERROR(IF(-SUM(M$20:M560)+M$15&lt;0.000001,0,IF($C561&gt;='H-32A-WP06 - Debt Service'!L$24,'H-32A-WP06 - Debt Service'!L$27/12,0)),"-")</f>
        <v>0</v>
      </c>
      <c r="N561" s="459"/>
      <c r="O561" s="354">
        <f t="shared" si="33"/>
        <v>2064</v>
      </c>
      <c r="P561" s="378">
        <f t="shared" si="35"/>
        <v>59933</v>
      </c>
      <c r="Q561" s="366" t="str">
        <f>IFERROR(IF(-SUM(Q$20:Q560)+Q$15&lt;0.000001,0,IF($C561&gt;='H-32A-WP06 - Debt Service'!P$24,'H-32A-WP06 - Debt Service'!P$27/12,0)),"-")</f>
        <v>-</v>
      </c>
      <c r="R561" s="366">
        <f>IFERROR(IF(-SUM(R$20:R560)+R$15&lt;0.000001,0,IF($C561&gt;='H-32A-WP06 - Debt Service'!Q$24,'H-32A-WP06 - Debt Service'!Q$27/12,0)),"-")</f>
        <v>0</v>
      </c>
      <c r="S561" s="366">
        <f>IFERROR(IF(-SUM(S$20:S560)+S$15&lt;0.000001,0,IF($C561&gt;='H-32A-WP06 - Debt Service'!R$24,'H-32A-WP06 - Debt Service'!R$27/12,0)),"-")</f>
        <v>0</v>
      </c>
      <c r="T561" s="366">
        <f>IFERROR(IF(-SUM(T$20:T560)+T$15&lt;0.000001,0,IF($C561&gt;='H-32A-WP06 - Debt Service'!S$24,'H-32A-WP06 - Debt Service'!S$27/12,0)),"-")</f>
        <v>0</v>
      </c>
      <c r="U561" s="366">
        <f>IFERROR(IF(-SUM(U$20:U560)+U$15&lt;0.000001,0,IF($C561&gt;='H-32A-WP06 - Debt Service'!T$24,'H-32A-WP06 - Debt Service'!T$27/12,0)),"-")</f>
        <v>0</v>
      </c>
      <c r="V561" s="366">
        <f>IFERROR(IF(-SUM(V$20:V560)+V$15&lt;0.000001,0,IF($C561&gt;='H-32A-WP06 - Debt Service'!U$24,'H-32A-WP06 - Debt Service'!U$27/12,0)),"-")</f>
        <v>0</v>
      </c>
      <c r="W561" s="366">
        <f>IFERROR(IF(-SUM(W$20:W560)+W$15&lt;0.000001,0,IF($C561&gt;='H-32A-WP06 - Debt Service'!V$24,'H-32A-WP06 - Debt Service'!V$27/12,0)),"-")</f>
        <v>0</v>
      </c>
      <c r="X561" s="366">
        <f>IFERROR(IF(-SUM(X$20:X560)+X$15&lt;0.000001,0,IF($C561&gt;='H-32A-WP06 - Debt Service'!W$24,'H-32A-WP06 - Debt Service'!W$27/12,0)),"-")</f>
        <v>0</v>
      </c>
      <c r="Y561" s="366">
        <f>IFERROR(IF(-SUM(Y$20:Y560)+Y$15&lt;0.000001,0,IF($C561&gt;='H-32A-WP06 - Debt Service'!X$24,'H-32A-WP06 - Debt Service'!X$27/12,0)),"-")</f>
        <v>0</v>
      </c>
      <c r="Z561" s="366">
        <f>IFERROR(IF(-SUM(Z$20:Z560)+Z$15&lt;0.000001,0,IF($C561&gt;='H-32A-WP06 - Debt Service'!Y$24,'H-32A-WP06 - Debt Service'!Y$27/12,0)),"-")</f>
        <v>0</v>
      </c>
    </row>
    <row r="562" spans="2:26">
      <c r="B562" s="354">
        <f t="shared" si="32"/>
        <v>2064</v>
      </c>
      <c r="C562" s="378">
        <f t="shared" si="34"/>
        <v>59962</v>
      </c>
      <c r="D562" s="366" t="str">
        <f>IFERROR(IF(-SUM(D$20:D561)+D$15&lt;0.000001,0,IF($C562&gt;='H-32A-WP06 - Debt Service'!C$24,'H-32A-WP06 - Debt Service'!C$27/12,0)),"-")</f>
        <v>-</v>
      </c>
      <c r="E562" s="366" t="str">
        <f>IFERROR(IF(-SUM(E$20:E561)+E$15&lt;0.000001,0,IF($C562&gt;='H-32A-WP06 - Debt Service'!D$24,'H-32A-WP06 - Debt Service'!D$27/12,0)),"-")</f>
        <v>-</v>
      </c>
      <c r="F562" s="366" t="str">
        <f>IFERROR(IF(-SUM(F$20:F561)+F$15&lt;0.000001,0,IF($C562&gt;='H-32A-WP06 - Debt Service'!E$24,'H-32A-WP06 - Debt Service'!E$27/12,0)),"-")</f>
        <v>-</v>
      </c>
      <c r="G562" s="366">
        <f>IFERROR(IF(-SUM(G$20:G561)+G$15&lt;0.000001,0,IF($C562&gt;='H-32A-WP06 - Debt Service'!F$24,'H-32A-WP06 - Debt Service'!F$27/12,0)),"-")</f>
        <v>0</v>
      </c>
      <c r="H562" s="366">
        <f>IFERROR(IF(-SUM(H$20:H561)+H$15&lt;0.000001,0,IF($C562&gt;='H-32A-WP06 - Debt Service'!G$24,'H-32A-WP06 - Debt Service'!G$27/12,0)),"-")</f>
        <v>0</v>
      </c>
      <c r="I562" s="366">
        <f>IFERROR(IF(-SUM(I$20:I561)+I$15&lt;0.000001,0,IF($C562&gt;='H-32A-WP06 - Debt Service'!H$24,'H-32A-WP06 - Debt Service'!H$27/12,0)),"-")</f>
        <v>0</v>
      </c>
      <c r="J562" s="366">
        <f>IFERROR(IF(-SUM(J$20:J561)+J$15&lt;0.000001,0,IF($C562&gt;='H-32A-WP06 - Debt Service'!I$24,'H-32A-WP06 - Debt Service'!I$27/12,0)),"-")</f>
        <v>0</v>
      </c>
      <c r="K562" s="366">
        <f>IFERROR(IF(-SUM(K$20:K561)+K$15&lt;0.000001,0,IF($C562&gt;='H-32A-WP06 - Debt Service'!J$24,'H-32A-WP06 - Debt Service'!J$27/12,0)),"-")</f>
        <v>0</v>
      </c>
      <c r="L562" s="366">
        <f>IFERROR(IF(-SUM(L$20:L561)+L$15&lt;0.000001,0,IF($C562&gt;='H-32A-WP06 - Debt Service'!K$24,'H-32A-WP06 - Debt Service'!K$27/12,0)),"-")</f>
        <v>0</v>
      </c>
      <c r="M562" s="366">
        <f>IFERROR(IF(-SUM(M$20:M561)+M$15&lt;0.000001,0,IF($C562&gt;='H-32A-WP06 - Debt Service'!L$24,'H-32A-WP06 - Debt Service'!L$27/12,0)),"-")</f>
        <v>0</v>
      </c>
      <c r="N562" s="459"/>
      <c r="O562" s="354">
        <f t="shared" si="33"/>
        <v>2064</v>
      </c>
      <c r="P562" s="378">
        <f t="shared" si="35"/>
        <v>59962</v>
      </c>
      <c r="Q562" s="366" t="str">
        <f>IFERROR(IF(-SUM(Q$20:Q561)+Q$15&lt;0.000001,0,IF($C562&gt;='H-32A-WP06 - Debt Service'!P$24,'H-32A-WP06 - Debt Service'!P$27/12,0)),"-")</f>
        <v>-</v>
      </c>
      <c r="R562" s="366">
        <f>IFERROR(IF(-SUM(R$20:R561)+R$15&lt;0.000001,0,IF($C562&gt;='H-32A-WP06 - Debt Service'!Q$24,'H-32A-WP06 - Debt Service'!Q$27/12,0)),"-")</f>
        <v>0</v>
      </c>
      <c r="S562" s="366">
        <f>IFERROR(IF(-SUM(S$20:S561)+S$15&lt;0.000001,0,IF($C562&gt;='H-32A-WP06 - Debt Service'!R$24,'H-32A-WP06 - Debt Service'!R$27/12,0)),"-")</f>
        <v>0</v>
      </c>
      <c r="T562" s="366">
        <f>IFERROR(IF(-SUM(T$20:T561)+T$15&lt;0.000001,0,IF($C562&gt;='H-32A-WP06 - Debt Service'!S$24,'H-32A-WP06 - Debt Service'!S$27/12,0)),"-")</f>
        <v>0</v>
      </c>
      <c r="U562" s="366">
        <f>IFERROR(IF(-SUM(U$20:U561)+U$15&lt;0.000001,0,IF($C562&gt;='H-32A-WP06 - Debt Service'!T$24,'H-32A-WP06 - Debt Service'!T$27/12,0)),"-")</f>
        <v>0</v>
      </c>
      <c r="V562" s="366">
        <f>IFERROR(IF(-SUM(V$20:V561)+V$15&lt;0.000001,0,IF($C562&gt;='H-32A-WP06 - Debt Service'!U$24,'H-32A-WP06 - Debt Service'!U$27/12,0)),"-")</f>
        <v>0</v>
      </c>
      <c r="W562" s="366">
        <f>IFERROR(IF(-SUM(W$20:W561)+W$15&lt;0.000001,0,IF($C562&gt;='H-32A-WP06 - Debt Service'!V$24,'H-32A-WP06 - Debt Service'!V$27/12,0)),"-")</f>
        <v>0</v>
      </c>
      <c r="X562" s="366">
        <f>IFERROR(IF(-SUM(X$20:X561)+X$15&lt;0.000001,0,IF($C562&gt;='H-32A-WP06 - Debt Service'!W$24,'H-32A-WP06 - Debt Service'!W$27/12,0)),"-")</f>
        <v>0</v>
      </c>
      <c r="Y562" s="366">
        <f>IFERROR(IF(-SUM(Y$20:Y561)+Y$15&lt;0.000001,0,IF($C562&gt;='H-32A-WP06 - Debt Service'!X$24,'H-32A-WP06 - Debt Service'!X$27/12,0)),"-")</f>
        <v>0</v>
      </c>
      <c r="Z562" s="366">
        <f>IFERROR(IF(-SUM(Z$20:Z561)+Z$15&lt;0.000001,0,IF($C562&gt;='H-32A-WP06 - Debt Service'!Y$24,'H-32A-WP06 - Debt Service'!Y$27/12,0)),"-")</f>
        <v>0</v>
      </c>
    </row>
    <row r="563" spans="2:26">
      <c r="B563" s="354">
        <f t="shared" si="32"/>
        <v>2064</v>
      </c>
      <c r="C563" s="378">
        <f t="shared" si="34"/>
        <v>59993</v>
      </c>
      <c r="D563" s="366" t="str">
        <f>IFERROR(IF(-SUM(D$20:D562)+D$15&lt;0.000001,0,IF($C563&gt;='H-32A-WP06 - Debt Service'!C$24,'H-32A-WP06 - Debt Service'!C$27/12,0)),"-")</f>
        <v>-</v>
      </c>
      <c r="E563" s="366" t="str">
        <f>IFERROR(IF(-SUM(E$20:E562)+E$15&lt;0.000001,0,IF($C563&gt;='H-32A-WP06 - Debt Service'!D$24,'H-32A-WP06 - Debt Service'!D$27/12,0)),"-")</f>
        <v>-</v>
      </c>
      <c r="F563" s="366" t="str">
        <f>IFERROR(IF(-SUM(F$20:F562)+F$15&lt;0.000001,0,IF($C563&gt;='H-32A-WP06 - Debt Service'!E$24,'H-32A-WP06 - Debt Service'!E$27/12,0)),"-")</f>
        <v>-</v>
      </c>
      <c r="G563" s="366">
        <f>IFERROR(IF(-SUM(G$20:G562)+G$15&lt;0.000001,0,IF($C563&gt;='H-32A-WP06 - Debt Service'!F$24,'H-32A-WP06 - Debt Service'!F$27/12,0)),"-")</f>
        <v>0</v>
      </c>
      <c r="H563" s="366">
        <f>IFERROR(IF(-SUM(H$20:H562)+H$15&lt;0.000001,0,IF($C563&gt;='H-32A-WP06 - Debt Service'!G$24,'H-32A-WP06 - Debt Service'!G$27/12,0)),"-")</f>
        <v>0</v>
      </c>
      <c r="I563" s="366">
        <f>IFERROR(IF(-SUM(I$20:I562)+I$15&lt;0.000001,0,IF($C563&gt;='H-32A-WP06 - Debt Service'!H$24,'H-32A-WP06 - Debt Service'!H$27/12,0)),"-")</f>
        <v>0</v>
      </c>
      <c r="J563" s="366">
        <f>IFERROR(IF(-SUM(J$20:J562)+J$15&lt;0.000001,0,IF($C563&gt;='H-32A-WP06 - Debt Service'!I$24,'H-32A-WP06 - Debt Service'!I$27/12,0)),"-")</f>
        <v>0</v>
      </c>
      <c r="K563" s="366">
        <f>IFERROR(IF(-SUM(K$20:K562)+K$15&lt;0.000001,0,IF($C563&gt;='H-32A-WP06 - Debt Service'!J$24,'H-32A-WP06 - Debt Service'!J$27/12,0)),"-")</f>
        <v>0</v>
      </c>
      <c r="L563" s="366">
        <f>IFERROR(IF(-SUM(L$20:L562)+L$15&lt;0.000001,0,IF($C563&gt;='H-32A-WP06 - Debt Service'!K$24,'H-32A-WP06 - Debt Service'!K$27/12,0)),"-")</f>
        <v>0</v>
      </c>
      <c r="M563" s="366">
        <f>IFERROR(IF(-SUM(M$20:M562)+M$15&lt;0.000001,0,IF($C563&gt;='H-32A-WP06 - Debt Service'!L$24,'H-32A-WP06 - Debt Service'!L$27/12,0)),"-")</f>
        <v>0</v>
      </c>
      <c r="N563" s="459"/>
      <c r="O563" s="354">
        <f t="shared" si="33"/>
        <v>2064</v>
      </c>
      <c r="P563" s="378">
        <f t="shared" si="35"/>
        <v>59993</v>
      </c>
      <c r="Q563" s="366" t="str">
        <f>IFERROR(IF(-SUM(Q$20:Q562)+Q$15&lt;0.000001,0,IF($C563&gt;='H-32A-WP06 - Debt Service'!P$24,'H-32A-WP06 - Debt Service'!P$27/12,0)),"-")</f>
        <v>-</v>
      </c>
      <c r="R563" s="366">
        <f>IFERROR(IF(-SUM(R$20:R562)+R$15&lt;0.000001,0,IF($C563&gt;='H-32A-WP06 - Debt Service'!Q$24,'H-32A-WP06 - Debt Service'!Q$27/12,0)),"-")</f>
        <v>0</v>
      </c>
      <c r="S563" s="366">
        <f>IFERROR(IF(-SUM(S$20:S562)+S$15&lt;0.000001,0,IF($C563&gt;='H-32A-WP06 - Debt Service'!R$24,'H-32A-WP06 - Debt Service'!R$27/12,0)),"-")</f>
        <v>0</v>
      </c>
      <c r="T563" s="366">
        <f>IFERROR(IF(-SUM(T$20:T562)+T$15&lt;0.000001,0,IF($C563&gt;='H-32A-WP06 - Debt Service'!S$24,'H-32A-WP06 - Debt Service'!S$27/12,0)),"-")</f>
        <v>0</v>
      </c>
      <c r="U563" s="366">
        <f>IFERROR(IF(-SUM(U$20:U562)+U$15&lt;0.000001,0,IF($C563&gt;='H-32A-WP06 - Debt Service'!T$24,'H-32A-WP06 - Debt Service'!T$27/12,0)),"-")</f>
        <v>0</v>
      </c>
      <c r="V563" s="366">
        <f>IFERROR(IF(-SUM(V$20:V562)+V$15&lt;0.000001,0,IF($C563&gt;='H-32A-WP06 - Debt Service'!U$24,'H-32A-WP06 - Debt Service'!U$27/12,0)),"-")</f>
        <v>0</v>
      </c>
      <c r="W563" s="366">
        <f>IFERROR(IF(-SUM(W$20:W562)+W$15&lt;0.000001,0,IF($C563&gt;='H-32A-WP06 - Debt Service'!V$24,'H-32A-WP06 - Debt Service'!V$27/12,0)),"-")</f>
        <v>0</v>
      </c>
      <c r="X563" s="366">
        <f>IFERROR(IF(-SUM(X$20:X562)+X$15&lt;0.000001,0,IF($C563&gt;='H-32A-WP06 - Debt Service'!W$24,'H-32A-WP06 - Debt Service'!W$27/12,0)),"-")</f>
        <v>0</v>
      </c>
      <c r="Y563" s="366">
        <f>IFERROR(IF(-SUM(Y$20:Y562)+Y$15&lt;0.000001,0,IF($C563&gt;='H-32A-WP06 - Debt Service'!X$24,'H-32A-WP06 - Debt Service'!X$27/12,0)),"-")</f>
        <v>0</v>
      </c>
      <c r="Z563" s="366">
        <f>IFERROR(IF(-SUM(Z$20:Z562)+Z$15&lt;0.000001,0,IF($C563&gt;='H-32A-WP06 - Debt Service'!Y$24,'H-32A-WP06 - Debt Service'!Y$27/12,0)),"-")</f>
        <v>0</v>
      </c>
    </row>
    <row r="564" spans="2:26">
      <c r="B564" s="354">
        <f t="shared" si="32"/>
        <v>2064</v>
      </c>
      <c r="C564" s="378">
        <f t="shared" si="34"/>
        <v>60023</v>
      </c>
      <c r="D564" s="366" t="str">
        <f>IFERROR(IF(-SUM(D$20:D563)+D$15&lt;0.000001,0,IF($C564&gt;='H-32A-WP06 - Debt Service'!C$24,'H-32A-WP06 - Debt Service'!C$27/12,0)),"-")</f>
        <v>-</v>
      </c>
      <c r="E564" s="366" t="str">
        <f>IFERROR(IF(-SUM(E$20:E563)+E$15&lt;0.000001,0,IF($C564&gt;='H-32A-WP06 - Debt Service'!D$24,'H-32A-WP06 - Debt Service'!D$27/12,0)),"-")</f>
        <v>-</v>
      </c>
      <c r="F564" s="366" t="str">
        <f>IFERROR(IF(-SUM(F$20:F563)+F$15&lt;0.000001,0,IF($C564&gt;='H-32A-WP06 - Debt Service'!E$24,'H-32A-WP06 - Debt Service'!E$27/12,0)),"-")</f>
        <v>-</v>
      </c>
      <c r="G564" s="366">
        <f>IFERROR(IF(-SUM(G$20:G563)+G$15&lt;0.000001,0,IF($C564&gt;='H-32A-WP06 - Debt Service'!F$24,'H-32A-WP06 - Debt Service'!F$27/12,0)),"-")</f>
        <v>0</v>
      </c>
      <c r="H564" s="366">
        <f>IFERROR(IF(-SUM(H$20:H563)+H$15&lt;0.000001,0,IF($C564&gt;='H-32A-WP06 - Debt Service'!G$24,'H-32A-WP06 - Debt Service'!G$27/12,0)),"-")</f>
        <v>0</v>
      </c>
      <c r="I564" s="366">
        <f>IFERROR(IF(-SUM(I$20:I563)+I$15&lt;0.000001,0,IF($C564&gt;='H-32A-WP06 - Debt Service'!H$24,'H-32A-WP06 - Debt Service'!H$27/12,0)),"-")</f>
        <v>0</v>
      </c>
      <c r="J564" s="366">
        <f>IFERROR(IF(-SUM(J$20:J563)+J$15&lt;0.000001,0,IF($C564&gt;='H-32A-WP06 - Debt Service'!I$24,'H-32A-WP06 - Debt Service'!I$27/12,0)),"-")</f>
        <v>0</v>
      </c>
      <c r="K564" s="366">
        <f>IFERROR(IF(-SUM(K$20:K563)+K$15&lt;0.000001,0,IF($C564&gt;='H-32A-WP06 - Debt Service'!J$24,'H-32A-WP06 - Debt Service'!J$27/12,0)),"-")</f>
        <v>0</v>
      </c>
      <c r="L564" s="366">
        <f>IFERROR(IF(-SUM(L$20:L563)+L$15&lt;0.000001,0,IF($C564&gt;='H-32A-WP06 - Debt Service'!K$24,'H-32A-WP06 - Debt Service'!K$27/12,0)),"-")</f>
        <v>0</v>
      </c>
      <c r="M564" s="366">
        <f>IFERROR(IF(-SUM(M$20:M563)+M$15&lt;0.000001,0,IF($C564&gt;='H-32A-WP06 - Debt Service'!L$24,'H-32A-WP06 - Debt Service'!L$27/12,0)),"-")</f>
        <v>0</v>
      </c>
      <c r="N564" s="459"/>
      <c r="O564" s="354">
        <f t="shared" si="33"/>
        <v>2064</v>
      </c>
      <c r="P564" s="378">
        <f t="shared" si="35"/>
        <v>60023</v>
      </c>
      <c r="Q564" s="366" t="str">
        <f>IFERROR(IF(-SUM(Q$20:Q563)+Q$15&lt;0.000001,0,IF($C564&gt;='H-32A-WP06 - Debt Service'!P$24,'H-32A-WP06 - Debt Service'!P$27/12,0)),"-")</f>
        <v>-</v>
      </c>
      <c r="R564" s="366">
        <f>IFERROR(IF(-SUM(R$20:R563)+R$15&lt;0.000001,0,IF($C564&gt;='H-32A-WP06 - Debt Service'!Q$24,'H-32A-WP06 - Debt Service'!Q$27/12,0)),"-")</f>
        <v>0</v>
      </c>
      <c r="S564" s="366">
        <f>IFERROR(IF(-SUM(S$20:S563)+S$15&lt;0.000001,0,IF($C564&gt;='H-32A-WP06 - Debt Service'!R$24,'H-32A-WP06 - Debt Service'!R$27/12,0)),"-")</f>
        <v>0</v>
      </c>
      <c r="T564" s="366">
        <f>IFERROR(IF(-SUM(T$20:T563)+T$15&lt;0.000001,0,IF($C564&gt;='H-32A-WP06 - Debt Service'!S$24,'H-32A-WP06 - Debt Service'!S$27/12,0)),"-")</f>
        <v>0</v>
      </c>
      <c r="U564" s="366">
        <f>IFERROR(IF(-SUM(U$20:U563)+U$15&lt;0.000001,0,IF($C564&gt;='H-32A-WP06 - Debt Service'!T$24,'H-32A-WP06 - Debt Service'!T$27/12,0)),"-")</f>
        <v>0</v>
      </c>
      <c r="V564" s="366">
        <f>IFERROR(IF(-SUM(V$20:V563)+V$15&lt;0.000001,0,IF($C564&gt;='H-32A-WP06 - Debt Service'!U$24,'H-32A-WP06 - Debt Service'!U$27/12,0)),"-")</f>
        <v>0</v>
      </c>
      <c r="W564" s="366">
        <f>IFERROR(IF(-SUM(W$20:W563)+W$15&lt;0.000001,0,IF($C564&gt;='H-32A-WP06 - Debt Service'!V$24,'H-32A-WP06 - Debt Service'!V$27/12,0)),"-")</f>
        <v>0</v>
      </c>
      <c r="X564" s="366">
        <f>IFERROR(IF(-SUM(X$20:X563)+X$15&lt;0.000001,0,IF($C564&gt;='H-32A-WP06 - Debt Service'!W$24,'H-32A-WP06 - Debt Service'!W$27/12,0)),"-")</f>
        <v>0</v>
      </c>
      <c r="Y564" s="366">
        <f>IFERROR(IF(-SUM(Y$20:Y563)+Y$15&lt;0.000001,0,IF($C564&gt;='H-32A-WP06 - Debt Service'!X$24,'H-32A-WP06 - Debt Service'!X$27/12,0)),"-")</f>
        <v>0</v>
      </c>
      <c r="Z564" s="366">
        <f>IFERROR(IF(-SUM(Z$20:Z563)+Z$15&lt;0.000001,0,IF($C564&gt;='H-32A-WP06 - Debt Service'!Y$24,'H-32A-WP06 - Debt Service'!Y$27/12,0)),"-")</f>
        <v>0</v>
      </c>
    </row>
    <row r="565" spans="2:26">
      <c r="B565" s="354">
        <f t="shared" si="32"/>
        <v>2064</v>
      </c>
      <c r="C565" s="378">
        <f t="shared" si="34"/>
        <v>60054</v>
      </c>
      <c r="D565" s="366" t="str">
        <f>IFERROR(IF(-SUM(D$20:D564)+D$15&lt;0.000001,0,IF($C565&gt;='H-32A-WP06 - Debt Service'!C$24,'H-32A-WP06 - Debt Service'!C$27/12,0)),"-")</f>
        <v>-</v>
      </c>
      <c r="E565" s="366" t="str">
        <f>IFERROR(IF(-SUM(E$20:E564)+E$15&lt;0.000001,0,IF($C565&gt;='H-32A-WP06 - Debt Service'!D$24,'H-32A-WP06 - Debt Service'!D$27/12,0)),"-")</f>
        <v>-</v>
      </c>
      <c r="F565" s="366" t="str">
        <f>IFERROR(IF(-SUM(F$20:F564)+F$15&lt;0.000001,0,IF($C565&gt;='H-32A-WP06 - Debt Service'!E$24,'H-32A-WP06 - Debt Service'!E$27/12,0)),"-")</f>
        <v>-</v>
      </c>
      <c r="G565" s="366">
        <f>IFERROR(IF(-SUM(G$20:G564)+G$15&lt;0.000001,0,IF($C565&gt;='H-32A-WP06 - Debt Service'!F$24,'H-32A-WP06 - Debt Service'!F$27/12,0)),"-")</f>
        <v>0</v>
      </c>
      <c r="H565" s="366">
        <f>IFERROR(IF(-SUM(H$20:H564)+H$15&lt;0.000001,0,IF($C565&gt;='H-32A-WP06 - Debt Service'!G$24,'H-32A-WP06 - Debt Service'!G$27/12,0)),"-")</f>
        <v>0</v>
      </c>
      <c r="I565" s="366">
        <f>IFERROR(IF(-SUM(I$20:I564)+I$15&lt;0.000001,0,IF($C565&gt;='H-32A-WP06 - Debt Service'!H$24,'H-32A-WP06 - Debt Service'!H$27/12,0)),"-")</f>
        <v>0</v>
      </c>
      <c r="J565" s="366">
        <f>IFERROR(IF(-SUM(J$20:J564)+J$15&lt;0.000001,0,IF($C565&gt;='H-32A-WP06 - Debt Service'!I$24,'H-32A-WP06 - Debt Service'!I$27/12,0)),"-")</f>
        <v>0</v>
      </c>
      <c r="K565" s="366">
        <f>IFERROR(IF(-SUM(K$20:K564)+K$15&lt;0.000001,0,IF($C565&gt;='H-32A-WP06 - Debt Service'!J$24,'H-32A-WP06 - Debt Service'!J$27/12,0)),"-")</f>
        <v>0</v>
      </c>
      <c r="L565" s="366">
        <f>IFERROR(IF(-SUM(L$20:L564)+L$15&lt;0.000001,0,IF($C565&gt;='H-32A-WP06 - Debt Service'!K$24,'H-32A-WP06 - Debt Service'!K$27/12,0)),"-")</f>
        <v>0</v>
      </c>
      <c r="M565" s="366">
        <f>IFERROR(IF(-SUM(M$20:M564)+M$15&lt;0.000001,0,IF($C565&gt;='H-32A-WP06 - Debt Service'!L$24,'H-32A-WP06 - Debt Service'!L$27/12,0)),"-")</f>
        <v>0</v>
      </c>
      <c r="N565" s="459"/>
      <c r="O565" s="354">
        <f t="shared" si="33"/>
        <v>2064</v>
      </c>
      <c r="P565" s="378">
        <f t="shared" si="35"/>
        <v>60054</v>
      </c>
      <c r="Q565" s="366" t="str">
        <f>IFERROR(IF(-SUM(Q$20:Q564)+Q$15&lt;0.000001,0,IF($C565&gt;='H-32A-WP06 - Debt Service'!P$24,'H-32A-WP06 - Debt Service'!P$27/12,0)),"-")</f>
        <v>-</v>
      </c>
      <c r="R565" s="366">
        <f>IFERROR(IF(-SUM(R$20:R564)+R$15&lt;0.000001,0,IF($C565&gt;='H-32A-WP06 - Debt Service'!Q$24,'H-32A-WP06 - Debt Service'!Q$27/12,0)),"-")</f>
        <v>0</v>
      </c>
      <c r="S565" s="366">
        <f>IFERROR(IF(-SUM(S$20:S564)+S$15&lt;0.000001,0,IF($C565&gt;='H-32A-WP06 - Debt Service'!R$24,'H-32A-WP06 - Debt Service'!R$27/12,0)),"-")</f>
        <v>0</v>
      </c>
      <c r="T565" s="366">
        <f>IFERROR(IF(-SUM(T$20:T564)+T$15&lt;0.000001,0,IF($C565&gt;='H-32A-WP06 - Debt Service'!S$24,'H-32A-WP06 - Debt Service'!S$27/12,0)),"-")</f>
        <v>0</v>
      </c>
      <c r="U565" s="366">
        <f>IFERROR(IF(-SUM(U$20:U564)+U$15&lt;0.000001,0,IF($C565&gt;='H-32A-WP06 - Debt Service'!T$24,'H-32A-WP06 - Debt Service'!T$27/12,0)),"-")</f>
        <v>0</v>
      </c>
      <c r="V565" s="366">
        <f>IFERROR(IF(-SUM(V$20:V564)+V$15&lt;0.000001,0,IF($C565&gt;='H-32A-WP06 - Debt Service'!U$24,'H-32A-WP06 - Debt Service'!U$27/12,0)),"-")</f>
        <v>0</v>
      </c>
      <c r="W565" s="366">
        <f>IFERROR(IF(-SUM(W$20:W564)+W$15&lt;0.000001,0,IF($C565&gt;='H-32A-WP06 - Debt Service'!V$24,'H-32A-WP06 - Debt Service'!V$27/12,0)),"-")</f>
        <v>0</v>
      </c>
      <c r="X565" s="366">
        <f>IFERROR(IF(-SUM(X$20:X564)+X$15&lt;0.000001,0,IF($C565&gt;='H-32A-WP06 - Debt Service'!W$24,'H-32A-WP06 - Debt Service'!W$27/12,0)),"-")</f>
        <v>0</v>
      </c>
      <c r="Y565" s="366">
        <f>IFERROR(IF(-SUM(Y$20:Y564)+Y$15&lt;0.000001,0,IF($C565&gt;='H-32A-WP06 - Debt Service'!X$24,'H-32A-WP06 - Debt Service'!X$27/12,0)),"-")</f>
        <v>0</v>
      </c>
      <c r="Z565" s="366">
        <f>IFERROR(IF(-SUM(Z$20:Z564)+Z$15&lt;0.000001,0,IF($C565&gt;='H-32A-WP06 - Debt Service'!Y$24,'H-32A-WP06 - Debt Service'!Y$27/12,0)),"-")</f>
        <v>0</v>
      </c>
    </row>
    <row r="566" spans="2:26">
      <c r="B566" s="354">
        <f t="shared" si="32"/>
        <v>2064</v>
      </c>
      <c r="C566" s="378">
        <f t="shared" si="34"/>
        <v>60084</v>
      </c>
      <c r="D566" s="366" t="str">
        <f>IFERROR(IF(-SUM(D$20:D565)+D$15&lt;0.000001,0,IF($C566&gt;='H-32A-WP06 - Debt Service'!C$24,'H-32A-WP06 - Debt Service'!C$27/12,0)),"-")</f>
        <v>-</v>
      </c>
      <c r="E566" s="366" t="str">
        <f>IFERROR(IF(-SUM(E$20:E565)+E$15&lt;0.000001,0,IF($C566&gt;='H-32A-WP06 - Debt Service'!D$24,'H-32A-WP06 - Debt Service'!D$27/12,0)),"-")</f>
        <v>-</v>
      </c>
      <c r="F566" s="366" t="str">
        <f>IFERROR(IF(-SUM(F$20:F565)+F$15&lt;0.000001,0,IF($C566&gt;='H-32A-WP06 - Debt Service'!E$24,'H-32A-WP06 - Debt Service'!E$27/12,0)),"-")</f>
        <v>-</v>
      </c>
      <c r="G566" s="366">
        <f>IFERROR(IF(-SUM(G$20:G565)+G$15&lt;0.000001,0,IF($C566&gt;='H-32A-WP06 - Debt Service'!F$24,'H-32A-WP06 - Debt Service'!F$27/12,0)),"-")</f>
        <v>0</v>
      </c>
      <c r="H566" s="366">
        <f>IFERROR(IF(-SUM(H$20:H565)+H$15&lt;0.000001,0,IF($C566&gt;='H-32A-WP06 - Debt Service'!G$24,'H-32A-WP06 - Debt Service'!G$27/12,0)),"-")</f>
        <v>0</v>
      </c>
      <c r="I566" s="366">
        <f>IFERROR(IF(-SUM(I$20:I565)+I$15&lt;0.000001,0,IF($C566&gt;='H-32A-WP06 - Debt Service'!H$24,'H-32A-WP06 - Debt Service'!H$27/12,0)),"-")</f>
        <v>0</v>
      </c>
      <c r="J566" s="366">
        <f>IFERROR(IF(-SUM(J$20:J565)+J$15&lt;0.000001,0,IF($C566&gt;='H-32A-WP06 - Debt Service'!I$24,'H-32A-WP06 - Debt Service'!I$27/12,0)),"-")</f>
        <v>0</v>
      </c>
      <c r="K566" s="366">
        <f>IFERROR(IF(-SUM(K$20:K565)+K$15&lt;0.000001,0,IF($C566&gt;='H-32A-WP06 - Debt Service'!J$24,'H-32A-WP06 - Debt Service'!J$27/12,0)),"-")</f>
        <v>0</v>
      </c>
      <c r="L566" s="366">
        <f>IFERROR(IF(-SUM(L$20:L565)+L$15&lt;0.000001,0,IF($C566&gt;='H-32A-WP06 - Debt Service'!K$24,'H-32A-WP06 - Debt Service'!K$27/12,0)),"-")</f>
        <v>0</v>
      </c>
      <c r="M566" s="366">
        <f>IFERROR(IF(-SUM(M$20:M565)+M$15&lt;0.000001,0,IF($C566&gt;='H-32A-WP06 - Debt Service'!L$24,'H-32A-WP06 - Debt Service'!L$27/12,0)),"-")</f>
        <v>0</v>
      </c>
      <c r="N566" s="459"/>
      <c r="O566" s="354">
        <f t="shared" si="33"/>
        <v>2064</v>
      </c>
      <c r="P566" s="378">
        <f t="shared" si="35"/>
        <v>60084</v>
      </c>
      <c r="Q566" s="366" t="str">
        <f>IFERROR(IF(-SUM(Q$20:Q565)+Q$15&lt;0.000001,0,IF($C566&gt;='H-32A-WP06 - Debt Service'!P$24,'H-32A-WP06 - Debt Service'!P$27/12,0)),"-")</f>
        <v>-</v>
      </c>
      <c r="R566" s="366">
        <f>IFERROR(IF(-SUM(R$20:R565)+R$15&lt;0.000001,0,IF($C566&gt;='H-32A-WP06 - Debt Service'!Q$24,'H-32A-WP06 - Debt Service'!Q$27/12,0)),"-")</f>
        <v>0</v>
      </c>
      <c r="S566" s="366">
        <f>IFERROR(IF(-SUM(S$20:S565)+S$15&lt;0.000001,0,IF($C566&gt;='H-32A-WP06 - Debt Service'!R$24,'H-32A-WP06 - Debt Service'!R$27/12,0)),"-")</f>
        <v>0</v>
      </c>
      <c r="T566" s="366">
        <f>IFERROR(IF(-SUM(T$20:T565)+T$15&lt;0.000001,0,IF($C566&gt;='H-32A-WP06 - Debt Service'!S$24,'H-32A-WP06 - Debt Service'!S$27/12,0)),"-")</f>
        <v>0</v>
      </c>
      <c r="U566" s="366">
        <f>IFERROR(IF(-SUM(U$20:U565)+U$15&lt;0.000001,0,IF($C566&gt;='H-32A-WP06 - Debt Service'!T$24,'H-32A-WP06 - Debt Service'!T$27/12,0)),"-")</f>
        <v>0</v>
      </c>
      <c r="V566" s="366">
        <f>IFERROR(IF(-SUM(V$20:V565)+V$15&lt;0.000001,0,IF($C566&gt;='H-32A-WP06 - Debt Service'!U$24,'H-32A-WP06 - Debt Service'!U$27/12,0)),"-")</f>
        <v>0</v>
      </c>
      <c r="W566" s="366">
        <f>IFERROR(IF(-SUM(W$20:W565)+W$15&lt;0.000001,0,IF($C566&gt;='H-32A-WP06 - Debt Service'!V$24,'H-32A-WP06 - Debt Service'!V$27/12,0)),"-")</f>
        <v>0</v>
      </c>
      <c r="X566" s="366">
        <f>IFERROR(IF(-SUM(X$20:X565)+X$15&lt;0.000001,0,IF($C566&gt;='H-32A-WP06 - Debt Service'!W$24,'H-32A-WP06 - Debt Service'!W$27/12,0)),"-")</f>
        <v>0</v>
      </c>
      <c r="Y566" s="366">
        <f>IFERROR(IF(-SUM(Y$20:Y565)+Y$15&lt;0.000001,0,IF($C566&gt;='H-32A-WP06 - Debt Service'!X$24,'H-32A-WP06 - Debt Service'!X$27/12,0)),"-")</f>
        <v>0</v>
      </c>
      <c r="Z566" s="366">
        <f>IFERROR(IF(-SUM(Z$20:Z565)+Z$15&lt;0.000001,0,IF($C566&gt;='H-32A-WP06 - Debt Service'!Y$24,'H-32A-WP06 - Debt Service'!Y$27/12,0)),"-")</f>
        <v>0</v>
      </c>
    </row>
    <row r="567" spans="2:26">
      <c r="B567" s="354">
        <f t="shared" si="32"/>
        <v>2064</v>
      </c>
      <c r="C567" s="378">
        <f t="shared" si="34"/>
        <v>60115</v>
      </c>
      <c r="D567" s="366" t="str">
        <f>IFERROR(IF(-SUM(D$20:D566)+D$15&lt;0.000001,0,IF($C567&gt;='H-32A-WP06 - Debt Service'!C$24,'H-32A-WP06 - Debt Service'!C$27/12,0)),"-")</f>
        <v>-</v>
      </c>
      <c r="E567" s="366" t="str">
        <f>IFERROR(IF(-SUM(E$20:E566)+E$15&lt;0.000001,0,IF($C567&gt;='H-32A-WP06 - Debt Service'!D$24,'H-32A-WP06 - Debt Service'!D$27/12,0)),"-")</f>
        <v>-</v>
      </c>
      <c r="F567" s="366" t="str">
        <f>IFERROR(IF(-SUM(F$20:F566)+F$15&lt;0.000001,0,IF($C567&gt;='H-32A-WP06 - Debt Service'!E$24,'H-32A-WP06 - Debt Service'!E$27/12,0)),"-")</f>
        <v>-</v>
      </c>
      <c r="G567" s="366">
        <f>IFERROR(IF(-SUM(G$20:G566)+G$15&lt;0.000001,0,IF($C567&gt;='H-32A-WP06 - Debt Service'!F$24,'H-32A-WP06 - Debt Service'!F$27/12,0)),"-")</f>
        <v>0</v>
      </c>
      <c r="H567" s="366">
        <f>IFERROR(IF(-SUM(H$20:H566)+H$15&lt;0.000001,0,IF($C567&gt;='H-32A-WP06 - Debt Service'!G$24,'H-32A-WP06 - Debt Service'!G$27/12,0)),"-")</f>
        <v>0</v>
      </c>
      <c r="I567" s="366">
        <f>IFERROR(IF(-SUM(I$20:I566)+I$15&lt;0.000001,0,IF($C567&gt;='H-32A-WP06 - Debt Service'!H$24,'H-32A-WP06 - Debt Service'!H$27/12,0)),"-")</f>
        <v>0</v>
      </c>
      <c r="J567" s="366">
        <f>IFERROR(IF(-SUM(J$20:J566)+J$15&lt;0.000001,0,IF($C567&gt;='H-32A-WP06 - Debt Service'!I$24,'H-32A-WP06 - Debt Service'!I$27/12,0)),"-")</f>
        <v>0</v>
      </c>
      <c r="K567" s="366">
        <f>IFERROR(IF(-SUM(K$20:K566)+K$15&lt;0.000001,0,IF($C567&gt;='H-32A-WP06 - Debt Service'!J$24,'H-32A-WP06 - Debt Service'!J$27/12,0)),"-")</f>
        <v>0</v>
      </c>
      <c r="L567" s="366">
        <f>IFERROR(IF(-SUM(L$20:L566)+L$15&lt;0.000001,0,IF($C567&gt;='H-32A-WP06 - Debt Service'!K$24,'H-32A-WP06 - Debt Service'!K$27/12,0)),"-")</f>
        <v>0</v>
      </c>
      <c r="M567" s="366">
        <f>IFERROR(IF(-SUM(M$20:M566)+M$15&lt;0.000001,0,IF($C567&gt;='H-32A-WP06 - Debt Service'!L$24,'H-32A-WP06 - Debt Service'!L$27/12,0)),"-")</f>
        <v>0</v>
      </c>
      <c r="N567" s="459"/>
      <c r="O567" s="354">
        <f t="shared" si="33"/>
        <v>2064</v>
      </c>
      <c r="P567" s="378">
        <f t="shared" si="35"/>
        <v>60115</v>
      </c>
      <c r="Q567" s="366" t="str">
        <f>IFERROR(IF(-SUM(Q$20:Q566)+Q$15&lt;0.000001,0,IF($C567&gt;='H-32A-WP06 - Debt Service'!P$24,'H-32A-WP06 - Debt Service'!P$27/12,0)),"-")</f>
        <v>-</v>
      </c>
      <c r="R567" s="366">
        <f>IFERROR(IF(-SUM(R$20:R566)+R$15&lt;0.000001,0,IF($C567&gt;='H-32A-WP06 - Debt Service'!Q$24,'H-32A-WP06 - Debt Service'!Q$27/12,0)),"-")</f>
        <v>0</v>
      </c>
      <c r="S567" s="366">
        <f>IFERROR(IF(-SUM(S$20:S566)+S$15&lt;0.000001,0,IF($C567&gt;='H-32A-WP06 - Debt Service'!R$24,'H-32A-WP06 - Debt Service'!R$27/12,0)),"-")</f>
        <v>0</v>
      </c>
      <c r="T567" s="366">
        <f>IFERROR(IF(-SUM(T$20:T566)+T$15&lt;0.000001,0,IF($C567&gt;='H-32A-WP06 - Debt Service'!S$24,'H-32A-WP06 - Debt Service'!S$27/12,0)),"-")</f>
        <v>0</v>
      </c>
      <c r="U567" s="366">
        <f>IFERROR(IF(-SUM(U$20:U566)+U$15&lt;0.000001,0,IF($C567&gt;='H-32A-WP06 - Debt Service'!T$24,'H-32A-WP06 - Debt Service'!T$27/12,0)),"-")</f>
        <v>0</v>
      </c>
      <c r="V567" s="366">
        <f>IFERROR(IF(-SUM(V$20:V566)+V$15&lt;0.000001,0,IF($C567&gt;='H-32A-WP06 - Debt Service'!U$24,'H-32A-WP06 - Debt Service'!U$27/12,0)),"-")</f>
        <v>0</v>
      </c>
      <c r="W567" s="366">
        <f>IFERROR(IF(-SUM(W$20:W566)+W$15&lt;0.000001,0,IF($C567&gt;='H-32A-WP06 - Debt Service'!V$24,'H-32A-WP06 - Debt Service'!V$27/12,0)),"-")</f>
        <v>0</v>
      </c>
      <c r="X567" s="366">
        <f>IFERROR(IF(-SUM(X$20:X566)+X$15&lt;0.000001,0,IF($C567&gt;='H-32A-WP06 - Debt Service'!W$24,'H-32A-WP06 - Debt Service'!W$27/12,0)),"-")</f>
        <v>0</v>
      </c>
      <c r="Y567" s="366">
        <f>IFERROR(IF(-SUM(Y$20:Y566)+Y$15&lt;0.000001,0,IF($C567&gt;='H-32A-WP06 - Debt Service'!X$24,'H-32A-WP06 - Debt Service'!X$27/12,0)),"-")</f>
        <v>0</v>
      </c>
      <c r="Z567" s="366">
        <f>IFERROR(IF(-SUM(Z$20:Z566)+Z$15&lt;0.000001,0,IF($C567&gt;='H-32A-WP06 - Debt Service'!Y$24,'H-32A-WP06 - Debt Service'!Y$27/12,0)),"-")</f>
        <v>0</v>
      </c>
    </row>
    <row r="568" spans="2:26">
      <c r="B568" s="354">
        <f t="shared" si="32"/>
        <v>2064</v>
      </c>
      <c r="C568" s="378">
        <f t="shared" si="34"/>
        <v>60146</v>
      </c>
      <c r="D568" s="366" t="str">
        <f>IFERROR(IF(-SUM(D$20:D567)+D$15&lt;0.000001,0,IF($C568&gt;='H-32A-WP06 - Debt Service'!C$24,'H-32A-WP06 - Debt Service'!C$27/12,0)),"-")</f>
        <v>-</v>
      </c>
      <c r="E568" s="366" t="str">
        <f>IFERROR(IF(-SUM(E$20:E567)+E$15&lt;0.000001,0,IF($C568&gt;='H-32A-WP06 - Debt Service'!D$24,'H-32A-WP06 - Debt Service'!D$27/12,0)),"-")</f>
        <v>-</v>
      </c>
      <c r="F568" s="366" t="str">
        <f>IFERROR(IF(-SUM(F$20:F567)+F$15&lt;0.000001,0,IF($C568&gt;='H-32A-WP06 - Debt Service'!E$24,'H-32A-WP06 - Debt Service'!E$27/12,0)),"-")</f>
        <v>-</v>
      </c>
      <c r="G568" s="366">
        <f>IFERROR(IF(-SUM(G$20:G567)+G$15&lt;0.000001,0,IF($C568&gt;='H-32A-WP06 - Debt Service'!F$24,'H-32A-WP06 - Debt Service'!F$27/12,0)),"-")</f>
        <v>0</v>
      </c>
      <c r="H568" s="366">
        <f>IFERROR(IF(-SUM(H$20:H567)+H$15&lt;0.000001,0,IF($C568&gt;='H-32A-WP06 - Debt Service'!G$24,'H-32A-WP06 - Debt Service'!G$27/12,0)),"-")</f>
        <v>0</v>
      </c>
      <c r="I568" s="366">
        <f>IFERROR(IF(-SUM(I$20:I567)+I$15&lt;0.000001,0,IF($C568&gt;='H-32A-WP06 - Debt Service'!H$24,'H-32A-WP06 - Debt Service'!H$27/12,0)),"-")</f>
        <v>0</v>
      </c>
      <c r="J568" s="366">
        <f>IFERROR(IF(-SUM(J$20:J567)+J$15&lt;0.000001,0,IF($C568&gt;='H-32A-WP06 - Debt Service'!I$24,'H-32A-WP06 - Debt Service'!I$27/12,0)),"-")</f>
        <v>0</v>
      </c>
      <c r="K568" s="366">
        <f>IFERROR(IF(-SUM(K$20:K567)+K$15&lt;0.000001,0,IF($C568&gt;='H-32A-WP06 - Debt Service'!J$24,'H-32A-WP06 - Debt Service'!J$27/12,0)),"-")</f>
        <v>0</v>
      </c>
      <c r="L568" s="366">
        <f>IFERROR(IF(-SUM(L$20:L567)+L$15&lt;0.000001,0,IF($C568&gt;='H-32A-WP06 - Debt Service'!K$24,'H-32A-WP06 - Debt Service'!K$27/12,0)),"-")</f>
        <v>0</v>
      </c>
      <c r="M568" s="366">
        <f>IFERROR(IF(-SUM(M$20:M567)+M$15&lt;0.000001,0,IF($C568&gt;='H-32A-WP06 - Debt Service'!L$24,'H-32A-WP06 - Debt Service'!L$27/12,0)),"-")</f>
        <v>0</v>
      </c>
      <c r="N568" s="459"/>
      <c r="O568" s="354">
        <f t="shared" si="33"/>
        <v>2064</v>
      </c>
      <c r="P568" s="378">
        <f t="shared" si="35"/>
        <v>60146</v>
      </c>
      <c r="Q568" s="366" t="str">
        <f>IFERROR(IF(-SUM(Q$20:Q567)+Q$15&lt;0.000001,0,IF($C568&gt;='H-32A-WP06 - Debt Service'!P$24,'H-32A-WP06 - Debt Service'!P$27/12,0)),"-")</f>
        <v>-</v>
      </c>
      <c r="R568" s="366">
        <f>IFERROR(IF(-SUM(R$20:R567)+R$15&lt;0.000001,0,IF($C568&gt;='H-32A-WP06 - Debt Service'!Q$24,'H-32A-WP06 - Debt Service'!Q$27/12,0)),"-")</f>
        <v>0</v>
      </c>
      <c r="S568" s="366">
        <f>IFERROR(IF(-SUM(S$20:S567)+S$15&lt;0.000001,0,IF($C568&gt;='H-32A-WP06 - Debt Service'!R$24,'H-32A-WP06 - Debt Service'!R$27/12,0)),"-")</f>
        <v>0</v>
      </c>
      <c r="T568" s="366">
        <f>IFERROR(IF(-SUM(T$20:T567)+T$15&lt;0.000001,0,IF($C568&gt;='H-32A-WP06 - Debt Service'!S$24,'H-32A-WP06 - Debt Service'!S$27/12,0)),"-")</f>
        <v>0</v>
      </c>
      <c r="U568" s="366">
        <f>IFERROR(IF(-SUM(U$20:U567)+U$15&lt;0.000001,0,IF($C568&gt;='H-32A-WP06 - Debt Service'!T$24,'H-32A-WP06 - Debt Service'!T$27/12,0)),"-")</f>
        <v>0</v>
      </c>
      <c r="V568" s="366">
        <f>IFERROR(IF(-SUM(V$20:V567)+V$15&lt;0.000001,0,IF($C568&gt;='H-32A-WP06 - Debt Service'!U$24,'H-32A-WP06 - Debt Service'!U$27/12,0)),"-")</f>
        <v>0</v>
      </c>
      <c r="W568" s="366">
        <f>IFERROR(IF(-SUM(W$20:W567)+W$15&lt;0.000001,0,IF($C568&gt;='H-32A-WP06 - Debt Service'!V$24,'H-32A-WP06 - Debt Service'!V$27/12,0)),"-")</f>
        <v>0</v>
      </c>
      <c r="X568" s="366">
        <f>IFERROR(IF(-SUM(X$20:X567)+X$15&lt;0.000001,0,IF($C568&gt;='H-32A-WP06 - Debt Service'!W$24,'H-32A-WP06 - Debt Service'!W$27/12,0)),"-")</f>
        <v>0</v>
      </c>
      <c r="Y568" s="366">
        <f>IFERROR(IF(-SUM(Y$20:Y567)+Y$15&lt;0.000001,0,IF($C568&gt;='H-32A-WP06 - Debt Service'!X$24,'H-32A-WP06 - Debt Service'!X$27/12,0)),"-")</f>
        <v>0</v>
      </c>
      <c r="Z568" s="366">
        <f>IFERROR(IF(-SUM(Z$20:Z567)+Z$15&lt;0.000001,0,IF($C568&gt;='H-32A-WP06 - Debt Service'!Y$24,'H-32A-WP06 - Debt Service'!Y$27/12,0)),"-")</f>
        <v>0</v>
      </c>
    </row>
    <row r="569" spans="2:26">
      <c r="B569" s="354">
        <f t="shared" si="32"/>
        <v>2064</v>
      </c>
      <c r="C569" s="378">
        <f t="shared" si="34"/>
        <v>60176</v>
      </c>
      <c r="D569" s="366" t="str">
        <f>IFERROR(IF(-SUM(D$20:D568)+D$15&lt;0.000001,0,IF($C569&gt;='H-32A-WP06 - Debt Service'!C$24,'H-32A-WP06 - Debt Service'!C$27/12,0)),"-")</f>
        <v>-</v>
      </c>
      <c r="E569" s="366" t="str">
        <f>IFERROR(IF(-SUM(E$20:E568)+E$15&lt;0.000001,0,IF($C569&gt;='H-32A-WP06 - Debt Service'!D$24,'H-32A-WP06 - Debt Service'!D$27/12,0)),"-")</f>
        <v>-</v>
      </c>
      <c r="F569" s="366" t="str">
        <f>IFERROR(IF(-SUM(F$20:F568)+F$15&lt;0.000001,0,IF($C569&gt;='H-32A-WP06 - Debt Service'!E$24,'H-32A-WP06 - Debt Service'!E$27/12,0)),"-")</f>
        <v>-</v>
      </c>
      <c r="G569" s="366">
        <f>IFERROR(IF(-SUM(G$20:G568)+G$15&lt;0.000001,0,IF($C569&gt;='H-32A-WP06 - Debt Service'!F$24,'H-32A-WP06 - Debt Service'!F$27/12,0)),"-")</f>
        <v>0</v>
      </c>
      <c r="H569" s="366">
        <f>IFERROR(IF(-SUM(H$20:H568)+H$15&lt;0.000001,0,IF($C569&gt;='H-32A-WP06 - Debt Service'!G$24,'H-32A-WP06 - Debt Service'!G$27/12,0)),"-")</f>
        <v>0</v>
      </c>
      <c r="I569" s="366">
        <f>IFERROR(IF(-SUM(I$20:I568)+I$15&lt;0.000001,0,IF($C569&gt;='H-32A-WP06 - Debt Service'!H$24,'H-32A-WP06 - Debt Service'!H$27/12,0)),"-")</f>
        <v>0</v>
      </c>
      <c r="J569" s="366">
        <f>IFERROR(IF(-SUM(J$20:J568)+J$15&lt;0.000001,0,IF($C569&gt;='H-32A-WP06 - Debt Service'!I$24,'H-32A-WP06 - Debt Service'!I$27/12,0)),"-")</f>
        <v>0</v>
      </c>
      <c r="K569" s="366">
        <f>IFERROR(IF(-SUM(K$20:K568)+K$15&lt;0.000001,0,IF($C569&gt;='H-32A-WP06 - Debt Service'!J$24,'H-32A-WP06 - Debt Service'!J$27/12,0)),"-")</f>
        <v>0</v>
      </c>
      <c r="L569" s="366">
        <f>IFERROR(IF(-SUM(L$20:L568)+L$15&lt;0.000001,0,IF($C569&gt;='H-32A-WP06 - Debt Service'!K$24,'H-32A-WP06 - Debt Service'!K$27/12,0)),"-")</f>
        <v>0</v>
      </c>
      <c r="M569" s="366">
        <f>IFERROR(IF(-SUM(M$20:M568)+M$15&lt;0.000001,0,IF($C569&gt;='H-32A-WP06 - Debt Service'!L$24,'H-32A-WP06 - Debt Service'!L$27/12,0)),"-")</f>
        <v>0</v>
      </c>
      <c r="N569" s="459"/>
      <c r="O569" s="354">
        <f t="shared" si="33"/>
        <v>2064</v>
      </c>
      <c r="P569" s="378">
        <f t="shared" si="35"/>
        <v>60176</v>
      </c>
      <c r="Q569" s="366" t="str">
        <f>IFERROR(IF(-SUM(Q$20:Q568)+Q$15&lt;0.000001,0,IF($C569&gt;='H-32A-WP06 - Debt Service'!P$24,'H-32A-WP06 - Debt Service'!P$27/12,0)),"-")</f>
        <v>-</v>
      </c>
      <c r="R569" s="366">
        <f>IFERROR(IF(-SUM(R$20:R568)+R$15&lt;0.000001,0,IF($C569&gt;='H-32A-WP06 - Debt Service'!Q$24,'H-32A-WP06 - Debt Service'!Q$27/12,0)),"-")</f>
        <v>0</v>
      </c>
      <c r="S569" s="366">
        <f>IFERROR(IF(-SUM(S$20:S568)+S$15&lt;0.000001,0,IF($C569&gt;='H-32A-WP06 - Debt Service'!R$24,'H-32A-WP06 - Debt Service'!R$27/12,0)),"-")</f>
        <v>0</v>
      </c>
      <c r="T569" s="366">
        <f>IFERROR(IF(-SUM(T$20:T568)+T$15&lt;0.000001,0,IF($C569&gt;='H-32A-WP06 - Debt Service'!S$24,'H-32A-WP06 - Debt Service'!S$27/12,0)),"-")</f>
        <v>0</v>
      </c>
      <c r="U569" s="366">
        <f>IFERROR(IF(-SUM(U$20:U568)+U$15&lt;0.000001,0,IF($C569&gt;='H-32A-WP06 - Debt Service'!T$24,'H-32A-WP06 - Debt Service'!T$27/12,0)),"-")</f>
        <v>0</v>
      </c>
      <c r="V569" s="366">
        <f>IFERROR(IF(-SUM(V$20:V568)+V$15&lt;0.000001,0,IF($C569&gt;='H-32A-WP06 - Debt Service'!U$24,'H-32A-WP06 - Debt Service'!U$27/12,0)),"-")</f>
        <v>0</v>
      </c>
      <c r="W569" s="366">
        <f>IFERROR(IF(-SUM(W$20:W568)+W$15&lt;0.000001,0,IF($C569&gt;='H-32A-WP06 - Debt Service'!V$24,'H-32A-WP06 - Debt Service'!V$27/12,0)),"-")</f>
        <v>0</v>
      </c>
      <c r="X569" s="366">
        <f>IFERROR(IF(-SUM(X$20:X568)+X$15&lt;0.000001,0,IF($C569&gt;='H-32A-WP06 - Debt Service'!W$24,'H-32A-WP06 - Debt Service'!W$27/12,0)),"-")</f>
        <v>0</v>
      </c>
      <c r="Y569" s="366">
        <f>IFERROR(IF(-SUM(Y$20:Y568)+Y$15&lt;0.000001,0,IF($C569&gt;='H-32A-WP06 - Debt Service'!X$24,'H-32A-WP06 - Debt Service'!X$27/12,0)),"-")</f>
        <v>0</v>
      </c>
      <c r="Z569" s="366">
        <f>IFERROR(IF(-SUM(Z$20:Z568)+Z$15&lt;0.000001,0,IF($C569&gt;='H-32A-WP06 - Debt Service'!Y$24,'H-32A-WP06 - Debt Service'!Y$27/12,0)),"-")</f>
        <v>0</v>
      </c>
    </row>
    <row r="570" spans="2:26">
      <c r="B570" s="354">
        <f t="shared" si="32"/>
        <v>2064</v>
      </c>
      <c r="C570" s="378">
        <f t="shared" si="34"/>
        <v>60207</v>
      </c>
      <c r="D570" s="366" t="str">
        <f>IFERROR(IF(-SUM(D$20:D569)+D$15&lt;0.000001,0,IF($C570&gt;='H-32A-WP06 - Debt Service'!C$24,'H-32A-WP06 - Debt Service'!C$27/12,0)),"-")</f>
        <v>-</v>
      </c>
      <c r="E570" s="366" t="str">
        <f>IFERROR(IF(-SUM(E$20:E569)+E$15&lt;0.000001,0,IF($C570&gt;='H-32A-WP06 - Debt Service'!D$24,'H-32A-WP06 - Debt Service'!D$27/12,0)),"-")</f>
        <v>-</v>
      </c>
      <c r="F570" s="366" t="str">
        <f>IFERROR(IF(-SUM(F$20:F569)+F$15&lt;0.000001,0,IF($C570&gt;='H-32A-WP06 - Debt Service'!E$24,'H-32A-WP06 - Debt Service'!E$27/12,0)),"-")</f>
        <v>-</v>
      </c>
      <c r="G570" s="366">
        <f>IFERROR(IF(-SUM(G$20:G569)+G$15&lt;0.000001,0,IF($C570&gt;='H-32A-WP06 - Debt Service'!F$24,'H-32A-WP06 - Debt Service'!F$27/12,0)),"-")</f>
        <v>0</v>
      </c>
      <c r="H570" s="366">
        <f>IFERROR(IF(-SUM(H$20:H569)+H$15&lt;0.000001,0,IF($C570&gt;='H-32A-WP06 - Debt Service'!G$24,'H-32A-WP06 - Debt Service'!G$27/12,0)),"-")</f>
        <v>0</v>
      </c>
      <c r="I570" s="366">
        <f>IFERROR(IF(-SUM(I$20:I569)+I$15&lt;0.000001,0,IF($C570&gt;='H-32A-WP06 - Debt Service'!H$24,'H-32A-WP06 - Debt Service'!H$27/12,0)),"-")</f>
        <v>0</v>
      </c>
      <c r="J570" s="366">
        <f>IFERROR(IF(-SUM(J$20:J569)+J$15&lt;0.000001,0,IF($C570&gt;='H-32A-WP06 - Debt Service'!I$24,'H-32A-WP06 - Debt Service'!I$27/12,0)),"-")</f>
        <v>0</v>
      </c>
      <c r="K570" s="366">
        <f>IFERROR(IF(-SUM(K$20:K569)+K$15&lt;0.000001,0,IF($C570&gt;='H-32A-WP06 - Debt Service'!J$24,'H-32A-WP06 - Debt Service'!J$27/12,0)),"-")</f>
        <v>0</v>
      </c>
      <c r="L570" s="366">
        <f>IFERROR(IF(-SUM(L$20:L569)+L$15&lt;0.000001,0,IF($C570&gt;='H-32A-WP06 - Debt Service'!K$24,'H-32A-WP06 - Debt Service'!K$27/12,0)),"-")</f>
        <v>0</v>
      </c>
      <c r="M570" s="366">
        <f>IFERROR(IF(-SUM(M$20:M569)+M$15&lt;0.000001,0,IF($C570&gt;='H-32A-WP06 - Debt Service'!L$24,'H-32A-WP06 - Debt Service'!L$27/12,0)),"-")</f>
        <v>0</v>
      </c>
      <c r="N570" s="459"/>
      <c r="O570" s="354">
        <f t="shared" si="33"/>
        <v>2064</v>
      </c>
      <c r="P570" s="378">
        <f t="shared" si="35"/>
        <v>60207</v>
      </c>
      <c r="Q570" s="366" t="str">
        <f>IFERROR(IF(-SUM(Q$20:Q569)+Q$15&lt;0.000001,0,IF($C570&gt;='H-32A-WP06 - Debt Service'!P$24,'H-32A-WP06 - Debt Service'!P$27/12,0)),"-")</f>
        <v>-</v>
      </c>
      <c r="R570" s="366">
        <f>IFERROR(IF(-SUM(R$20:R569)+R$15&lt;0.000001,0,IF($C570&gt;='H-32A-WP06 - Debt Service'!Q$24,'H-32A-WP06 - Debt Service'!Q$27/12,0)),"-")</f>
        <v>0</v>
      </c>
      <c r="S570" s="366">
        <f>IFERROR(IF(-SUM(S$20:S569)+S$15&lt;0.000001,0,IF($C570&gt;='H-32A-WP06 - Debt Service'!R$24,'H-32A-WP06 - Debt Service'!R$27/12,0)),"-")</f>
        <v>0</v>
      </c>
      <c r="T570" s="366">
        <f>IFERROR(IF(-SUM(T$20:T569)+T$15&lt;0.000001,0,IF($C570&gt;='H-32A-WP06 - Debt Service'!S$24,'H-32A-WP06 - Debt Service'!S$27/12,0)),"-")</f>
        <v>0</v>
      </c>
      <c r="U570" s="366">
        <f>IFERROR(IF(-SUM(U$20:U569)+U$15&lt;0.000001,0,IF($C570&gt;='H-32A-WP06 - Debt Service'!T$24,'H-32A-WP06 - Debt Service'!T$27/12,0)),"-")</f>
        <v>0</v>
      </c>
      <c r="V570" s="366">
        <f>IFERROR(IF(-SUM(V$20:V569)+V$15&lt;0.000001,0,IF($C570&gt;='H-32A-WP06 - Debt Service'!U$24,'H-32A-WP06 - Debt Service'!U$27/12,0)),"-")</f>
        <v>0</v>
      </c>
      <c r="W570" s="366">
        <f>IFERROR(IF(-SUM(W$20:W569)+W$15&lt;0.000001,0,IF($C570&gt;='H-32A-WP06 - Debt Service'!V$24,'H-32A-WP06 - Debt Service'!V$27/12,0)),"-")</f>
        <v>0</v>
      </c>
      <c r="X570" s="366">
        <f>IFERROR(IF(-SUM(X$20:X569)+X$15&lt;0.000001,0,IF($C570&gt;='H-32A-WP06 - Debt Service'!W$24,'H-32A-WP06 - Debt Service'!W$27/12,0)),"-")</f>
        <v>0</v>
      </c>
      <c r="Y570" s="366">
        <f>IFERROR(IF(-SUM(Y$20:Y569)+Y$15&lt;0.000001,0,IF($C570&gt;='H-32A-WP06 - Debt Service'!X$24,'H-32A-WP06 - Debt Service'!X$27/12,0)),"-")</f>
        <v>0</v>
      </c>
      <c r="Z570" s="366">
        <f>IFERROR(IF(-SUM(Z$20:Z569)+Z$15&lt;0.000001,0,IF($C570&gt;='H-32A-WP06 - Debt Service'!Y$24,'H-32A-WP06 - Debt Service'!Y$27/12,0)),"-")</f>
        <v>0</v>
      </c>
    </row>
    <row r="571" spans="2:26">
      <c r="B571" s="354">
        <f t="shared" si="32"/>
        <v>2064</v>
      </c>
      <c r="C571" s="378">
        <f t="shared" si="34"/>
        <v>60237</v>
      </c>
      <c r="D571" s="366" t="str">
        <f>IFERROR(IF(-SUM(D$20:D570)+D$15&lt;0.000001,0,IF($C571&gt;='H-32A-WP06 - Debt Service'!C$24,'H-32A-WP06 - Debt Service'!C$27/12,0)),"-")</f>
        <v>-</v>
      </c>
      <c r="E571" s="366" t="str">
        <f>IFERROR(IF(-SUM(E$20:E570)+E$15&lt;0.000001,0,IF($C571&gt;='H-32A-WP06 - Debt Service'!D$24,'H-32A-WP06 - Debt Service'!D$27/12,0)),"-")</f>
        <v>-</v>
      </c>
      <c r="F571" s="366" t="str">
        <f>IFERROR(IF(-SUM(F$20:F570)+F$15&lt;0.000001,0,IF($C571&gt;='H-32A-WP06 - Debt Service'!E$24,'H-32A-WP06 - Debt Service'!E$27/12,0)),"-")</f>
        <v>-</v>
      </c>
      <c r="G571" s="366">
        <f>IFERROR(IF(-SUM(G$20:G570)+G$15&lt;0.000001,0,IF($C571&gt;='H-32A-WP06 - Debt Service'!F$24,'H-32A-WP06 - Debt Service'!F$27/12,0)),"-")</f>
        <v>0</v>
      </c>
      <c r="H571" s="366">
        <f>IFERROR(IF(-SUM(H$20:H570)+H$15&lt;0.000001,0,IF($C571&gt;='H-32A-WP06 - Debt Service'!G$24,'H-32A-WP06 - Debt Service'!G$27/12,0)),"-")</f>
        <v>0</v>
      </c>
      <c r="I571" s="366">
        <f>IFERROR(IF(-SUM(I$20:I570)+I$15&lt;0.000001,0,IF($C571&gt;='H-32A-WP06 - Debt Service'!H$24,'H-32A-WP06 - Debt Service'!H$27/12,0)),"-")</f>
        <v>0</v>
      </c>
      <c r="J571" s="366">
        <f>IFERROR(IF(-SUM(J$20:J570)+J$15&lt;0.000001,0,IF($C571&gt;='H-32A-WP06 - Debt Service'!I$24,'H-32A-WP06 - Debt Service'!I$27/12,0)),"-")</f>
        <v>0</v>
      </c>
      <c r="K571" s="366">
        <f>IFERROR(IF(-SUM(K$20:K570)+K$15&lt;0.000001,0,IF($C571&gt;='H-32A-WP06 - Debt Service'!J$24,'H-32A-WP06 - Debt Service'!J$27/12,0)),"-")</f>
        <v>0</v>
      </c>
      <c r="L571" s="366">
        <f>IFERROR(IF(-SUM(L$20:L570)+L$15&lt;0.000001,0,IF($C571&gt;='H-32A-WP06 - Debt Service'!K$24,'H-32A-WP06 - Debt Service'!K$27/12,0)),"-")</f>
        <v>0</v>
      </c>
      <c r="M571" s="366">
        <f>IFERROR(IF(-SUM(M$20:M570)+M$15&lt;0.000001,0,IF($C571&gt;='H-32A-WP06 - Debt Service'!L$24,'H-32A-WP06 - Debt Service'!L$27/12,0)),"-")</f>
        <v>0</v>
      </c>
      <c r="N571" s="459"/>
      <c r="O571" s="354">
        <f t="shared" si="33"/>
        <v>2064</v>
      </c>
      <c r="P571" s="378">
        <f t="shared" si="35"/>
        <v>60237</v>
      </c>
      <c r="Q571" s="366" t="str">
        <f>IFERROR(IF(-SUM(Q$20:Q570)+Q$15&lt;0.000001,0,IF($C571&gt;='H-32A-WP06 - Debt Service'!P$24,'H-32A-WP06 - Debt Service'!P$27/12,0)),"-")</f>
        <v>-</v>
      </c>
      <c r="R571" s="366">
        <f>IFERROR(IF(-SUM(R$20:R570)+R$15&lt;0.000001,0,IF($C571&gt;='H-32A-WP06 - Debt Service'!Q$24,'H-32A-WP06 - Debt Service'!Q$27/12,0)),"-")</f>
        <v>0</v>
      </c>
      <c r="S571" s="366">
        <f>IFERROR(IF(-SUM(S$20:S570)+S$15&lt;0.000001,0,IF($C571&gt;='H-32A-WP06 - Debt Service'!R$24,'H-32A-WP06 - Debt Service'!R$27/12,0)),"-")</f>
        <v>0</v>
      </c>
      <c r="T571" s="366">
        <f>IFERROR(IF(-SUM(T$20:T570)+T$15&lt;0.000001,0,IF($C571&gt;='H-32A-WP06 - Debt Service'!S$24,'H-32A-WP06 - Debt Service'!S$27/12,0)),"-")</f>
        <v>0</v>
      </c>
      <c r="U571" s="366">
        <f>IFERROR(IF(-SUM(U$20:U570)+U$15&lt;0.000001,0,IF($C571&gt;='H-32A-WP06 - Debt Service'!T$24,'H-32A-WP06 - Debt Service'!T$27/12,0)),"-")</f>
        <v>0</v>
      </c>
      <c r="V571" s="366">
        <f>IFERROR(IF(-SUM(V$20:V570)+V$15&lt;0.000001,0,IF($C571&gt;='H-32A-WP06 - Debt Service'!U$24,'H-32A-WP06 - Debt Service'!U$27/12,0)),"-")</f>
        <v>0</v>
      </c>
      <c r="W571" s="366">
        <f>IFERROR(IF(-SUM(W$20:W570)+W$15&lt;0.000001,0,IF($C571&gt;='H-32A-WP06 - Debt Service'!V$24,'H-32A-WP06 - Debt Service'!V$27/12,0)),"-")</f>
        <v>0</v>
      </c>
      <c r="X571" s="366">
        <f>IFERROR(IF(-SUM(X$20:X570)+X$15&lt;0.000001,0,IF($C571&gt;='H-32A-WP06 - Debt Service'!W$24,'H-32A-WP06 - Debt Service'!W$27/12,0)),"-")</f>
        <v>0</v>
      </c>
      <c r="Y571" s="366">
        <f>IFERROR(IF(-SUM(Y$20:Y570)+Y$15&lt;0.000001,0,IF($C571&gt;='H-32A-WP06 - Debt Service'!X$24,'H-32A-WP06 - Debt Service'!X$27/12,0)),"-")</f>
        <v>0</v>
      </c>
      <c r="Z571" s="366">
        <f>IFERROR(IF(-SUM(Z$20:Z570)+Z$15&lt;0.000001,0,IF($C571&gt;='H-32A-WP06 - Debt Service'!Y$24,'H-32A-WP06 - Debt Service'!Y$27/12,0)),"-")</f>
        <v>0</v>
      </c>
    </row>
    <row r="572" spans="2:26">
      <c r="B572" s="354">
        <f t="shared" si="32"/>
        <v>2065</v>
      </c>
      <c r="C572" s="378">
        <f t="shared" si="34"/>
        <v>60268</v>
      </c>
      <c r="D572" s="366" t="str">
        <f>IFERROR(IF(-SUM(D$20:D571)+D$15&lt;0.000001,0,IF($C572&gt;='H-32A-WP06 - Debt Service'!C$24,'H-32A-WP06 - Debt Service'!C$27/12,0)),"-")</f>
        <v>-</v>
      </c>
      <c r="E572" s="366" t="str">
        <f>IFERROR(IF(-SUM(E$20:E571)+E$15&lt;0.000001,0,IF($C572&gt;='H-32A-WP06 - Debt Service'!D$24,'H-32A-WP06 - Debt Service'!D$27/12,0)),"-")</f>
        <v>-</v>
      </c>
      <c r="F572" s="366" t="str">
        <f>IFERROR(IF(-SUM(F$20:F571)+F$15&lt;0.000001,0,IF($C572&gt;='H-32A-WP06 - Debt Service'!E$24,'H-32A-WP06 - Debt Service'!E$27/12,0)),"-")</f>
        <v>-</v>
      </c>
      <c r="G572" s="366">
        <f>IFERROR(IF(-SUM(G$20:G571)+G$15&lt;0.000001,0,IF($C572&gt;='H-32A-WP06 - Debt Service'!F$24,'H-32A-WP06 - Debt Service'!F$27/12,0)),"-")</f>
        <v>0</v>
      </c>
      <c r="H572" s="366">
        <f>IFERROR(IF(-SUM(H$20:H571)+H$15&lt;0.000001,0,IF($C572&gt;='H-32A-WP06 - Debt Service'!G$24,'H-32A-WP06 - Debt Service'!G$27/12,0)),"-")</f>
        <v>0</v>
      </c>
      <c r="I572" s="366">
        <f>IFERROR(IF(-SUM(I$20:I571)+I$15&lt;0.000001,0,IF($C572&gt;='H-32A-WP06 - Debt Service'!H$24,'H-32A-WP06 - Debt Service'!H$27/12,0)),"-")</f>
        <v>0</v>
      </c>
      <c r="J572" s="366">
        <f>IFERROR(IF(-SUM(J$20:J571)+J$15&lt;0.000001,0,IF($C572&gt;='H-32A-WP06 - Debt Service'!I$24,'H-32A-WP06 - Debt Service'!I$27/12,0)),"-")</f>
        <v>0</v>
      </c>
      <c r="K572" s="366">
        <f>IFERROR(IF(-SUM(K$20:K571)+K$15&lt;0.000001,0,IF($C572&gt;='H-32A-WP06 - Debt Service'!J$24,'H-32A-WP06 - Debt Service'!J$27/12,0)),"-")</f>
        <v>0</v>
      </c>
      <c r="L572" s="366">
        <f>IFERROR(IF(-SUM(L$20:L571)+L$15&lt;0.000001,0,IF($C572&gt;='H-32A-WP06 - Debt Service'!K$24,'H-32A-WP06 - Debt Service'!K$27/12,0)),"-")</f>
        <v>0</v>
      </c>
      <c r="M572" s="366">
        <f>IFERROR(IF(-SUM(M$20:M571)+M$15&lt;0.000001,0,IF($C572&gt;='H-32A-WP06 - Debt Service'!L$24,'H-32A-WP06 - Debt Service'!L$27/12,0)),"-")</f>
        <v>0</v>
      </c>
      <c r="N572" s="459"/>
      <c r="O572" s="354">
        <f t="shared" si="33"/>
        <v>2065</v>
      </c>
      <c r="P572" s="378">
        <f t="shared" si="35"/>
        <v>60268</v>
      </c>
      <c r="Q572" s="366" t="str">
        <f>IFERROR(IF(-SUM(Q$20:Q571)+Q$15&lt;0.000001,0,IF($C572&gt;='H-32A-WP06 - Debt Service'!P$24,'H-32A-WP06 - Debt Service'!P$27/12,0)),"-")</f>
        <v>-</v>
      </c>
      <c r="R572" s="366">
        <f>IFERROR(IF(-SUM(R$20:R571)+R$15&lt;0.000001,0,IF($C572&gt;='H-32A-WP06 - Debt Service'!Q$24,'H-32A-WP06 - Debt Service'!Q$27/12,0)),"-")</f>
        <v>0</v>
      </c>
      <c r="S572" s="366">
        <f>IFERROR(IF(-SUM(S$20:S571)+S$15&lt;0.000001,0,IF($C572&gt;='H-32A-WP06 - Debt Service'!R$24,'H-32A-WP06 - Debt Service'!R$27/12,0)),"-")</f>
        <v>0</v>
      </c>
      <c r="T572" s="366">
        <f>IFERROR(IF(-SUM(T$20:T571)+T$15&lt;0.000001,0,IF($C572&gt;='H-32A-WP06 - Debt Service'!S$24,'H-32A-WP06 - Debt Service'!S$27/12,0)),"-")</f>
        <v>0</v>
      </c>
      <c r="U572" s="366">
        <f>IFERROR(IF(-SUM(U$20:U571)+U$15&lt;0.000001,0,IF($C572&gt;='H-32A-WP06 - Debt Service'!T$24,'H-32A-WP06 - Debt Service'!T$27/12,0)),"-")</f>
        <v>0</v>
      </c>
      <c r="V572" s="366">
        <f>IFERROR(IF(-SUM(V$20:V571)+V$15&lt;0.000001,0,IF($C572&gt;='H-32A-WP06 - Debt Service'!U$24,'H-32A-WP06 - Debt Service'!U$27/12,0)),"-")</f>
        <v>0</v>
      </c>
      <c r="W572" s="366">
        <f>IFERROR(IF(-SUM(W$20:W571)+W$15&lt;0.000001,0,IF($C572&gt;='H-32A-WP06 - Debt Service'!V$24,'H-32A-WP06 - Debt Service'!V$27/12,0)),"-")</f>
        <v>0</v>
      </c>
      <c r="X572" s="366">
        <f>IFERROR(IF(-SUM(X$20:X571)+X$15&lt;0.000001,0,IF($C572&gt;='H-32A-WP06 - Debt Service'!W$24,'H-32A-WP06 - Debt Service'!W$27/12,0)),"-")</f>
        <v>0</v>
      </c>
      <c r="Y572" s="366">
        <f>IFERROR(IF(-SUM(Y$20:Y571)+Y$15&lt;0.000001,0,IF($C572&gt;='H-32A-WP06 - Debt Service'!X$24,'H-32A-WP06 - Debt Service'!X$27/12,0)),"-")</f>
        <v>0</v>
      </c>
      <c r="Z572" s="366">
        <f>IFERROR(IF(-SUM(Z$20:Z571)+Z$15&lt;0.000001,0,IF($C572&gt;='H-32A-WP06 - Debt Service'!Y$24,'H-32A-WP06 - Debt Service'!Y$27/12,0)),"-")</f>
        <v>0</v>
      </c>
    </row>
    <row r="573" spans="2:26">
      <c r="B573" s="354">
        <f t="shared" si="32"/>
        <v>2065</v>
      </c>
      <c r="C573" s="378">
        <f t="shared" si="34"/>
        <v>60299</v>
      </c>
      <c r="D573" s="366" t="str">
        <f>IFERROR(IF(-SUM(D$20:D572)+D$15&lt;0.000001,0,IF($C573&gt;='H-32A-WP06 - Debt Service'!C$24,'H-32A-WP06 - Debt Service'!C$27/12,0)),"-")</f>
        <v>-</v>
      </c>
      <c r="E573" s="366" t="str">
        <f>IFERROR(IF(-SUM(E$20:E572)+E$15&lt;0.000001,0,IF($C573&gt;='H-32A-WP06 - Debt Service'!D$24,'H-32A-WP06 - Debt Service'!D$27/12,0)),"-")</f>
        <v>-</v>
      </c>
      <c r="F573" s="366" t="str">
        <f>IFERROR(IF(-SUM(F$20:F572)+F$15&lt;0.000001,0,IF($C573&gt;='H-32A-WP06 - Debt Service'!E$24,'H-32A-WP06 - Debt Service'!E$27/12,0)),"-")</f>
        <v>-</v>
      </c>
      <c r="G573" s="366">
        <f>IFERROR(IF(-SUM(G$20:G572)+G$15&lt;0.000001,0,IF($C573&gt;='H-32A-WP06 - Debt Service'!F$24,'H-32A-WP06 - Debt Service'!F$27/12,0)),"-")</f>
        <v>0</v>
      </c>
      <c r="H573" s="366">
        <f>IFERROR(IF(-SUM(H$20:H572)+H$15&lt;0.000001,0,IF($C573&gt;='H-32A-WP06 - Debt Service'!G$24,'H-32A-WP06 - Debt Service'!G$27/12,0)),"-")</f>
        <v>0</v>
      </c>
      <c r="I573" s="366">
        <f>IFERROR(IF(-SUM(I$20:I572)+I$15&lt;0.000001,0,IF($C573&gt;='H-32A-WP06 - Debt Service'!H$24,'H-32A-WP06 - Debt Service'!H$27/12,0)),"-")</f>
        <v>0</v>
      </c>
      <c r="J573" s="366">
        <f>IFERROR(IF(-SUM(J$20:J572)+J$15&lt;0.000001,0,IF($C573&gt;='H-32A-WP06 - Debt Service'!I$24,'H-32A-WP06 - Debt Service'!I$27/12,0)),"-")</f>
        <v>0</v>
      </c>
      <c r="K573" s="366">
        <f>IFERROR(IF(-SUM(K$20:K572)+K$15&lt;0.000001,0,IF($C573&gt;='H-32A-WP06 - Debt Service'!J$24,'H-32A-WP06 - Debt Service'!J$27/12,0)),"-")</f>
        <v>0</v>
      </c>
      <c r="L573" s="366">
        <f>IFERROR(IF(-SUM(L$20:L572)+L$15&lt;0.000001,0,IF($C573&gt;='H-32A-WP06 - Debt Service'!K$24,'H-32A-WP06 - Debt Service'!K$27/12,0)),"-")</f>
        <v>0</v>
      </c>
      <c r="M573" s="366">
        <f>IFERROR(IF(-SUM(M$20:M572)+M$15&lt;0.000001,0,IF($C573&gt;='H-32A-WP06 - Debt Service'!L$24,'H-32A-WP06 - Debt Service'!L$27/12,0)),"-")</f>
        <v>0</v>
      </c>
      <c r="N573" s="459"/>
      <c r="O573" s="354">
        <f t="shared" si="33"/>
        <v>2065</v>
      </c>
      <c r="P573" s="378">
        <f t="shared" si="35"/>
        <v>60299</v>
      </c>
      <c r="Q573" s="366" t="str">
        <f>IFERROR(IF(-SUM(Q$20:Q572)+Q$15&lt;0.000001,0,IF($C573&gt;='H-32A-WP06 - Debt Service'!P$24,'H-32A-WP06 - Debt Service'!P$27/12,0)),"-")</f>
        <v>-</v>
      </c>
      <c r="R573" s="366">
        <f>IFERROR(IF(-SUM(R$20:R572)+R$15&lt;0.000001,0,IF($C573&gt;='H-32A-WP06 - Debt Service'!Q$24,'H-32A-WP06 - Debt Service'!Q$27/12,0)),"-")</f>
        <v>0</v>
      </c>
      <c r="S573" s="366">
        <f>IFERROR(IF(-SUM(S$20:S572)+S$15&lt;0.000001,0,IF($C573&gt;='H-32A-WP06 - Debt Service'!R$24,'H-32A-WP06 - Debt Service'!R$27/12,0)),"-")</f>
        <v>0</v>
      </c>
      <c r="T573" s="366">
        <f>IFERROR(IF(-SUM(T$20:T572)+T$15&lt;0.000001,0,IF($C573&gt;='H-32A-WP06 - Debt Service'!S$24,'H-32A-WP06 - Debt Service'!S$27/12,0)),"-")</f>
        <v>0</v>
      </c>
      <c r="U573" s="366">
        <f>IFERROR(IF(-SUM(U$20:U572)+U$15&lt;0.000001,0,IF($C573&gt;='H-32A-WP06 - Debt Service'!T$24,'H-32A-WP06 - Debt Service'!T$27/12,0)),"-")</f>
        <v>0</v>
      </c>
      <c r="V573" s="366">
        <f>IFERROR(IF(-SUM(V$20:V572)+V$15&lt;0.000001,0,IF($C573&gt;='H-32A-WP06 - Debt Service'!U$24,'H-32A-WP06 - Debt Service'!U$27/12,0)),"-")</f>
        <v>0</v>
      </c>
      <c r="W573" s="366">
        <f>IFERROR(IF(-SUM(W$20:W572)+W$15&lt;0.000001,0,IF($C573&gt;='H-32A-WP06 - Debt Service'!V$24,'H-32A-WP06 - Debt Service'!V$27/12,0)),"-")</f>
        <v>0</v>
      </c>
      <c r="X573" s="366">
        <f>IFERROR(IF(-SUM(X$20:X572)+X$15&lt;0.000001,0,IF($C573&gt;='H-32A-WP06 - Debt Service'!W$24,'H-32A-WP06 - Debt Service'!W$27/12,0)),"-")</f>
        <v>0</v>
      </c>
      <c r="Y573" s="366">
        <f>IFERROR(IF(-SUM(Y$20:Y572)+Y$15&lt;0.000001,0,IF($C573&gt;='H-32A-WP06 - Debt Service'!X$24,'H-32A-WP06 - Debt Service'!X$27/12,0)),"-")</f>
        <v>0</v>
      </c>
      <c r="Z573" s="366">
        <f>IFERROR(IF(-SUM(Z$20:Z572)+Z$15&lt;0.000001,0,IF($C573&gt;='H-32A-WP06 - Debt Service'!Y$24,'H-32A-WP06 - Debt Service'!Y$27/12,0)),"-")</f>
        <v>0</v>
      </c>
    </row>
    <row r="574" spans="2:26">
      <c r="B574" s="354">
        <f t="shared" si="32"/>
        <v>2065</v>
      </c>
      <c r="C574" s="378">
        <f t="shared" si="34"/>
        <v>60327</v>
      </c>
      <c r="D574" s="366" t="str">
        <f>IFERROR(IF(-SUM(D$20:D573)+D$15&lt;0.000001,0,IF($C574&gt;='H-32A-WP06 - Debt Service'!C$24,'H-32A-WP06 - Debt Service'!C$27/12,0)),"-")</f>
        <v>-</v>
      </c>
      <c r="E574" s="366" t="str">
        <f>IFERROR(IF(-SUM(E$20:E573)+E$15&lt;0.000001,0,IF($C574&gt;='H-32A-WP06 - Debt Service'!D$24,'H-32A-WP06 - Debt Service'!D$27/12,0)),"-")</f>
        <v>-</v>
      </c>
      <c r="F574" s="366" t="str">
        <f>IFERROR(IF(-SUM(F$20:F573)+F$15&lt;0.000001,0,IF($C574&gt;='H-32A-WP06 - Debt Service'!E$24,'H-32A-WP06 - Debt Service'!E$27/12,0)),"-")</f>
        <v>-</v>
      </c>
      <c r="G574" s="366">
        <f>IFERROR(IF(-SUM(G$20:G573)+G$15&lt;0.000001,0,IF($C574&gt;='H-32A-WP06 - Debt Service'!F$24,'H-32A-WP06 - Debt Service'!F$27/12,0)),"-")</f>
        <v>0</v>
      </c>
      <c r="H574" s="366">
        <f>IFERROR(IF(-SUM(H$20:H573)+H$15&lt;0.000001,0,IF($C574&gt;='H-32A-WP06 - Debt Service'!G$24,'H-32A-WP06 - Debt Service'!G$27/12,0)),"-")</f>
        <v>0</v>
      </c>
      <c r="I574" s="366">
        <f>IFERROR(IF(-SUM(I$20:I573)+I$15&lt;0.000001,0,IF($C574&gt;='H-32A-WP06 - Debt Service'!H$24,'H-32A-WP06 - Debt Service'!H$27/12,0)),"-")</f>
        <v>0</v>
      </c>
      <c r="J574" s="366">
        <f>IFERROR(IF(-SUM(J$20:J573)+J$15&lt;0.000001,0,IF($C574&gt;='H-32A-WP06 - Debt Service'!I$24,'H-32A-WP06 - Debt Service'!I$27/12,0)),"-")</f>
        <v>0</v>
      </c>
      <c r="K574" s="366">
        <f>IFERROR(IF(-SUM(K$20:K573)+K$15&lt;0.000001,0,IF($C574&gt;='H-32A-WP06 - Debt Service'!J$24,'H-32A-WP06 - Debt Service'!J$27/12,0)),"-")</f>
        <v>0</v>
      </c>
      <c r="L574" s="366">
        <f>IFERROR(IF(-SUM(L$20:L573)+L$15&lt;0.000001,0,IF($C574&gt;='H-32A-WP06 - Debt Service'!K$24,'H-32A-WP06 - Debt Service'!K$27/12,0)),"-")</f>
        <v>0</v>
      </c>
      <c r="M574" s="366">
        <f>IFERROR(IF(-SUM(M$20:M573)+M$15&lt;0.000001,0,IF($C574&gt;='H-32A-WP06 - Debt Service'!L$24,'H-32A-WP06 - Debt Service'!L$27/12,0)),"-")</f>
        <v>0</v>
      </c>
      <c r="N574" s="459"/>
      <c r="O574" s="354">
        <f t="shared" si="33"/>
        <v>2065</v>
      </c>
      <c r="P574" s="378">
        <f t="shared" si="35"/>
        <v>60327</v>
      </c>
      <c r="Q574" s="366" t="str">
        <f>IFERROR(IF(-SUM(Q$20:Q573)+Q$15&lt;0.000001,0,IF($C574&gt;='H-32A-WP06 - Debt Service'!P$24,'H-32A-WP06 - Debt Service'!P$27/12,0)),"-")</f>
        <v>-</v>
      </c>
      <c r="R574" s="366">
        <f>IFERROR(IF(-SUM(R$20:R573)+R$15&lt;0.000001,0,IF($C574&gt;='H-32A-WP06 - Debt Service'!Q$24,'H-32A-WP06 - Debt Service'!Q$27/12,0)),"-")</f>
        <v>0</v>
      </c>
      <c r="S574" s="366">
        <f>IFERROR(IF(-SUM(S$20:S573)+S$15&lt;0.000001,0,IF($C574&gt;='H-32A-WP06 - Debt Service'!R$24,'H-32A-WP06 - Debt Service'!R$27/12,0)),"-")</f>
        <v>0</v>
      </c>
      <c r="T574" s="366">
        <f>IFERROR(IF(-SUM(T$20:T573)+T$15&lt;0.000001,0,IF($C574&gt;='H-32A-WP06 - Debt Service'!S$24,'H-32A-WP06 - Debt Service'!S$27/12,0)),"-")</f>
        <v>0</v>
      </c>
      <c r="U574" s="366">
        <f>IFERROR(IF(-SUM(U$20:U573)+U$15&lt;0.000001,0,IF($C574&gt;='H-32A-WP06 - Debt Service'!T$24,'H-32A-WP06 - Debt Service'!T$27/12,0)),"-")</f>
        <v>0</v>
      </c>
      <c r="V574" s="366">
        <f>IFERROR(IF(-SUM(V$20:V573)+V$15&lt;0.000001,0,IF($C574&gt;='H-32A-WP06 - Debt Service'!U$24,'H-32A-WP06 - Debt Service'!U$27/12,0)),"-")</f>
        <v>0</v>
      </c>
      <c r="W574" s="366">
        <f>IFERROR(IF(-SUM(W$20:W573)+W$15&lt;0.000001,0,IF($C574&gt;='H-32A-WP06 - Debt Service'!V$24,'H-32A-WP06 - Debt Service'!V$27/12,0)),"-")</f>
        <v>0</v>
      </c>
      <c r="X574" s="366">
        <f>IFERROR(IF(-SUM(X$20:X573)+X$15&lt;0.000001,0,IF($C574&gt;='H-32A-WP06 - Debt Service'!W$24,'H-32A-WP06 - Debt Service'!W$27/12,0)),"-")</f>
        <v>0</v>
      </c>
      <c r="Y574" s="366">
        <f>IFERROR(IF(-SUM(Y$20:Y573)+Y$15&lt;0.000001,0,IF($C574&gt;='H-32A-WP06 - Debt Service'!X$24,'H-32A-WP06 - Debt Service'!X$27/12,0)),"-")</f>
        <v>0</v>
      </c>
      <c r="Z574" s="366">
        <f>IFERROR(IF(-SUM(Z$20:Z573)+Z$15&lt;0.000001,0,IF($C574&gt;='H-32A-WP06 - Debt Service'!Y$24,'H-32A-WP06 - Debt Service'!Y$27/12,0)),"-")</f>
        <v>0</v>
      </c>
    </row>
    <row r="575" spans="2:26">
      <c r="B575" s="354">
        <f t="shared" si="32"/>
        <v>2065</v>
      </c>
      <c r="C575" s="378">
        <f t="shared" si="34"/>
        <v>60358</v>
      </c>
      <c r="D575" s="366" t="str">
        <f>IFERROR(IF(-SUM(D$20:D574)+D$15&lt;0.000001,0,IF($C575&gt;='H-32A-WP06 - Debt Service'!C$24,'H-32A-WP06 - Debt Service'!C$27/12,0)),"-")</f>
        <v>-</v>
      </c>
      <c r="E575" s="366" t="str">
        <f>IFERROR(IF(-SUM(E$20:E574)+E$15&lt;0.000001,0,IF($C575&gt;='H-32A-WP06 - Debt Service'!D$24,'H-32A-WP06 - Debt Service'!D$27/12,0)),"-")</f>
        <v>-</v>
      </c>
      <c r="F575" s="366" t="str">
        <f>IFERROR(IF(-SUM(F$20:F574)+F$15&lt;0.000001,0,IF($C575&gt;='H-32A-WP06 - Debt Service'!E$24,'H-32A-WP06 - Debt Service'!E$27/12,0)),"-")</f>
        <v>-</v>
      </c>
      <c r="G575" s="366">
        <f>IFERROR(IF(-SUM(G$20:G574)+G$15&lt;0.000001,0,IF($C575&gt;='H-32A-WP06 - Debt Service'!F$24,'H-32A-WP06 - Debt Service'!F$27/12,0)),"-")</f>
        <v>0</v>
      </c>
      <c r="H575" s="366">
        <f>IFERROR(IF(-SUM(H$20:H574)+H$15&lt;0.000001,0,IF($C575&gt;='H-32A-WP06 - Debt Service'!G$24,'H-32A-WP06 - Debt Service'!G$27/12,0)),"-")</f>
        <v>0</v>
      </c>
      <c r="I575" s="366">
        <f>IFERROR(IF(-SUM(I$20:I574)+I$15&lt;0.000001,0,IF($C575&gt;='H-32A-WP06 - Debt Service'!H$24,'H-32A-WP06 - Debt Service'!H$27/12,0)),"-")</f>
        <v>0</v>
      </c>
      <c r="J575" s="366">
        <f>IFERROR(IF(-SUM(J$20:J574)+J$15&lt;0.000001,0,IF($C575&gt;='H-32A-WP06 - Debt Service'!I$24,'H-32A-WP06 - Debt Service'!I$27/12,0)),"-")</f>
        <v>0</v>
      </c>
      <c r="K575" s="366">
        <f>IFERROR(IF(-SUM(K$20:K574)+K$15&lt;0.000001,0,IF($C575&gt;='H-32A-WP06 - Debt Service'!J$24,'H-32A-WP06 - Debt Service'!J$27/12,0)),"-")</f>
        <v>0</v>
      </c>
      <c r="L575" s="366">
        <f>IFERROR(IF(-SUM(L$20:L574)+L$15&lt;0.000001,0,IF($C575&gt;='H-32A-WP06 - Debt Service'!K$24,'H-32A-WP06 - Debt Service'!K$27/12,0)),"-")</f>
        <v>0</v>
      </c>
      <c r="M575" s="366">
        <f>IFERROR(IF(-SUM(M$20:M574)+M$15&lt;0.000001,0,IF($C575&gt;='H-32A-WP06 - Debt Service'!L$24,'H-32A-WP06 - Debt Service'!L$27/12,0)),"-")</f>
        <v>0</v>
      </c>
      <c r="N575" s="459"/>
      <c r="O575" s="354">
        <f t="shared" si="33"/>
        <v>2065</v>
      </c>
      <c r="P575" s="378">
        <f t="shared" si="35"/>
        <v>60358</v>
      </c>
      <c r="Q575" s="366" t="str">
        <f>IFERROR(IF(-SUM(Q$20:Q574)+Q$15&lt;0.000001,0,IF($C575&gt;='H-32A-WP06 - Debt Service'!P$24,'H-32A-WP06 - Debt Service'!P$27/12,0)),"-")</f>
        <v>-</v>
      </c>
      <c r="R575" s="366">
        <f>IFERROR(IF(-SUM(R$20:R574)+R$15&lt;0.000001,0,IF($C575&gt;='H-32A-WP06 - Debt Service'!Q$24,'H-32A-WP06 - Debt Service'!Q$27/12,0)),"-")</f>
        <v>0</v>
      </c>
      <c r="S575" s="366">
        <f>IFERROR(IF(-SUM(S$20:S574)+S$15&lt;0.000001,0,IF($C575&gt;='H-32A-WP06 - Debt Service'!R$24,'H-32A-WP06 - Debt Service'!R$27/12,0)),"-")</f>
        <v>0</v>
      </c>
      <c r="T575" s="366">
        <f>IFERROR(IF(-SUM(T$20:T574)+T$15&lt;0.000001,0,IF($C575&gt;='H-32A-WP06 - Debt Service'!S$24,'H-32A-WP06 - Debt Service'!S$27/12,0)),"-")</f>
        <v>0</v>
      </c>
      <c r="U575" s="366">
        <f>IFERROR(IF(-SUM(U$20:U574)+U$15&lt;0.000001,0,IF($C575&gt;='H-32A-WP06 - Debt Service'!T$24,'H-32A-WP06 - Debt Service'!T$27/12,0)),"-")</f>
        <v>0</v>
      </c>
      <c r="V575" s="366">
        <f>IFERROR(IF(-SUM(V$20:V574)+V$15&lt;0.000001,0,IF($C575&gt;='H-32A-WP06 - Debt Service'!U$24,'H-32A-WP06 - Debt Service'!U$27/12,0)),"-")</f>
        <v>0</v>
      </c>
      <c r="W575" s="366">
        <f>IFERROR(IF(-SUM(W$20:W574)+W$15&lt;0.000001,0,IF($C575&gt;='H-32A-WP06 - Debt Service'!V$24,'H-32A-WP06 - Debt Service'!V$27/12,0)),"-")</f>
        <v>0</v>
      </c>
      <c r="X575" s="366">
        <f>IFERROR(IF(-SUM(X$20:X574)+X$15&lt;0.000001,0,IF($C575&gt;='H-32A-WP06 - Debt Service'!W$24,'H-32A-WP06 - Debt Service'!W$27/12,0)),"-")</f>
        <v>0</v>
      </c>
      <c r="Y575" s="366">
        <f>IFERROR(IF(-SUM(Y$20:Y574)+Y$15&lt;0.000001,0,IF($C575&gt;='H-32A-WP06 - Debt Service'!X$24,'H-32A-WP06 - Debt Service'!X$27/12,0)),"-")</f>
        <v>0</v>
      </c>
      <c r="Z575" s="366">
        <f>IFERROR(IF(-SUM(Z$20:Z574)+Z$15&lt;0.000001,0,IF($C575&gt;='H-32A-WP06 - Debt Service'!Y$24,'H-32A-WP06 - Debt Service'!Y$27/12,0)),"-")</f>
        <v>0</v>
      </c>
    </row>
    <row r="576" spans="2:26">
      <c r="B576" s="354">
        <f t="shared" si="32"/>
        <v>2065</v>
      </c>
      <c r="C576" s="378">
        <f t="shared" si="34"/>
        <v>60388</v>
      </c>
      <c r="D576" s="366" t="str">
        <f>IFERROR(IF(-SUM(D$20:D575)+D$15&lt;0.000001,0,IF($C576&gt;='H-32A-WP06 - Debt Service'!C$24,'H-32A-WP06 - Debt Service'!C$27/12,0)),"-")</f>
        <v>-</v>
      </c>
      <c r="E576" s="366" t="str">
        <f>IFERROR(IF(-SUM(E$20:E575)+E$15&lt;0.000001,0,IF($C576&gt;='H-32A-WP06 - Debt Service'!D$24,'H-32A-WP06 - Debt Service'!D$27/12,0)),"-")</f>
        <v>-</v>
      </c>
      <c r="F576" s="366" t="str">
        <f>IFERROR(IF(-SUM(F$20:F575)+F$15&lt;0.000001,0,IF($C576&gt;='H-32A-WP06 - Debt Service'!E$24,'H-32A-WP06 - Debt Service'!E$27/12,0)),"-")</f>
        <v>-</v>
      </c>
      <c r="G576" s="366">
        <f>IFERROR(IF(-SUM(G$20:G575)+G$15&lt;0.000001,0,IF($C576&gt;='H-32A-WP06 - Debt Service'!F$24,'H-32A-WP06 - Debt Service'!F$27/12,0)),"-")</f>
        <v>0</v>
      </c>
      <c r="H576" s="366">
        <f>IFERROR(IF(-SUM(H$20:H575)+H$15&lt;0.000001,0,IF($C576&gt;='H-32A-WP06 - Debt Service'!G$24,'H-32A-WP06 - Debt Service'!G$27/12,0)),"-")</f>
        <v>0</v>
      </c>
      <c r="I576" s="366">
        <f>IFERROR(IF(-SUM(I$20:I575)+I$15&lt;0.000001,0,IF($C576&gt;='H-32A-WP06 - Debt Service'!H$24,'H-32A-WP06 - Debt Service'!H$27/12,0)),"-")</f>
        <v>0</v>
      </c>
      <c r="J576" s="366">
        <f>IFERROR(IF(-SUM(J$20:J575)+J$15&lt;0.000001,0,IF($C576&gt;='H-32A-WP06 - Debt Service'!I$24,'H-32A-WP06 - Debt Service'!I$27/12,0)),"-")</f>
        <v>0</v>
      </c>
      <c r="K576" s="366">
        <f>IFERROR(IF(-SUM(K$20:K575)+K$15&lt;0.000001,0,IF($C576&gt;='H-32A-WP06 - Debt Service'!J$24,'H-32A-WP06 - Debt Service'!J$27/12,0)),"-")</f>
        <v>0</v>
      </c>
      <c r="L576" s="366">
        <f>IFERROR(IF(-SUM(L$20:L575)+L$15&lt;0.000001,0,IF($C576&gt;='H-32A-WP06 - Debt Service'!K$24,'H-32A-WP06 - Debt Service'!K$27/12,0)),"-")</f>
        <v>0</v>
      </c>
      <c r="M576" s="366">
        <f>IFERROR(IF(-SUM(M$20:M575)+M$15&lt;0.000001,0,IF($C576&gt;='H-32A-WP06 - Debt Service'!L$24,'H-32A-WP06 - Debt Service'!L$27/12,0)),"-")</f>
        <v>0</v>
      </c>
      <c r="N576" s="459"/>
      <c r="O576" s="354">
        <f t="shared" si="33"/>
        <v>2065</v>
      </c>
      <c r="P576" s="378">
        <f t="shared" si="35"/>
        <v>60388</v>
      </c>
      <c r="Q576" s="366" t="str">
        <f>IFERROR(IF(-SUM(Q$20:Q575)+Q$15&lt;0.000001,0,IF($C576&gt;='H-32A-WP06 - Debt Service'!P$24,'H-32A-WP06 - Debt Service'!P$27/12,0)),"-")</f>
        <v>-</v>
      </c>
      <c r="R576" s="366">
        <f>IFERROR(IF(-SUM(R$20:R575)+R$15&lt;0.000001,0,IF($C576&gt;='H-32A-WP06 - Debt Service'!Q$24,'H-32A-WP06 - Debt Service'!Q$27/12,0)),"-")</f>
        <v>0</v>
      </c>
      <c r="S576" s="366">
        <f>IFERROR(IF(-SUM(S$20:S575)+S$15&lt;0.000001,0,IF($C576&gt;='H-32A-WP06 - Debt Service'!R$24,'H-32A-WP06 - Debt Service'!R$27/12,0)),"-")</f>
        <v>0</v>
      </c>
      <c r="T576" s="366">
        <f>IFERROR(IF(-SUM(T$20:T575)+T$15&lt;0.000001,0,IF($C576&gt;='H-32A-WP06 - Debt Service'!S$24,'H-32A-WP06 - Debt Service'!S$27/12,0)),"-")</f>
        <v>0</v>
      </c>
      <c r="U576" s="366">
        <f>IFERROR(IF(-SUM(U$20:U575)+U$15&lt;0.000001,0,IF($C576&gt;='H-32A-WP06 - Debt Service'!T$24,'H-32A-WP06 - Debt Service'!T$27/12,0)),"-")</f>
        <v>0</v>
      </c>
      <c r="V576" s="366">
        <f>IFERROR(IF(-SUM(V$20:V575)+V$15&lt;0.000001,0,IF($C576&gt;='H-32A-WP06 - Debt Service'!U$24,'H-32A-WP06 - Debt Service'!U$27/12,0)),"-")</f>
        <v>0</v>
      </c>
      <c r="W576" s="366">
        <f>IFERROR(IF(-SUM(W$20:W575)+W$15&lt;0.000001,0,IF($C576&gt;='H-32A-WP06 - Debt Service'!V$24,'H-32A-WP06 - Debt Service'!V$27/12,0)),"-")</f>
        <v>0</v>
      </c>
      <c r="X576" s="366">
        <f>IFERROR(IF(-SUM(X$20:X575)+X$15&lt;0.000001,0,IF($C576&gt;='H-32A-WP06 - Debt Service'!W$24,'H-32A-WP06 - Debt Service'!W$27/12,0)),"-")</f>
        <v>0</v>
      </c>
      <c r="Y576" s="366">
        <f>IFERROR(IF(-SUM(Y$20:Y575)+Y$15&lt;0.000001,0,IF($C576&gt;='H-32A-WP06 - Debt Service'!X$24,'H-32A-WP06 - Debt Service'!X$27/12,0)),"-")</f>
        <v>0</v>
      </c>
      <c r="Z576" s="366">
        <f>IFERROR(IF(-SUM(Z$20:Z575)+Z$15&lt;0.000001,0,IF($C576&gt;='H-32A-WP06 - Debt Service'!Y$24,'H-32A-WP06 - Debt Service'!Y$27/12,0)),"-")</f>
        <v>0</v>
      </c>
    </row>
    <row r="577" spans="2:26">
      <c r="B577" s="354">
        <f t="shared" si="32"/>
        <v>2065</v>
      </c>
      <c r="C577" s="378">
        <f t="shared" si="34"/>
        <v>60419</v>
      </c>
      <c r="D577" s="366" t="str">
        <f>IFERROR(IF(-SUM(D$20:D576)+D$15&lt;0.000001,0,IF($C577&gt;='H-32A-WP06 - Debt Service'!C$24,'H-32A-WP06 - Debt Service'!C$27/12,0)),"-")</f>
        <v>-</v>
      </c>
      <c r="E577" s="366" t="str">
        <f>IFERROR(IF(-SUM(E$20:E576)+E$15&lt;0.000001,0,IF($C577&gt;='H-32A-WP06 - Debt Service'!D$24,'H-32A-WP06 - Debt Service'!D$27/12,0)),"-")</f>
        <v>-</v>
      </c>
      <c r="F577" s="366" t="str">
        <f>IFERROR(IF(-SUM(F$20:F576)+F$15&lt;0.000001,0,IF($C577&gt;='H-32A-WP06 - Debt Service'!E$24,'H-32A-WP06 - Debt Service'!E$27/12,0)),"-")</f>
        <v>-</v>
      </c>
      <c r="G577" s="366">
        <f>IFERROR(IF(-SUM(G$20:G576)+G$15&lt;0.000001,0,IF($C577&gt;='H-32A-WP06 - Debt Service'!F$24,'H-32A-WP06 - Debt Service'!F$27/12,0)),"-")</f>
        <v>0</v>
      </c>
      <c r="H577" s="366">
        <f>IFERROR(IF(-SUM(H$20:H576)+H$15&lt;0.000001,0,IF($C577&gt;='H-32A-WP06 - Debt Service'!G$24,'H-32A-WP06 - Debt Service'!G$27/12,0)),"-")</f>
        <v>0</v>
      </c>
      <c r="I577" s="366">
        <f>IFERROR(IF(-SUM(I$20:I576)+I$15&lt;0.000001,0,IF($C577&gt;='H-32A-WP06 - Debt Service'!H$24,'H-32A-WP06 - Debt Service'!H$27/12,0)),"-")</f>
        <v>0</v>
      </c>
      <c r="J577" s="366">
        <f>IFERROR(IF(-SUM(J$20:J576)+J$15&lt;0.000001,0,IF($C577&gt;='H-32A-WP06 - Debt Service'!I$24,'H-32A-WP06 - Debt Service'!I$27/12,0)),"-")</f>
        <v>0</v>
      </c>
      <c r="K577" s="366">
        <f>IFERROR(IF(-SUM(K$20:K576)+K$15&lt;0.000001,0,IF($C577&gt;='H-32A-WP06 - Debt Service'!J$24,'H-32A-WP06 - Debt Service'!J$27/12,0)),"-")</f>
        <v>0</v>
      </c>
      <c r="L577" s="366">
        <f>IFERROR(IF(-SUM(L$20:L576)+L$15&lt;0.000001,0,IF($C577&gt;='H-32A-WP06 - Debt Service'!K$24,'H-32A-WP06 - Debt Service'!K$27/12,0)),"-")</f>
        <v>0</v>
      </c>
      <c r="M577" s="366">
        <f>IFERROR(IF(-SUM(M$20:M576)+M$15&lt;0.000001,0,IF($C577&gt;='H-32A-WP06 - Debt Service'!L$24,'H-32A-WP06 - Debt Service'!L$27/12,0)),"-")</f>
        <v>0</v>
      </c>
      <c r="N577" s="459"/>
      <c r="O577" s="354">
        <f t="shared" si="33"/>
        <v>2065</v>
      </c>
      <c r="P577" s="378">
        <f t="shared" si="35"/>
        <v>60419</v>
      </c>
      <c r="Q577" s="366" t="str">
        <f>IFERROR(IF(-SUM(Q$20:Q576)+Q$15&lt;0.000001,0,IF($C577&gt;='H-32A-WP06 - Debt Service'!P$24,'H-32A-WP06 - Debt Service'!P$27/12,0)),"-")</f>
        <v>-</v>
      </c>
      <c r="R577" s="366">
        <f>IFERROR(IF(-SUM(R$20:R576)+R$15&lt;0.000001,0,IF($C577&gt;='H-32A-WP06 - Debt Service'!Q$24,'H-32A-WP06 - Debt Service'!Q$27/12,0)),"-")</f>
        <v>0</v>
      </c>
      <c r="S577" s="366">
        <f>IFERROR(IF(-SUM(S$20:S576)+S$15&lt;0.000001,0,IF($C577&gt;='H-32A-WP06 - Debt Service'!R$24,'H-32A-WP06 - Debt Service'!R$27/12,0)),"-")</f>
        <v>0</v>
      </c>
      <c r="T577" s="366">
        <f>IFERROR(IF(-SUM(T$20:T576)+T$15&lt;0.000001,0,IF($C577&gt;='H-32A-WP06 - Debt Service'!S$24,'H-32A-WP06 - Debt Service'!S$27/12,0)),"-")</f>
        <v>0</v>
      </c>
      <c r="U577" s="366">
        <f>IFERROR(IF(-SUM(U$20:U576)+U$15&lt;0.000001,0,IF($C577&gt;='H-32A-WP06 - Debt Service'!T$24,'H-32A-WP06 - Debt Service'!T$27/12,0)),"-")</f>
        <v>0</v>
      </c>
      <c r="V577" s="366">
        <f>IFERROR(IF(-SUM(V$20:V576)+V$15&lt;0.000001,0,IF($C577&gt;='H-32A-WP06 - Debt Service'!U$24,'H-32A-WP06 - Debt Service'!U$27/12,0)),"-")</f>
        <v>0</v>
      </c>
      <c r="W577" s="366">
        <f>IFERROR(IF(-SUM(W$20:W576)+W$15&lt;0.000001,0,IF($C577&gt;='H-32A-WP06 - Debt Service'!V$24,'H-32A-WP06 - Debt Service'!V$27/12,0)),"-")</f>
        <v>0</v>
      </c>
      <c r="X577" s="366">
        <f>IFERROR(IF(-SUM(X$20:X576)+X$15&lt;0.000001,0,IF($C577&gt;='H-32A-WP06 - Debt Service'!W$24,'H-32A-WP06 - Debt Service'!W$27/12,0)),"-")</f>
        <v>0</v>
      </c>
      <c r="Y577" s="366">
        <f>IFERROR(IF(-SUM(Y$20:Y576)+Y$15&lt;0.000001,0,IF($C577&gt;='H-32A-WP06 - Debt Service'!X$24,'H-32A-WP06 - Debt Service'!X$27/12,0)),"-")</f>
        <v>0</v>
      </c>
      <c r="Z577" s="366">
        <f>IFERROR(IF(-SUM(Z$20:Z576)+Z$15&lt;0.000001,0,IF($C577&gt;='H-32A-WP06 - Debt Service'!Y$24,'H-32A-WP06 - Debt Service'!Y$27/12,0)),"-")</f>
        <v>0</v>
      </c>
    </row>
    <row r="578" spans="2:26">
      <c r="B578" s="354">
        <f t="shared" si="32"/>
        <v>2065</v>
      </c>
      <c r="C578" s="378">
        <f t="shared" si="34"/>
        <v>60449</v>
      </c>
      <c r="D578" s="366" t="str">
        <f>IFERROR(IF(-SUM(D$20:D577)+D$15&lt;0.000001,0,IF($C578&gt;='H-32A-WP06 - Debt Service'!C$24,'H-32A-WP06 - Debt Service'!C$27/12,0)),"-")</f>
        <v>-</v>
      </c>
      <c r="E578" s="366" t="str">
        <f>IFERROR(IF(-SUM(E$20:E577)+E$15&lt;0.000001,0,IF($C578&gt;='H-32A-WP06 - Debt Service'!D$24,'H-32A-WP06 - Debt Service'!D$27/12,0)),"-")</f>
        <v>-</v>
      </c>
      <c r="F578" s="366" t="str">
        <f>IFERROR(IF(-SUM(F$20:F577)+F$15&lt;0.000001,0,IF($C578&gt;='H-32A-WP06 - Debt Service'!E$24,'H-32A-WP06 - Debt Service'!E$27/12,0)),"-")</f>
        <v>-</v>
      </c>
      <c r="G578" s="366">
        <f>IFERROR(IF(-SUM(G$20:G577)+G$15&lt;0.000001,0,IF($C578&gt;='H-32A-WP06 - Debt Service'!F$24,'H-32A-WP06 - Debt Service'!F$27/12,0)),"-")</f>
        <v>0</v>
      </c>
      <c r="H578" s="366">
        <f>IFERROR(IF(-SUM(H$20:H577)+H$15&lt;0.000001,0,IF($C578&gt;='H-32A-WP06 - Debt Service'!G$24,'H-32A-WP06 - Debt Service'!G$27/12,0)),"-")</f>
        <v>0</v>
      </c>
      <c r="I578" s="366">
        <f>IFERROR(IF(-SUM(I$20:I577)+I$15&lt;0.000001,0,IF($C578&gt;='H-32A-WP06 - Debt Service'!H$24,'H-32A-WP06 - Debt Service'!H$27/12,0)),"-")</f>
        <v>0</v>
      </c>
      <c r="J578" s="366">
        <f>IFERROR(IF(-SUM(J$20:J577)+J$15&lt;0.000001,0,IF($C578&gt;='H-32A-WP06 - Debt Service'!I$24,'H-32A-WP06 - Debt Service'!I$27/12,0)),"-")</f>
        <v>0</v>
      </c>
      <c r="K578" s="366">
        <f>IFERROR(IF(-SUM(K$20:K577)+K$15&lt;0.000001,0,IF($C578&gt;='H-32A-WP06 - Debt Service'!J$24,'H-32A-WP06 - Debt Service'!J$27/12,0)),"-")</f>
        <v>0</v>
      </c>
      <c r="L578" s="366">
        <f>IFERROR(IF(-SUM(L$20:L577)+L$15&lt;0.000001,0,IF($C578&gt;='H-32A-WP06 - Debt Service'!K$24,'H-32A-WP06 - Debt Service'!K$27/12,0)),"-")</f>
        <v>0</v>
      </c>
      <c r="M578" s="366">
        <f>IFERROR(IF(-SUM(M$20:M577)+M$15&lt;0.000001,0,IF($C578&gt;='H-32A-WP06 - Debt Service'!L$24,'H-32A-WP06 - Debt Service'!L$27/12,0)),"-")</f>
        <v>0</v>
      </c>
      <c r="N578" s="459"/>
      <c r="O578" s="354">
        <f t="shared" si="33"/>
        <v>2065</v>
      </c>
      <c r="P578" s="378">
        <f t="shared" si="35"/>
        <v>60449</v>
      </c>
      <c r="Q578" s="366" t="str">
        <f>IFERROR(IF(-SUM(Q$20:Q577)+Q$15&lt;0.000001,0,IF($C578&gt;='H-32A-WP06 - Debt Service'!P$24,'H-32A-WP06 - Debt Service'!P$27/12,0)),"-")</f>
        <v>-</v>
      </c>
      <c r="R578" s="366">
        <f>IFERROR(IF(-SUM(R$20:R577)+R$15&lt;0.000001,0,IF($C578&gt;='H-32A-WP06 - Debt Service'!Q$24,'H-32A-WP06 - Debt Service'!Q$27/12,0)),"-")</f>
        <v>0</v>
      </c>
      <c r="S578" s="366">
        <f>IFERROR(IF(-SUM(S$20:S577)+S$15&lt;0.000001,0,IF($C578&gt;='H-32A-WP06 - Debt Service'!R$24,'H-32A-WP06 - Debt Service'!R$27/12,0)),"-")</f>
        <v>0</v>
      </c>
      <c r="T578" s="366">
        <f>IFERROR(IF(-SUM(T$20:T577)+T$15&lt;0.000001,0,IF($C578&gt;='H-32A-WP06 - Debt Service'!S$24,'H-32A-WP06 - Debt Service'!S$27/12,0)),"-")</f>
        <v>0</v>
      </c>
      <c r="U578" s="366">
        <f>IFERROR(IF(-SUM(U$20:U577)+U$15&lt;0.000001,0,IF($C578&gt;='H-32A-WP06 - Debt Service'!T$24,'H-32A-WP06 - Debt Service'!T$27/12,0)),"-")</f>
        <v>0</v>
      </c>
      <c r="V578" s="366">
        <f>IFERROR(IF(-SUM(V$20:V577)+V$15&lt;0.000001,0,IF($C578&gt;='H-32A-WP06 - Debt Service'!U$24,'H-32A-WP06 - Debt Service'!U$27/12,0)),"-")</f>
        <v>0</v>
      </c>
      <c r="W578" s="366">
        <f>IFERROR(IF(-SUM(W$20:W577)+W$15&lt;0.000001,0,IF($C578&gt;='H-32A-WP06 - Debt Service'!V$24,'H-32A-WP06 - Debt Service'!V$27/12,0)),"-")</f>
        <v>0</v>
      </c>
      <c r="X578" s="366">
        <f>IFERROR(IF(-SUM(X$20:X577)+X$15&lt;0.000001,0,IF($C578&gt;='H-32A-WP06 - Debt Service'!W$24,'H-32A-WP06 - Debt Service'!W$27/12,0)),"-")</f>
        <v>0</v>
      </c>
      <c r="Y578" s="366">
        <f>IFERROR(IF(-SUM(Y$20:Y577)+Y$15&lt;0.000001,0,IF($C578&gt;='H-32A-WP06 - Debt Service'!X$24,'H-32A-WP06 - Debt Service'!X$27/12,0)),"-")</f>
        <v>0</v>
      </c>
      <c r="Z578" s="366">
        <f>IFERROR(IF(-SUM(Z$20:Z577)+Z$15&lt;0.000001,0,IF($C578&gt;='H-32A-WP06 - Debt Service'!Y$24,'H-32A-WP06 - Debt Service'!Y$27/12,0)),"-")</f>
        <v>0</v>
      </c>
    </row>
    <row r="579" spans="2:26">
      <c r="B579" s="354">
        <f t="shared" si="32"/>
        <v>2065</v>
      </c>
      <c r="C579" s="378">
        <f t="shared" si="34"/>
        <v>60480</v>
      </c>
      <c r="D579" s="366" t="str">
        <f>IFERROR(IF(-SUM(D$20:D578)+D$15&lt;0.000001,0,IF($C579&gt;='H-32A-WP06 - Debt Service'!C$24,'H-32A-WP06 - Debt Service'!C$27/12,0)),"-")</f>
        <v>-</v>
      </c>
      <c r="E579" s="366" t="str">
        <f>IFERROR(IF(-SUM(E$20:E578)+E$15&lt;0.000001,0,IF($C579&gt;='H-32A-WP06 - Debt Service'!D$24,'H-32A-WP06 - Debt Service'!D$27/12,0)),"-")</f>
        <v>-</v>
      </c>
      <c r="F579" s="366" t="str">
        <f>IFERROR(IF(-SUM(F$20:F578)+F$15&lt;0.000001,0,IF($C579&gt;='H-32A-WP06 - Debt Service'!E$24,'H-32A-WP06 - Debt Service'!E$27/12,0)),"-")</f>
        <v>-</v>
      </c>
      <c r="G579" s="366">
        <f>IFERROR(IF(-SUM(G$20:G578)+G$15&lt;0.000001,0,IF($C579&gt;='H-32A-WP06 - Debt Service'!F$24,'H-32A-WP06 - Debt Service'!F$27/12,0)),"-")</f>
        <v>0</v>
      </c>
      <c r="H579" s="366">
        <f>IFERROR(IF(-SUM(H$20:H578)+H$15&lt;0.000001,0,IF($C579&gt;='H-32A-WP06 - Debt Service'!G$24,'H-32A-WP06 - Debt Service'!G$27/12,0)),"-")</f>
        <v>0</v>
      </c>
      <c r="I579" s="366">
        <f>IFERROR(IF(-SUM(I$20:I578)+I$15&lt;0.000001,0,IF($C579&gt;='H-32A-WP06 - Debt Service'!H$24,'H-32A-WP06 - Debt Service'!H$27/12,0)),"-")</f>
        <v>0</v>
      </c>
      <c r="J579" s="366">
        <f>IFERROR(IF(-SUM(J$20:J578)+J$15&lt;0.000001,0,IF($C579&gt;='H-32A-WP06 - Debt Service'!I$24,'H-32A-WP06 - Debt Service'!I$27/12,0)),"-")</f>
        <v>0</v>
      </c>
      <c r="K579" s="366">
        <f>IFERROR(IF(-SUM(K$20:K578)+K$15&lt;0.000001,0,IF($C579&gt;='H-32A-WP06 - Debt Service'!J$24,'H-32A-WP06 - Debt Service'!J$27/12,0)),"-")</f>
        <v>0</v>
      </c>
      <c r="L579" s="366">
        <f>IFERROR(IF(-SUM(L$20:L578)+L$15&lt;0.000001,0,IF($C579&gt;='H-32A-WP06 - Debt Service'!K$24,'H-32A-WP06 - Debt Service'!K$27/12,0)),"-")</f>
        <v>0</v>
      </c>
      <c r="M579" s="366">
        <f>IFERROR(IF(-SUM(M$20:M578)+M$15&lt;0.000001,0,IF($C579&gt;='H-32A-WP06 - Debt Service'!L$24,'H-32A-WP06 - Debt Service'!L$27/12,0)),"-")</f>
        <v>0</v>
      </c>
      <c r="N579" s="459"/>
      <c r="O579" s="354">
        <f t="shared" si="33"/>
        <v>2065</v>
      </c>
      <c r="P579" s="378">
        <f t="shared" si="35"/>
        <v>60480</v>
      </c>
      <c r="Q579" s="366" t="str">
        <f>IFERROR(IF(-SUM(Q$20:Q578)+Q$15&lt;0.000001,0,IF($C579&gt;='H-32A-WP06 - Debt Service'!P$24,'H-32A-WP06 - Debt Service'!P$27/12,0)),"-")</f>
        <v>-</v>
      </c>
      <c r="R579" s="366">
        <f>IFERROR(IF(-SUM(R$20:R578)+R$15&lt;0.000001,0,IF($C579&gt;='H-32A-WP06 - Debt Service'!Q$24,'H-32A-WP06 - Debt Service'!Q$27/12,0)),"-")</f>
        <v>0</v>
      </c>
      <c r="S579" s="366">
        <f>IFERROR(IF(-SUM(S$20:S578)+S$15&lt;0.000001,0,IF($C579&gt;='H-32A-WP06 - Debt Service'!R$24,'H-32A-WP06 - Debt Service'!R$27/12,0)),"-")</f>
        <v>0</v>
      </c>
      <c r="T579" s="366">
        <f>IFERROR(IF(-SUM(T$20:T578)+T$15&lt;0.000001,0,IF($C579&gt;='H-32A-WP06 - Debt Service'!S$24,'H-32A-WP06 - Debt Service'!S$27/12,0)),"-")</f>
        <v>0</v>
      </c>
      <c r="U579" s="366">
        <f>IFERROR(IF(-SUM(U$20:U578)+U$15&lt;0.000001,0,IF($C579&gt;='H-32A-WP06 - Debt Service'!T$24,'H-32A-WP06 - Debt Service'!T$27/12,0)),"-")</f>
        <v>0</v>
      </c>
      <c r="V579" s="366">
        <f>IFERROR(IF(-SUM(V$20:V578)+V$15&lt;0.000001,0,IF($C579&gt;='H-32A-WP06 - Debt Service'!U$24,'H-32A-WP06 - Debt Service'!U$27/12,0)),"-")</f>
        <v>0</v>
      </c>
      <c r="W579" s="366">
        <f>IFERROR(IF(-SUM(W$20:W578)+W$15&lt;0.000001,0,IF($C579&gt;='H-32A-WP06 - Debt Service'!V$24,'H-32A-WP06 - Debt Service'!V$27/12,0)),"-")</f>
        <v>0</v>
      </c>
      <c r="X579" s="366">
        <f>IFERROR(IF(-SUM(X$20:X578)+X$15&lt;0.000001,0,IF($C579&gt;='H-32A-WP06 - Debt Service'!W$24,'H-32A-WP06 - Debt Service'!W$27/12,0)),"-")</f>
        <v>0</v>
      </c>
      <c r="Y579" s="366">
        <f>IFERROR(IF(-SUM(Y$20:Y578)+Y$15&lt;0.000001,0,IF($C579&gt;='H-32A-WP06 - Debt Service'!X$24,'H-32A-WP06 - Debt Service'!X$27/12,0)),"-")</f>
        <v>0</v>
      </c>
      <c r="Z579" s="366">
        <f>IFERROR(IF(-SUM(Z$20:Z578)+Z$15&lt;0.000001,0,IF($C579&gt;='H-32A-WP06 - Debt Service'!Y$24,'H-32A-WP06 - Debt Service'!Y$27/12,0)),"-")</f>
        <v>0</v>
      </c>
    </row>
    <row r="580" spans="2:26">
      <c r="B580" s="354">
        <f t="shared" si="32"/>
        <v>2065</v>
      </c>
      <c r="C580" s="378">
        <f t="shared" si="34"/>
        <v>60511</v>
      </c>
      <c r="D580" s="366" t="str">
        <f>IFERROR(IF(-SUM(D$20:D579)+D$15&lt;0.000001,0,IF($C580&gt;='H-32A-WP06 - Debt Service'!C$24,'H-32A-WP06 - Debt Service'!C$27/12,0)),"-")</f>
        <v>-</v>
      </c>
      <c r="E580" s="366" t="str">
        <f>IFERROR(IF(-SUM(E$20:E579)+E$15&lt;0.000001,0,IF($C580&gt;='H-32A-WP06 - Debt Service'!D$24,'H-32A-WP06 - Debt Service'!D$27/12,0)),"-")</f>
        <v>-</v>
      </c>
      <c r="F580" s="366" t="str">
        <f>IFERROR(IF(-SUM(F$20:F579)+F$15&lt;0.000001,0,IF($C580&gt;='H-32A-WP06 - Debt Service'!E$24,'H-32A-WP06 - Debt Service'!E$27/12,0)),"-")</f>
        <v>-</v>
      </c>
      <c r="G580" s="366">
        <f>IFERROR(IF(-SUM(G$20:G579)+G$15&lt;0.000001,0,IF($C580&gt;='H-32A-WP06 - Debt Service'!F$24,'H-32A-WP06 - Debt Service'!F$27/12,0)),"-")</f>
        <v>0</v>
      </c>
      <c r="H580" s="366">
        <f>IFERROR(IF(-SUM(H$20:H579)+H$15&lt;0.000001,0,IF($C580&gt;='H-32A-WP06 - Debt Service'!G$24,'H-32A-WP06 - Debt Service'!G$27/12,0)),"-")</f>
        <v>0</v>
      </c>
      <c r="I580" s="366">
        <f>IFERROR(IF(-SUM(I$20:I579)+I$15&lt;0.000001,0,IF($C580&gt;='H-32A-WP06 - Debt Service'!H$24,'H-32A-WP06 - Debt Service'!H$27/12,0)),"-")</f>
        <v>0</v>
      </c>
      <c r="J580" s="366">
        <f>IFERROR(IF(-SUM(J$20:J579)+J$15&lt;0.000001,0,IF($C580&gt;='H-32A-WP06 - Debt Service'!I$24,'H-32A-WP06 - Debt Service'!I$27/12,0)),"-")</f>
        <v>0</v>
      </c>
      <c r="K580" s="366">
        <f>IFERROR(IF(-SUM(K$20:K579)+K$15&lt;0.000001,0,IF($C580&gt;='H-32A-WP06 - Debt Service'!J$24,'H-32A-WP06 - Debt Service'!J$27/12,0)),"-")</f>
        <v>0</v>
      </c>
      <c r="L580" s="366">
        <f>IFERROR(IF(-SUM(L$20:L579)+L$15&lt;0.000001,0,IF($C580&gt;='H-32A-WP06 - Debt Service'!K$24,'H-32A-WP06 - Debt Service'!K$27/12,0)),"-")</f>
        <v>0</v>
      </c>
      <c r="M580" s="366">
        <f>IFERROR(IF(-SUM(M$20:M579)+M$15&lt;0.000001,0,IF($C580&gt;='H-32A-WP06 - Debt Service'!L$24,'H-32A-WP06 - Debt Service'!L$27/12,0)),"-")</f>
        <v>0</v>
      </c>
      <c r="N580" s="459"/>
      <c r="O580" s="354">
        <f t="shared" si="33"/>
        <v>2065</v>
      </c>
      <c r="P580" s="378">
        <f t="shared" si="35"/>
        <v>60511</v>
      </c>
      <c r="Q580" s="366" t="str">
        <f>IFERROR(IF(-SUM(Q$20:Q579)+Q$15&lt;0.000001,0,IF($C580&gt;='H-32A-WP06 - Debt Service'!P$24,'H-32A-WP06 - Debt Service'!P$27/12,0)),"-")</f>
        <v>-</v>
      </c>
      <c r="R580" s="366">
        <f>IFERROR(IF(-SUM(R$20:R579)+R$15&lt;0.000001,0,IF($C580&gt;='H-32A-WP06 - Debt Service'!Q$24,'H-32A-WP06 - Debt Service'!Q$27/12,0)),"-")</f>
        <v>0</v>
      </c>
      <c r="S580" s="366">
        <f>IFERROR(IF(-SUM(S$20:S579)+S$15&lt;0.000001,0,IF($C580&gt;='H-32A-WP06 - Debt Service'!R$24,'H-32A-WP06 - Debt Service'!R$27/12,0)),"-")</f>
        <v>0</v>
      </c>
      <c r="T580" s="366">
        <f>IFERROR(IF(-SUM(T$20:T579)+T$15&lt;0.000001,0,IF($C580&gt;='H-32A-WP06 - Debt Service'!S$24,'H-32A-WP06 - Debt Service'!S$27/12,0)),"-")</f>
        <v>0</v>
      </c>
      <c r="U580" s="366">
        <f>IFERROR(IF(-SUM(U$20:U579)+U$15&lt;0.000001,0,IF($C580&gt;='H-32A-WP06 - Debt Service'!T$24,'H-32A-WP06 - Debt Service'!T$27/12,0)),"-")</f>
        <v>0</v>
      </c>
      <c r="V580" s="366">
        <f>IFERROR(IF(-SUM(V$20:V579)+V$15&lt;0.000001,0,IF($C580&gt;='H-32A-WP06 - Debt Service'!U$24,'H-32A-WP06 - Debt Service'!U$27/12,0)),"-")</f>
        <v>0</v>
      </c>
      <c r="W580" s="366">
        <f>IFERROR(IF(-SUM(W$20:W579)+W$15&lt;0.000001,0,IF($C580&gt;='H-32A-WP06 - Debt Service'!V$24,'H-32A-WP06 - Debt Service'!V$27/12,0)),"-")</f>
        <v>0</v>
      </c>
      <c r="X580" s="366">
        <f>IFERROR(IF(-SUM(X$20:X579)+X$15&lt;0.000001,0,IF($C580&gt;='H-32A-WP06 - Debt Service'!W$24,'H-32A-WP06 - Debt Service'!W$27/12,0)),"-")</f>
        <v>0</v>
      </c>
      <c r="Y580" s="366">
        <f>IFERROR(IF(-SUM(Y$20:Y579)+Y$15&lt;0.000001,0,IF($C580&gt;='H-32A-WP06 - Debt Service'!X$24,'H-32A-WP06 - Debt Service'!X$27/12,0)),"-")</f>
        <v>0</v>
      </c>
      <c r="Z580" s="366">
        <f>IFERROR(IF(-SUM(Z$20:Z579)+Z$15&lt;0.000001,0,IF($C580&gt;='H-32A-WP06 - Debt Service'!Y$24,'H-32A-WP06 - Debt Service'!Y$27/12,0)),"-")</f>
        <v>0</v>
      </c>
    </row>
    <row r="581" spans="2:26">
      <c r="B581" s="354">
        <f t="shared" si="32"/>
        <v>2065</v>
      </c>
      <c r="C581" s="378">
        <f t="shared" si="34"/>
        <v>60541</v>
      </c>
      <c r="D581" s="366" t="str">
        <f>IFERROR(IF(-SUM(D$20:D580)+D$15&lt;0.000001,0,IF($C581&gt;='H-32A-WP06 - Debt Service'!C$24,'H-32A-WP06 - Debt Service'!C$27/12,0)),"-")</f>
        <v>-</v>
      </c>
      <c r="E581" s="366" t="str">
        <f>IFERROR(IF(-SUM(E$20:E580)+E$15&lt;0.000001,0,IF($C581&gt;='H-32A-WP06 - Debt Service'!D$24,'H-32A-WP06 - Debt Service'!D$27/12,0)),"-")</f>
        <v>-</v>
      </c>
      <c r="F581" s="366" t="str">
        <f>IFERROR(IF(-SUM(F$20:F580)+F$15&lt;0.000001,0,IF($C581&gt;='H-32A-WP06 - Debt Service'!E$24,'H-32A-WP06 - Debt Service'!E$27/12,0)),"-")</f>
        <v>-</v>
      </c>
      <c r="G581" s="366">
        <f>IFERROR(IF(-SUM(G$20:G580)+G$15&lt;0.000001,0,IF($C581&gt;='H-32A-WP06 - Debt Service'!F$24,'H-32A-WP06 - Debt Service'!F$27/12,0)),"-")</f>
        <v>0</v>
      </c>
      <c r="H581" s="366">
        <f>IFERROR(IF(-SUM(H$20:H580)+H$15&lt;0.000001,0,IF($C581&gt;='H-32A-WP06 - Debt Service'!G$24,'H-32A-WP06 - Debt Service'!G$27/12,0)),"-")</f>
        <v>0</v>
      </c>
      <c r="I581" s="366">
        <f>IFERROR(IF(-SUM(I$20:I580)+I$15&lt;0.000001,0,IF($C581&gt;='H-32A-WP06 - Debt Service'!H$24,'H-32A-WP06 - Debt Service'!H$27/12,0)),"-")</f>
        <v>0</v>
      </c>
      <c r="J581" s="366">
        <f>IFERROR(IF(-SUM(J$20:J580)+J$15&lt;0.000001,0,IF($C581&gt;='H-32A-WP06 - Debt Service'!I$24,'H-32A-WP06 - Debt Service'!I$27/12,0)),"-")</f>
        <v>0</v>
      </c>
      <c r="K581" s="366">
        <f>IFERROR(IF(-SUM(K$20:K580)+K$15&lt;0.000001,0,IF($C581&gt;='H-32A-WP06 - Debt Service'!J$24,'H-32A-WP06 - Debt Service'!J$27/12,0)),"-")</f>
        <v>0</v>
      </c>
      <c r="L581" s="366">
        <f>IFERROR(IF(-SUM(L$20:L580)+L$15&lt;0.000001,0,IF($C581&gt;='H-32A-WP06 - Debt Service'!K$24,'H-32A-WP06 - Debt Service'!K$27/12,0)),"-")</f>
        <v>0</v>
      </c>
      <c r="M581" s="366">
        <f>IFERROR(IF(-SUM(M$20:M580)+M$15&lt;0.000001,0,IF($C581&gt;='H-32A-WP06 - Debt Service'!L$24,'H-32A-WP06 - Debt Service'!L$27/12,0)),"-")</f>
        <v>0</v>
      </c>
      <c r="N581" s="459"/>
      <c r="O581" s="354">
        <f t="shared" si="33"/>
        <v>2065</v>
      </c>
      <c r="P581" s="378">
        <f t="shared" si="35"/>
        <v>60541</v>
      </c>
      <c r="Q581" s="366" t="str">
        <f>IFERROR(IF(-SUM(Q$20:Q580)+Q$15&lt;0.000001,0,IF($C581&gt;='H-32A-WP06 - Debt Service'!P$24,'H-32A-WP06 - Debt Service'!P$27/12,0)),"-")</f>
        <v>-</v>
      </c>
      <c r="R581" s="366">
        <f>IFERROR(IF(-SUM(R$20:R580)+R$15&lt;0.000001,0,IF($C581&gt;='H-32A-WP06 - Debt Service'!Q$24,'H-32A-WP06 - Debt Service'!Q$27/12,0)),"-")</f>
        <v>0</v>
      </c>
      <c r="S581" s="366">
        <f>IFERROR(IF(-SUM(S$20:S580)+S$15&lt;0.000001,0,IF($C581&gt;='H-32A-WP06 - Debt Service'!R$24,'H-32A-WP06 - Debt Service'!R$27/12,0)),"-")</f>
        <v>0</v>
      </c>
      <c r="T581" s="366">
        <f>IFERROR(IF(-SUM(T$20:T580)+T$15&lt;0.000001,0,IF($C581&gt;='H-32A-WP06 - Debt Service'!S$24,'H-32A-WP06 - Debt Service'!S$27/12,0)),"-")</f>
        <v>0</v>
      </c>
      <c r="U581" s="366">
        <f>IFERROR(IF(-SUM(U$20:U580)+U$15&lt;0.000001,0,IF($C581&gt;='H-32A-WP06 - Debt Service'!T$24,'H-32A-WP06 - Debt Service'!T$27/12,0)),"-")</f>
        <v>0</v>
      </c>
      <c r="V581" s="366">
        <f>IFERROR(IF(-SUM(V$20:V580)+V$15&lt;0.000001,0,IF($C581&gt;='H-32A-WP06 - Debt Service'!U$24,'H-32A-WP06 - Debt Service'!U$27/12,0)),"-")</f>
        <v>0</v>
      </c>
      <c r="W581" s="366">
        <f>IFERROR(IF(-SUM(W$20:W580)+W$15&lt;0.000001,0,IF($C581&gt;='H-32A-WP06 - Debt Service'!V$24,'H-32A-WP06 - Debt Service'!V$27/12,0)),"-")</f>
        <v>0</v>
      </c>
      <c r="X581" s="366">
        <f>IFERROR(IF(-SUM(X$20:X580)+X$15&lt;0.000001,0,IF($C581&gt;='H-32A-WP06 - Debt Service'!W$24,'H-32A-WP06 - Debt Service'!W$27/12,0)),"-")</f>
        <v>0</v>
      </c>
      <c r="Y581" s="366">
        <f>IFERROR(IF(-SUM(Y$20:Y580)+Y$15&lt;0.000001,0,IF($C581&gt;='H-32A-WP06 - Debt Service'!X$24,'H-32A-WP06 - Debt Service'!X$27/12,0)),"-")</f>
        <v>0</v>
      </c>
      <c r="Z581" s="366">
        <f>IFERROR(IF(-SUM(Z$20:Z580)+Z$15&lt;0.000001,0,IF($C581&gt;='H-32A-WP06 - Debt Service'!Y$24,'H-32A-WP06 - Debt Service'!Y$27/12,0)),"-")</f>
        <v>0</v>
      </c>
    </row>
    <row r="582" spans="2:26">
      <c r="B582" s="354">
        <f t="shared" si="32"/>
        <v>2065</v>
      </c>
      <c r="C582" s="378">
        <f t="shared" si="34"/>
        <v>60572</v>
      </c>
      <c r="D582" s="366" t="str">
        <f>IFERROR(IF(-SUM(D$20:D581)+D$15&lt;0.000001,0,IF($C582&gt;='H-32A-WP06 - Debt Service'!C$24,'H-32A-WP06 - Debt Service'!C$27/12,0)),"-")</f>
        <v>-</v>
      </c>
      <c r="E582" s="366" t="str">
        <f>IFERROR(IF(-SUM(E$20:E581)+E$15&lt;0.000001,0,IF($C582&gt;='H-32A-WP06 - Debt Service'!D$24,'H-32A-WP06 - Debt Service'!D$27/12,0)),"-")</f>
        <v>-</v>
      </c>
      <c r="F582" s="366" t="str">
        <f>IFERROR(IF(-SUM(F$20:F581)+F$15&lt;0.000001,0,IF($C582&gt;='H-32A-WP06 - Debt Service'!E$24,'H-32A-WP06 - Debt Service'!E$27/12,0)),"-")</f>
        <v>-</v>
      </c>
      <c r="G582" s="366">
        <f>IFERROR(IF(-SUM(G$20:G581)+G$15&lt;0.000001,0,IF($C582&gt;='H-32A-WP06 - Debt Service'!F$24,'H-32A-WP06 - Debt Service'!F$27/12,0)),"-")</f>
        <v>0</v>
      </c>
      <c r="H582" s="366">
        <f>IFERROR(IF(-SUM(H$20:H581)+H$15&lt;0.000001,0,IF($C582&gt;='H-32A-WP06 - Debt Service'!G$24,'H-32A-WP06 - Debt Service'!G$27/12,0)),"-")</f>
        <v>0</v>
      </c>
      <c r="I582" s="366">
        <f>IFERROR(IF(-SUM(I$20:I581)+I$15&lt;0.000001,0,IF($C582&gt;='H-32A-WP06 - Debt Service'!H$24,'H-32A-WP06 - Debt Service'!H$27/12,0)),"-")</f>
        <v>0</v>
      </c>
      <c r="J582" s="366">
        <f>IFERROR(IF(-SUM(J$20:J581)+J$15&lt;0.000001,0,IF($C582&gt;='H-32A-WP06 - Debt Service'!I$24,'H-32A-WP06 - Debt Service'!I$27/12,0)),"-")</f>
        <v>0</v>
      </c>
      <c r="K582" s="366">
        <f>IFERROR(IF(-SUM(K$20:K581)+K$15&lt;0.000001,0,IF($C582&gt;='H-32A-WP06 - Debt Service'!J$24,'H-32A-WP06 - Debt Service'!J$27/12,0)),"-")</f>
        <v>0</v>
      </c>
      <c r="L582" s="366">
        <f>IFERROR(IF(-SUM(L$20:L581)+L$15&lt;0.000001,0,IF($C582&gt;='H-32A-WP06 - Debt Service'!K$24,'H-32A-WP06 - Debt Service'!K$27/12,0)),"-")</f>
        <v>0</v>
      </c>
      <c r="M582" s="366">
        <f>IFERROR(IF(-SUM(M$20:M581)+M$15&lt;0.000001,0,IF($C582&gt;='H-32A-WP06 - Debt Service'!L$24,'H-32A-WP06 - Debt Service'!L$27/12,0)),"-")</f>
        <v>0</v>
      </c>
      <c r="N582" s="459"/>
      <c r="O582" s="354">
        <f t="shared" si="33"/>
        <v>2065</v>
      </c>
      <c r="P582" s="378">
        <f t="shared" si="35"/>
        <v>60572</v>
      </c>
      <c r="Q582" s="366" t="str">
        <f>IFERROR(IF(-SUM(Q$20:Q581)+Q$15&lt;0.000001,0,IF($C582&gt;='H-32A-WP06 - Debt Service'!P$24,'H-32A-WP06 - Debt Service'!P$27/12,0)),"-")</f>
        <v>-</v>
      </c>
      <c r="R582" s="366">
        <f>IFERROR(IF(-SUM(R$20:R581)+R$15&lt;0.000001,0,IF($C582&gt;='H-32A-WP06 - Debt Service'!Q$24,'H-32A-WP06 - Debt Service'!Q$27/12,0)),"-")</f>
        <v>0</v>
      </c>
      <c r="S582" s="366">
        <f>IFERROR(IF(-SUM(S$20:S581)+S$15&lt;0.000001,0,IF($C582&gt;='H-32A-WP06 - Debt Service'!R$24,'H-32A-WP06 - Debt Service'!R$27/12,0)),"-")</f>
        <v>0</v>
      </c>
      <c r="T582" s="366">
        <f>IFERROR(IF(-SUM(T$20:T581)+T$15&lt;0.000001,0,IF($C582&gt;='H-32A-WP06 - Debt Service'!S$24,'H-32A-WP06 - Debt Service'!S$27/12,0)),"-")</f>
        <v>0</v>
      </c>
      <c r="U582" s="366">
        <f>IFERROR(IF(-SUM(U$20:U581)+U$15&lt;0.000001,0,IF($C582&gt;='H-32A-WP06 - Debt Service'!T$24,'H-32A-WP06 - Debt Service'!T$27/12,0)),"-")</f>
        <v>0</v>
      </c>
      <c r="V582" s="366">
        <f>IFERROR(IF(-SUM(V$20:V581)+V$15&lt;0.000001,0,IF($C582&gt;='H-32A-WP06 - Debt Service'!U$24,'H-32A-WP06 - Debt Service'!U$27/12,0)),"-")</f>
        <v>0</v>
      </c>
      <c r="W582" s="366">
        <f>IFERROR(IF(-SUM(W$20:W581)+W$15&lt;0.000001,0,IF($C582&gt;='H-32A-WP06 - Debt Service'!V$24,'H-32A-WP06 - Debt Service'!V$27/12,0)),"-")</f>
        <v>0</v>
      </c>
      <c r="X582" s="366">
        <f>IFERROR(IF(-SUM(X$20:X581)+X$15&lt;0.000001,0,IF($C582&gt;='H-32A-WP06 - Debt Service'!W$24,'H-32A-WP06 - Debt Service'!W$27/12,0)),"-")</f>
        <v>0</v>
      </c>
      <c r="Y582" s="366">
        <f>IFERROR(IF(-SUM(Y$20:Y581)+Y$15&lt;0.000001,0,IF($C582&gt;='H-32A-WP06 - Debt Service'!X$24,'H-32A-WP06 - Debt Service'!X$27/12,0)),"-")</f>
        <v>0</v>
      </c>
      <c r="Z582" s="366">
        <f>IFERROR(IF(-SUM(Z$20:Z581)+Z$15&lt;0.000001,0,IF($C582&gt;='H-32A-WP06 - Debt Service'!Y$24,'H-32A-WP06 - Debt Service'!Y$27/12,0)),"-")</f>
        <v>0</v>
      </c>
    </row>
    <row r="583" spans="2:26">
      <c r="B583" s="354">
        <f t="shared" si="32"/>
        <v>2065</v>
      </c>
      <c r="C583" s="378">
        <f t="shared" si="34"/>
        <v>60602</v>
      </c>
      <c r="D583" s="366" t="str">
        <f>IFERROR(IF(-SUM(D$20:D582)+D$15&lt;0.000001,0,IF($C583&gt;='H-32A-WP06 - Debt Service'!C$24,'H-32A-WP06 - Debt Service'!C$27/12,0)),"-")</f>
        <v>-</v>
      </c>
      <c r="E583" s="366" t="str">
        <f>IFERROR(IF(-SUM(E$20:E582)+E$15&lt;0.000001,0,IF($C583&gt;='H-32A-WP06 - Debt Service'!D$24,'H-32A-WP06 - Debt Service'!D$27/12,0)),"-")</f>
        <v>-</v>
      </c>
      <c r="F583" s="366" t="str">
        <f>IFERROR(IF(-SUM(F$20:F582)+F$15&lt;0.000001,0,IF($C583&gt;='H-32A-WP06 - Debt Service'!E$24,'H-32A-WP06 - Debt Service'!E$27/12,0)),"-")</f>
        <v>-</v>
      </c>
      <c r="G583" s="366">
        <f>IFERROR(IF(-SUM(G$20:G582)+G$15&lt;0.000001,0,IF($C583&gt;='H-32A-WP06 - Debt Service'!F$24,'H-32A-WP06 - Debt Service'!F$27/12,0)),"-")</f>
        <v>0</v>
      </c>
      <c r="H583" s="366">
        <f>IFERROR(IF(-SUM(H$20:H582)+H$15&lt;0.000001,0,IF($C583&gt;='H-32A-WP06 - Debt Service'!G$24,'H-32A-WP06 - Debt Service'!G$27/12,0)),"-")</f>
        <v>0</v>
      </c>
      <c r="I583" s="366">
        <f>IFERROR(IF(-SUM(I$20:I582)+I$15&lt;0.000001,0,IF($C583&gt;='H-32A-WP06 - Debt Service'!H$24,'H-32A-WP06 - Debt Service'!H$27/12,0)),"-")</f>
        <v>0</v>
      </c>
      <c r="J583" s="366">
        <f>IFERROR(IF(-SUM(J$20:J582)+J$15&lt;0.000001,0,IF($C583&gt;='H-32A-WP06 - Debt Service'!I$24,'H-32A-WP06 - Debt Service'!I$27/12,0)),"-")</f>
        <v>0</v>
      </c>
      <c r="K583" s="366">
        <f>IFERROR(IF(-SUM(K$20:K582)+K$15&lt;0.000001,0,IF($C583&gt;='H-32A-WP06 - Debt Service'!J$24,'H-32A-WP06 - Debt Service'!J$27/12,0)),"-")</f>
        <v>0</v>
      </c>
      <c r="L583" s="366">
        <f>IFERROR(IF(-SUM(L$20:L582)+L$15&lt;0.000001,0,IF($C583&gt;='H-32A-WP06 - Debt Service'!K$24,'H-32A-WP06 - Debt Service'!K$27/12,0)),"-")</f>
        <v>0</v>
      </c>
      <c r="M583" s="366">
        <f>IFERROR(IF(-SUM(M$20:M582)+M$15&lt;0.000001,0,IF($C583&gt;='H-32A-WP06 - Debt Service'!L$24,'H-32A-WP06 - Debt Service'!L$27/12,0)),"-")</f>
        <v>0</v>
      </c>
      <c r="N583" s="459"/>
      <c r="O583" s="354">
        <f t="shared" si="33"/>
        <v>2065</v>
      </c>
      <c r="P583" s="378">
        <f t="shared" si="35"/>
        <v>60602</v>
      </c>
      <c r="Q583" s="366" t="str">
        <f>IFERROR(IF(-SUM(Q$20:Q582)+Q$15&lt;0.000001,0,IF($C583&gt;='H-32A-WP06 - Debt Service'!P$24,'H-32A-WP06 - Debt Service'!P$27/12,0)),"-")</f>
        <v>-</v>
      </c>
      <c r="R583" s="366">
        <f>IFERROR(IF(-SUM(R$20:R582)+R$15&lt;0.000001,0,IF($C583&gt;='H-32A-WP06 - Debt Service'!Q$24,'H-32A-WP06 - Debt Service'!Q$27/12,0)),"-")</f>
        <v>0</v>
      </c>
      <c r="S583" s="366">
        <f>IFERROR(IF(-SUM(S$20:S582)+S$15&lt;0.000001,0,IF($C583&gt;='H-32A-WP06 - Debt Service'!R$24,'H-32A-WP06 - Debt Service'!R$27/12,0)),"-")</f>
        <v>0</v>
      </c>
      <c r="T583" s="366">
        <f>IFERROR(IF(-SUM(T$20:T582)+T$15&lt;0.000001,0,IF($C583&gt;='H-32A-WP06 - Debt Service'!S$24,'H-32A-WP06 - Debt Service'!S$27/12,0)),"-")</f>
        <v>0</v>
      </c>
      <c r="U583" s="366">
        <f>IFERROR(IF(-SUM(U$20:U582)+U$15&lt;0.000001,0,IF($C583&gt;='H-32A-WP06 - Debt Service'!T$24,'H-32A-WP06 - Debt Service'!T$27/12,0)),"-")</f>
        <v>0</v>
      </c>
      <c r="V583" s="366">
        <f>IFERROR(IF(-SUM(V$20:V582)+V$15&lt;0.000001,0,IF($C583&gt;='H-32A-WP06 - Debt Service'!U$24,'H-32A-WP06 - Debt Service'!U$27/12,0)),"-")</f>
        <v>0</v>
      </c>
      <c r="W583" s="366">
        <f>IFERROR(IF(-SUM(W$20:W582)+W$15&lt;0.000001,0,IF($C583&gt;='H-32A-WP06 - Debt Service'!V$24,'H-32A-WP06 - Debt Service'!V$27/12,0)),"-")</f>
        <v>0</v>
      </c>
      <c r="X583" s="366">
        <f>IFERROR(IF(-SUM(X$20:X582)+X$15&lt;0.000001,0,IF($C583&gt;='H-32A-WP06 - Debt Service'!W$24,'H-32A-WP06 - Debt Service'!W$27/12,0)),"-")</f>
        <v>0</v>
      </c>
      <c r="Y583" s="366">
        <f>IFERROR(IF(-SUM(Y$20:Y582)+Y$15&lt;0.000001,0,IF($C583&gt;='H-32A-WP06 - Debt Service'!X$24,'H-32A-WP06 - Debt Service'!X$27/12,0)),"-")</f>
        <v>0</v>
      </c>
      <c r="Z583" s="366">
        <f>IFERROR(IF(-SUM(Z$20:Z582)+Z$15&lt;0.000001,0,IF($C583&gt;='H-32A-WP06 - Debt Service'!Y$24,'H-32A-WP06 - Debt Service'!Y$27/12,0)),"-")</f>
        <v>0</v>
      </c>
    </row>
    <row r="584" spans="2:26">
      <c r="B584" s="354">
        <f t="shared" si="32"/>
        <v>2066</v>
      </c>
      <c r="C584" s="378">
        <f t="shared" si="34"/>
        <v>60633</v>
      </c>
      <c r="D584" s="366" t="str">
        <f>IFERROR(IF(-SUM(D$20:D583)+D$15&lt;0.000001,0,IF($C584&gt;='H-32A-WP06 - Debt Service'!C$24,'H-32A-WP06 - Debt Service'!C$27/12,0)),"-")</f>
        <v>-</v>
      </c>
      <c r="E584" s="366" t="str">
        <f>IFERROR(IF(-SUM(E$20:E583)+E$15&lt;0.000001,0,IF($C584&gt;='H-32A-WP06 - Debt Service'!D$24,'H-32A-WP06 - Debt Service'!D$27/12,0)),"-")</f>
        <v>-</v>
      </c>
      <c r="F584" s="366" t="str">
        <f>IFERROR(IF(-SUM(F$20:F583)+F$15&lt;0.000001,0,IF($C584&gt;='H-32A-WP06 - Debt Service'!E$24,'H-32A-WP06 - Debt Service'!E$27/12,0)),"-")</f>
        <v>-</v>
      </c>
      <c r="G584" s="366">
        <f>IFERROR(IF(-SUM(G$20:G583)+G$15&lt;0.000001,0,IF($C584&gt;='H-32A-WP06 - Debt Service'!F$24,'H-32A-WP06 - Debt Service'!F$27/12,0)),"-")</f>
        <v>0</v>
      </c>
      <c r="H584" s="366">
        <f>IFERROR(IF(-SUM(H$20:H583)+H$15&lt;0.000001,0,IF($C584&gt;='H-32A-WP06 - Debt Service'!G$24,'H-32A-WP06 - Debt Service'!G$27/12,0)),"-")</f>
        <v>0</v>
      </c>
      <c r="I584" s="366">
        <f>IFERROR(IF(-SUM(I$20:I583)+I$15&lt;0.000001,0,IF($C584&gt;='H-32A-WP06 - Debt Service'!H$24,'H-32A-WP06 - Debt Service'!H$27/12,0)),"-")</f>
        <v>0</v>
      </c>
      <c r="J584" s="366">
        <f>IFERROR(IF(-SUM(J$20:J583)+J$15&lt;0.000001,0,IF($C584&gt;='H-32A-WP06 - Debt Service'!I$24,'H-32A-WP06 - Debt Service'!I$27/12,0)),"-")</f>
        <v>0</v>
      </c>
      <c r="K584" s="366">
        <f>IFERROR(IF(-SUM(K$20:K583)+K$15&lt;0.000001,0,IF($C584&gt;='H-32A-WP06 - Debt Service'!J$24,'H-32A-WP06 - Debt Service'!J$27/12,0)),"-")</f>
        <v>0</v>
      </c>
      <c r="L584" s="366">
        <f>IFERROR(IF(-SUM(L$20:L583)+L$15&lt;0.000001,0,IF($C584&gt;='H-32A-WP06 - Debt Service'!K$24,'H-32A-WP06 - Debt Service'!K$27/12,0)),"-")</f>
        <v>0</v>
      </c>
      <c r="M584" s="366">
        <f>IFERROR(IF(-SUM(M$20:M583)+M$15&lt;0.000001,0,IF($C584&gt;='H-32A-WP06 - Debt Service'!L$24,'H-32A-WP06 - Debt Service'!L$27/12,0)),"-")</f>
        <v>0</v>
      </c>
      <c r="N584" s="459"/>
      <c r="O584" s="354">
        <f t="shared" si="33"/>
        <v>2066</v>
      </c>
      <c r="P584" s="378">
        <f t="shared" si="35"/>
        <v>60633</v>
      </c>
      <c r="Q584" s="366" t="str">
        <f>IFERROR(IF(-SUM(Q$20:Q583)+Q$15&lt;0.000001,0,IF($C584&gt;='H-32A-WP06 - Debt Service'!P$24,'H-32A-WP06 - Debt Service'!P$27/12,0)),"-")</f>
        <v>-</v>
      </c>
      <c r="R584" s="366">
        <f>IFERROR(IF(-SUM(R$20:R583)+R$15&lt;0.000001,0,IF($C584&gt;='H-32A-WP06 - Debt Service'!Q$24,'H-32A-WP06 - Debt Service'!Q$27/12,0)),"-")</f>
        <v>0</v>
      </c>
      <c r="S584" s="366">
        <f>IFERROR(IF(-SUM(S$20:S583)+S$15&lt;0.000001,0,IF($C584&gt;='H-32A-WP06 - Debt Service'!R$24,'H-32A-WP06 - Debt Service'!R$27/12,0)),"-")</f>
        <v>0</v>
      </c>
      <c r="T584" s="366">
        <f>IFERROR(IF(-SUM(T$20:T583)+T$15&lt;0.000001,0,IF($C584&gt;='H-32A-WP06 - Debt Service'!S$24,'H-32A-WP06 - Debt Service'!S$27/12,0)),"-")</f>
        <v>0</v>
      </c>
      <c r="U584" s="366">
        <f>IFERROR(IF(-SUM(U$20:U583)+U$15&lt;0.000001,0,IF($C584&gt;='H-32A-WP06 - Debt Service'!T$24,'H-32A-WP06 - Debt Service'!T$27/12,0)),"-")</f>
        <v>0</v>
      </c>
      <c r="V584" s="366">
        <f>IFERROR(IF(-SUM(V$20:V583)+V$15&lt;0.000001,0,IF($C584&gt;='H-32A-WP06 - Debt Service'!U$24,'H-32A-WP06 - Debt Service'!U$27/12,0)),"-")</f>
        <v>0</v>
      </c>
      <c r="W584" s="366">
        <f>IFERROR(IF(-SUM(W$20:W583)+W$15&lt;0.000001,0,IF($C584&gt;='H-32A-WP06 - Debt Service'!V$24,'H-32A-WP06 - Debt Service'!V$27/12,0)),"-")</f>
        <v>0</v>
      </c>
      <c r="X584" s="366">
        <f>IFERROR(IF(-SUM(X$20:X583)+X$15&lt;0.000001,0,IF($C584&gt;='H-32A-WP06 - Debt Service'!W$24,'H-32A-WP06 - Debt Service'!W$27/12,0)),"-")</f>
        <v>0</v>
      </c>
      <c r="Y584" s="366">
        <f>IFERROR(IF(-SUM(Y$20:Y583)+Y$15&lt;0.000001,0,IF($C584&gt;='H-32A-WP06 - Debt Service'!X$24,'H-32A-WP06 - Debt Service'!X$27/12,0)),"-")</f>
        <v>0</v>
      </c>
      <c r="Z584" s="366">
        <f>IFERROR(IF(-SUM(Z$20:Z583)+Z$15&lt;0.000001,0,IF($C584&gt;='H-32A-WP06 - Debt Service'!Y$24,'H-32A-WP06 - Debt Service'!Y$27/12,0)),"-")</f>
        <v>0</v>
      </c>
    </row>
    <row r="585" spans="2:26">
      <c r="B585" s="354">
        <f t="shared" si="32"/>
        <v>2066</v>
      </c>
      <c r="C585" s="378">
        <f t="shared" si="34"/>
        <v>60664</v>
      </c>
      <c r="D585" s="366" t="str">
        <f>IFERROR(IF(-SUM(D$20:D584)+D$15&lt;0.000001,0,IF($C585&gt;='H-32A-WP06 - Debt Service'!C$24,'H-32A-WP06 - Debt Service'!C$27/12,0)),"-")</f>
        <v>-</v>
      </c>
      <c r="E585" s="366" t="str">
        <f>IFERROR(IF(-SUM(E$20:E584)+E$15&lt;0.000001,0,IF($C585&gt;='H-32A-WP06 - Debt Service'!D$24,'H-32A-WP06 - Debt Service'!D$27/12,0)),"-")</f>
        <v>-</v>
      </c>
      <c r="F585" s="366" t="str">
        <f>IFERROR(IF(-SUM(F$20:F584)+F$15&lt;0.000001,0,IF($C585&gt;='H-32A-WP06 - Debt Service'!E$24,'H-32A-WP06 - Debt Service'!E$27/12,0)),"-")</f>
        <v>-</v>
      </c>
      <c r="G585" s="366">
        <f>IFERROR(IF(-SUM(G$20:G584)+G$15&lt;0.000001,0,IF($C585&gt;='H-32A-WP06 - Debt Service'!F$24,'H-32A-WP06 - Debt Service'!F$27/12,0)),"-")</f>
        <v>0</v>
      </c>
      <c r="H585" s="366">
        <f>IFERROR(IF(-SUM(H$20:H584)+H$15&lt;0.000001,0,IF($C585&gt;='H-32A-WP06 - Debt Service'!G$24,'H-32A-WP06 - Debt Service'!G$27/12,0)),"-")</f>
        <v>0</v>
      </c>
      <c r="I585" s="366">
        <f>IFERROR(IF(-SUM(I$20:I584)+I$15&lt;0.000001,0,IF($C585&gt;='H-32A-WP06 - Debt Service'!H$24,'H-32A-WP06 - Debt Service'!H$27/12,0)),"-")</f>
        <v>0</v>
      </c>
      <c r="J585" s="366">
        <f>IFERROR(IF(-SUM(J$20:J584)+J$15&lt;0.000001,0,IF($C585&gt;='H-32A-WP06 - Debt Service'!I$24,'H-32A-WP06 - Debt Service'!I$27/12,0)),"-")</f>
        <v>0</v>
      </c>
      <c r="K585" s="366">
        <f>IFERROR(IF(-SUM(K$20:K584)+K$15&lt;0.000001,0,IF($C585&gt;='H-32A-WP06 - Debt Service'!J$24,'H-32A-WP06 - Debt Service'!J$27/12,0)),"-")</f>
        <v>0</v>
      </c>
      <c r="L585" s="366">
        <f>IFERROR(IF(-SUM(L$20:L584)+L$15&lt;0.000001,0,IF($C585&gt;='H-32A-WP06 - Debt Service'!K$24,'H-32A-WP06 - Debt Service'!K$27/12,0)),"-")</f>
        <v>0</v>
      </c>
      <c r="M585" s="366">
        <f>IFERROR(IF(-SUM(M$20:M584)+M$15&lt;0.000001,0,IF($C585&gt;='H-32A-WP06 - Debt Service'!L$24,'H-32A-WP06 - Debt Service'!L$27/12,0)),"-")</f>
        <v>0</v>
      </c>
      <c r="N585" s="459"/>
      <c r="O585" s="354">
        <f t="shared" si="33"/>
        <v>2066</v>
      </c>
      <c r="P585" s="378">
        <f t="shared" si="35"/>
        <v>60664</v>
      </c>
      <c r="Q585" s="366" t="str">
        <f>IFERROR(IF(-SUM(Q$20:Q584)+Q$15&lt;0.000001,0,IF($C585&gt;='H-32A-WP06 - Debt Service'!P$24,'H-32A-WP06 - Debt Service'!P$27/12,0)),"-")</f>
        <v>-</v>
      </c>
      <c r="R585" s="366">
        <f>IFERROR(IF(-SUM(R$20:R584)+R$15&lt;0.000001,0,IF($C585&gt;='H-32A-WP06 - Debt Service'!Q$24,'H-32A-WP06 - Debt Service'!Q$27/12,0)),"-")</f>
        <v>0</v>
      </c>
      <c r="S585" s="366">
        <f>IFERROR(IF(-SUM(S$20:S584)+S$15&lt;0.000001,0,IF($C585&gt;='H-32A-WP06 - Debt Service'!R$24,'H-32A-WP06 - Debt Service'!R$27/12,0)),"-")</f>
        <v>0</v>
      </c>
      <c r="T585" s="366">
        <f>IFERROR(IF(-SUM(T$20:T584)+T$15&lt;0.000001,0,IF($C585&gt;='H-32A-WP06 - Debt Service'!S$24,'H-32A-WP06 - Debt Service'!S$27/12,0)),"-")</f>
        <v>0</v>
      </c>
      <c r="U585" s="366">
        <f>IFERROR(IF(-SUM(U$20:U584)+U$15&lt;0.000001,0,IF($C585&gt;='H-32A-WP06 - Debt Service'!T$24,'H-32A-WP06 - Debt Service'!T$27/12,0)),"-")</f>
        <v>0</v>
      </c>
      <c r="V585" s="366">
        <f>IFERROR(IF(-SUM(V$20:V584)+V$15&lt;0.000001,0,IF($C585&gt;='H-32A-WP06 - Debt Service'!U$24,'H-32A-WP06 - Debt Service'!U$27/12,0)),"-")</f>
        <v>0</v>
      </c>
      <c r="W585" s="366">
        <f>IFERROR(IF(-SUM(W$20:W584)+W$15&lt;0.000001,0,IF($C585&gt;='H-32A-WP06 - Debt Service'!V$24,'H-32A-WP06 - Debt Service'!V$27/12,0)),"-")</f>
        <v>0</v>
      </c>
      <c r="X585" s="366">
        <f>IFERROR(IF(-SUM(X$20:X584)+X$15&lt;0.000001,0,IF($C585&gt;='H-32A-WP06 - Debt Service'!W$24,'H-32A-WP06 - Debt Service'!W$27/12,0)),"-")</f>
        <v>0</v>
      </c>
      <c r="Y585" s="366">
        <f>IFERROR(IF(-SUM(Y$20:Y584)+Y$15&lt;0.000001,0,IF($C585&gt;='H-32A-WP06 - Debt Service'!X$24,'H-32A-WP06 - Debt Service'!X$27/12,0)),"-")</f>
        <v>0</v>
      </c>
      <c r="Z585" s="366">
        <f>IFERROR(IF(-SUM(Z$20:Z584)+Z$15&lt;0.000001,0,IF($C585&gt;='H-32A-WP06 - Debt Service'!Y$24,'H-32A-WP06 - Debt Service'!Y$27/12,0)),"-")</f>
        <v>0</v>
      </c>
    </row>
    <row r="586" spans="2:26">
      <c r="B586" s="354">
        <f t="shared" si="32"/>
        <v>2066</v>
      </c>
      <c r="C586" s="378">
        <f t="shared" si="34"/>
        <v>60692</v>
      </c>
      <c r="D586" s="366" t="str">
        <f>IFERROR(IF(-SUM(D$20:D585)+D$15&lt;0.000001,0,IF($C586&gt;='H-32A-WP06 - Debt Service'!C$24,'H-32A-WP06 - Debt Service'!C$27/12,0)),"-")</f>
        <v>-</v>
      </c>
      <c r="E586" s="366" t="str">
        <f>IFERROR(IF(-SUM(E$20:E585)+E$15&lt;0.000001,0,IF($C586&gt;='H-32A-WP06 - Debt Service'!D$24,'H-32A-WP06 - Debt Service'!D$27/12,0)),"-")</f>
        <v>-</v>
      </c>
      <c r="F586" s="366" t="str">
        <f>IFERROR(IF(-SUM(F$20:F585)+F$15&lt;0.000001,0,IF($C586&gt;='H-32A-WP06 - Debt Service'!E$24,'H-32A-WP06 - Debt Service'!E$27/12,0)),"-")</f>
        <v>-</v>
      </c>
      <c r="G586" s="366">
        <f>IFERROR(IF(-SUM(G$20:G585)+G$15&lt;0.000001,0,IF($C586&gt;='H-32A-WP06 - Debt Service'!F$24,'H-32A-WP06 - Debt Service'!F$27/12,0)),"-")</f>
        <v>0</v>
      </c>
      <c r="H586" s="366">
        <f>IFERROR(IF(-SUM(H$20:H585)+H$15&lt;0.000001,0,IF($C586&gt;='H-32A-WP06 - Debt Service'!G$24,'H-32A-WP06 - Debt Service'!G$27/12,0)),"-")</f>
        <v>0</v>
      </c>
      <c r="I586" s="366">
        <f>IFERROR(IF(-SUM(I$20:I585)+I$15&lt;0.000001,0,IF($C586&gt;='H-32A-WP06 - Debt Service'!H$24,'H-32A-WP06 - Debt Service'!H$27/12,0)),"-")</f>
        <v>0</v>
      </c>
      <c r="J586" s="366">
        <f>IFERROR(IF(-SUM(J$20:J585)+J$15&lt;0.000001,0,IF($C586&gt;='H-32A-WP06 - Debt Service'!I$24,'H-32A-WP06 - Debt Service'!I$27/12,0)),"-")</f>
        <v>0</v>
      </c>
      <c r="K586" s="366">
        <f>IFERROR(IF(-SUM(K$20:K585)+K$15&lt;0.000001,0,IF($C586&gt;='H-32A-WP06 - Debt Service'!J$24,'H-32A-WP06 - Debt Service'!J$27/12,0)),"-")</f>
        <v>0</v>
      </c>
      <c r="L586" s="366">
        <f>IFERROR(IF(-SUM(L$20:L585)+L$15&lt;0.000001,0,IF($C586&gt;='H-32A-WP06 - Debt Service'!K$24,'H-32A-WP06 - Debt Service'!K$27/12,0)),"-")</f>
        <v>0</v>
      </c>
      <c r="M586" s="366">
        <f>IFERROR(IF(-SUM(M$20:M585)+M$15&lt;0.000001,0,IF($C586&gt;='H-32A-WP06 - Debt Service'!L$24,'H-32A-WP06 - Debt Service'!L$27/12,0)),"-")</f>
        <v>0</v>
      </c>
      <c r="N586" s="459"/>
      <c r="O586" s="354">
        <f t="shared" si="33"/>
        <v>2066</v>
      </c>
      <c r="P586" s="378">
        <f t="shared" si="35"/>
        <v>60692</v>
      </c>
      <c r="Q586" s="366" t="str">
        <f>IFERROR(IF(-SUM(Q$20:Q585)+Q$15&lt;0.000001,0,IF($C586&gt;='H-32A-WP06 - Debt Service'!P$24,'H-32A-WP06 - Debt Service'!P$27/12,0)),"-")</f>
        <v>-</v>
      </c>
      <c r="R586" s="366">
        <f>IFERROR(IF(-SUM(R$20:R585)+R$15&lt;0.000001,0,IF($C586&gt;='H-32A-WP06 - Debt Service'!Q$24,'H-32A-WP06 - Debt Service'!Q$27/12,0)),"-")</f>
        <v>0</v>
      </c>
      <c r="S586" s="366">
        <f>IFERROR(IF(-SUM(S$20:S585)+S$15&lt;0.000001,0,IF($C586&gt;='H-32A-WP06 - Debt Service'!R$24,'H-32A-WP06 - Debt Service'!R$27/12,0)),"-")</f>
        <v>0</v>
      </c>
      <c r="T586" s="366">
        <f>IFERROR(IF(-SUM(T$20:T585)+T$15&lt;0.000001,0,IF($C586&gt;='H-32A-WP06 - Debt Service'!S$24,'H-32A-WP06 - Debt Service'!S$27/12,0)),"-")</f>
        <v>0</v>
      </c>
      <c r="U586" s="366">
        <f>IFERROR(IF(-SUM(U$20:U585)+U$15&lt;0.000001,0,IF($C586&gt;='H-32A-WP06 - Debt Service'!T$24,'H-32A-WP06 - Debt Service'!T$27/12,0)),"-")</f>
        <v>0</v>
      </c>
      <c r="V586" s="366">
        <f>IFERROR(IF(-SUM(V$20:V585)+V$15&lt;0.000001,0,IF($C586&gt;='H-32A-WP06 - Debt Service'!U$24,'H-32A-WP06 - Debt Service'!U$27/12,0)),"-")</f>
        <v>0</v>
      </c>
      <c r="W586" s="366">
        <f>IFERROR(IF(-SUM(W$20:W585)+W$15&lt;0.000001,0,IF($C586&gt;='H-32A-WP06 - Debt Service'!V$24,'H-32A-WP06 - Debt Service'!V$27/12,0)),"-")</f>
        <v>0</v>
      </c>
      <c r="X586" s="366">
        <f>IFERROR(IF(-SUM(X$20:X585)+X$15&lt;0.000001,0,IF($C586&gt;='H-32A-WP06 - Debt Service'!W$24,'H-32A-WP06 - Debt Service'!W$27/12,0)),"-")</f>
        <v>0</v>
      </c>
      <c r="Y586" s="366">
        <f>IFERROR(IF(-SUM(Y$20:Y585)+Y$15&lt;0.000001,0,IF($C586&gt;='H-32A-WP06 - Debt Service'!X$24,'H-32A-WP06 - Debt Service'!X$27/12,0)),"-")</f>
        <v>0</v>
      </c>
      <c r="Z586" s="366">
        <f>IFERROR(IF(-SUM(Z$20:Z585)+Z$15&lt;0.000001,0,IF($C586&gt;='H-32A-WP06 - Debt Service'!Y$24,'H-32A-WP06 - Debt Service'!Y$27/12,0)),"-")</f>
        <v>0</v>
      </c>
    </row>
    <row r="587" spans="2:26">
      <c r="B587" s="354">
        <f t="shared" si="32"/>
        <v>2066</v>
      </c>
      <c r="C587" s="378">
        <f t="shared" si="34"/>
        <v>60723</v>
      </c>
      <c r="D587" s="366" t="str">
        <f>IFERROR(IF(-SUM(D$20:D586)+D$15&lt;0.000001,0,IF($C587&gt;='H-32A-WP06 - Debt Service'!C$24,'H-32A-WP06 - Debt Service'!C$27/12,0)),"-")</f>
        <v>-</v>
      </c>
      <c r="E587" s="366" t="str">
        <f>IFERROR(IF(-SUM(E$20:E586)+E$15&lt;0.000001,0,IF($C587&gt;='H-32A-WP06 - Debt Service'!D$24,'H-32A-WP06 - Debt Service'!D$27/12,0)),"-")</f>
        <v>-</v>
      </c>
      <c r="F587" s="366" t="str">
        <f>IFERROR(IF(-SUM(F$20:F586)+F$15&lt;0.000001,0,IF($C587&gt;='H-32A-WP06 - Debt Service'!E$24,'H-32A-WP06 - Debt Service'!E$27/12,0)),"-")</f>
        <v>-</v>
      </c>
      <c r="G587" s="366">
        <f>IFERROR(IF(-SUM(G$20:G586)+G$15&lt;0.000001,0,IF($C587&gt;='H-32A-WP06 - Debt Service'!F$24,'H-32A-WP06 - Debt Service'!F$27/12,0)),"-")</f>
        <v>0</v>
      </c>
      <c r="H587" s="366">
        <f>IFERROR(IF(-SUM(H$20:H586)+H$15&lt;0.000001,0,IF($C587&gt;='H-32A-WP06 - Debt Service'!G$24,'H-32A-WP06 - Debt Service'!G$27/12,0)),"-")</f>
        <v>0</v>
      </c>
      <c r="I587" s="366">
        <f>IFERROR(IF(-SUM(I$20:I586)+I$15&lt;0.000001,0,IF($C587&gt;='H-32A-WP06 - Debt Service'!H$24,'H-32A-WP06 - Debt Service'!H$27/12,0)),"-")</f>
        <v>0</v>
      </c>
      <c r="J587" s="366">
        <f>IFERROR(IF(-SUM(J$20:J586)+J$15&lt;0.000001,0,IF($C587&gt;='H-32A-WP06 - Debt Service'!I$24,'H-32A-WP06 - Debt Service'!I$27/12,0)),"-")</f>
        <v>0</v>
      </c>
      <c r="K587" s="366">
        <f>IFERROR(IF(-SUM(K$20:K586)+K$15&lt;0.000001,0,IF($C587&gt;='H-32A-WP06 - Debt Service'!J$24,'H-32A-WP06 - Debt Service'!J$27/12,0)),"-")</f>
        <v>0</v>
      </c>
      <c r="L587" s="366">
        <f>IFERROR(IF(-SUM(L$20:L586)+L$15&lt;0.000001,0,IF($C587&gt;='H-32A-WP06 - Debt Service'!K$24,'H-32A-WP06 - Debt Service'!K$27/12,0)),"-")</f>
        <v>0</v>
      </c>
      <c r="M587" s="366">
        <f>IFERROR(IF(-SUM(M$20:M586)+M$15&lt;0.000001,0,IF($C587&gt;='H-32A-WP06 - Debt Service'!L$24,'H-32A-WP06 - Debt Service'!L$27/12,0)),"-")</f>
        <v>0</v>
      </c>
      <c r="N587" s="459"/>
      <c r="O587" s="354">
        <f t="shared" si="33"/>
        <v>2066</v>
      </c>
      <c r="P587" s="378">
        <f t="shared" si="35"/>
        <v>60723</v>
      </c>
      <c r="Q587" s="366" t="str">
        <f>IFERROR(IF(-SUM(Q$20:Q586)+Q$15&lt;0.000001,0,IF($C587&gt;='H-32A-WP06 - Debt Service'!P$24,'H-32A-WP06 - Debt Service'!P$27/12,0)),"-")</f>
        <v>-</v>
      </c>
      <c r="R587" s="366">
        <f>IFERROR(IF(-SUM(R$20:R586)+R$15&lt;0.000001,0,IF($C587&gt;='H-32A-WP06 - Debt Service'!Q$24,'H-32A-WP06 - Debt Service'!Q$27/12,0)),"-")</f>
        <v>0</v>
      </c>
      <c r="S587" s="366">
        <f>IFERROR(IF(-SUM(S$20:S586)+S$15&lt;0.000001,0,IF($C587&gt;='H-32A-WP06 - Debt Service'!R$24,'H-32A-WP06 - Debt Service'!R$27/12,0)),"-")</f>
        <v>0</v>
      </c>
      <c r="T587" s="366">
        <f>IFERROR(IF(-SUM(T$20:T586)+T$15&lt;0.000001,0,IF($C587&gt;='H-32A-WP06 - Debt Service'!S$24,'H-32A-WP06 - Debt Service'!S$27/12,0)),"-")</f>
        <v>0</v>
      </c>
      <c r="U587" s="366">
        <f>IFERROR(IF(-SUM(U$20:U586)+U$15&lt;0.000001,0,IF($C587&gt;='H-32A-WP06 - Debt Service'!T$24,'H-32A-WP06 - Debt Service'!T$27/12,0)),"-")</f>
        <v>0</v>
      </c>
      <c r="V587" s="366">
        <f>IFERROR(IF(-SUM(V$20:V586)+V$15&lt;0.000001,0,IF($C587&gt;='H-32A-WP06 - Debt Service'!U$24,'H-32A-WP06 - Debt Service'!U$27/12,0)),"-")</f>
        <v>0</v>
      </c>
      <c r="W587" s="366">
        <f>IFERROR(IF(-SUM(W$20:W586)+W$15&lt;0.000001,0,IF($C587&gt;='H-32A-WP06 - Debt Service'!V$24,'H-32A-WP06 - Debt Service'!V$27/12,0)),"-")</f>
        <v>0</v>
      </c>
      <c r="X587" s="366">
        <f>IFERROR(IF(-SUM(X$20:X586)+X$15&lt;0.000001,0,IF($C587&gt;='H-32A-WP06 - Debt Service'!W$24,'H-32A-WP06 - Debt Service'!W$27/12,0)),"-")</f>
        <v>0</v>
      </c>
      <c r="Y587" s="366">
        <f>IFERROR(IF(-SUM(Y$20:Y586)+Y$15&lt;0.000001,0,IF($C587&gt;='H-32A-WP06 - Debt Service'!X$24,'H-32A-WP06 - Debt Service'!X$27/12,0)),"-")</f>
        <v>0</v>
      </c>
      <c r="Z587" s="366">
        <f>IFERROR(IF(-SUM(Z$20:Z586)+Z$15&lt;0.000001,0,IF($C587&gt;='H-32A-WP06 - Debt Service'!Y$24,'H-32A-WP06 - Debt Service'!Y$27/12,0)),"-")</f>
        <v>0</v>
      </c>
    </row>
    <row r="588" spans="2:26">
      <c r="B588" s="354">
        <f t="shared" si="32"/>
        <v>2066</v>
      </c>
      <c r="C588" s="378">
        <f t="shared" si="34"/>
        <v>60753</v>
      </c>
      <c r="D588" s="366" t="str">
        <f>IFERROR(IF(-SUM(D$20:D587)+D$15&lt;0.000001,0,IF($C588&gt;='H-32A-WP06 - Debt Service'!C$24,'H-32A-WP06 - Debt Service'!C$27/12,0)),"-")</f>
        <v>-</v>
      </c>
      <c r="E588" s="366" t="str">
        <f>IFERROR(IF(-SUM(E$20:E587)+E$15&lt;0.000001,0,IF($C588&gt;='H-32A-WP06 - Debt Service'!D$24,'H-32A-WP06 - Debt Service'!D$27/12,0)),"-")</f>
        <v>-</v>
      </c>
      <c r="F588" s="366" t="str">
        <f>IFERROR(IF(-SUM(F$20:F587)+F$15&lt;0.000001,0,IF($C588&gt;='H-32A-WP06 - Debt Service'!E$24,'H-32A-WP06 - Debt Service'!E$27/12,0)),"-")</f>
        <v>-</v>
      </c>
      <c r="G588" s="366">
        <f>IFERROR(IF(-SUM(G$20:G587)+G$15&lt;0.000001,0,IF($C588&gt;='H-32A-WP06 - Debt Service'!F$24,'H-32A-WP06 - Debt Service'!F$27/12,0)),"-")</f>
        <v>0</v>
      </c>
      <c r="H588" s="366">
        <f>IFERROR(IF(-SUM(H$20:H587)+H$15&lt;0.000001,0,IF($C588&gt;='H-32A-WP06 - Debt Service'!G$24,'H-32A-WP06 - Debt Service'!G$27/12,0)),"-")</f>
        <v>0</v>
      </c>
      <c r="I588" s="366">
        <f>IFERROR(IF(-SUM(I$20:I587)+I$15&lt;0.000001,0,IF($C588&gt;='H-32A-WP06 - Debt Service'!H$24,'H-32A-WP06 - Debt Service'!H$27/12,0)),"-")</f>
        <v>0</v>
      </c>
      <c r="J588" s="366">
        <f>IFERROR(IF(-SUM(J$20:J587)+J$15&lt;0.000001,0,IF($C588&gt;='H-32A-WP06 - Debt Service'!I$24,'H-32A-WP06 - Debt Service'!I$27/12,0)),"-")</f>
        <v>0</v>
      </c>
      <c r="K588" s="366">
        <f>IFERROR(IF(-SUM(K$20:K587)+K$15&lt;0.000001,0,IF($C588&gt;='H-32A-WP06 - Debt Service'!J$24,'H-32A-WP06 - Debt Service'!J$27/12,0)),"-")</f>
        <v>0</v>
      </c>
      <c r="L588" s="366">
        <f>IFERROR(IF(-SUM(L$20:L587)+L$15&lt;0.000001,0,IF($C588&gt;='H-32A-WP06 - Debt Service'!K$24,'H-32A-WP06 - Debt Service'!K$27/12,0)),"-")</f>
        <v>0</v>
      </c>
      <c r="M588" s="366">
        <f>IFERROR(IF(-SUM(M$20:M587)+M$15&lt;0.000001,0,IF($C588&gt;='H-32A-WP06 - Debt Service'!L$24,'H-32A-WP06 - Debt Service'!L$27/12,0)),"-")</f>
        <v>0</v>
      </c>
      <c r="N588" s="459"/>
      <c r="O588" s="354">
        <f t="shared" si="33"/>
        <v>2066</v>
      </c>
      <c r="P588" s="378">
        <f t="shared" si="35"/>
        <v>60753</v>
      </c>
      <c r="Q588" s="366" t="str">
        <f>IFERROR(IF(-SUM(Q$20:Q587)+Q$15&lt;0.000001,0,IF($C588&gt;='H-32A-WP06 - Debt Service'!P$24,'H-32A-WP06 - Debt Service'!P$27/12,0)),"-")</f>
        <v>-</v>
      </c>
      <c r="R588" s="366">
        <f>IFERROR(IF(-SUM(R$20:R587)+R$15&lt;0.000001,0,IF($C588&gt;='H-32A-WP06 - Debt Service'!Q$24,'H-32A-WP06 - Debt Service'!Q$27/12,0)),"-")</f>
        <v>0</v>
      </c>
      <c r="S588" s="366">
        <f>IFERROR(IF(-SUM(S$20:S587)+S$15&lt;0.000001,0,IF($C588&gt;='H-32A-WP06 - Debt Service'!R$24,'H-32A-WP06 - Debt Service'!R$27/12,0)),"-")</f>
        <v>0</v>
      </c>
      <c r="T588" s="366">
        <f>IFERROR(IF(-SUM(T$20:T587)+T$15&lt;0.000001,0,IF($C588&gt;='H-32A-WP06 - Debt Service'!S$24,'H-32A-WP06 - Debt Service'!S$27/12,0)),"-")</f>
        <v>0</v>
      </c>
      <c r="U588" s="366">
        <f>IFERROR(IF(-SUM(U$20:U587)+U$15&lt;0.000001,0,IF($C588&gt;='H-32A-WP06 - Debt Service'!T$24,'H-32A-WP06 - Debt Service'!T$27/12,0)),"-")</f>
        <v>0</v>
      </c>
      <c r="V588" s="366">
        <f>IFERROR(IF(-SUM(V$20:V587)+V$15&lt;0.000001,0,IF($C588&gt;='H-32A-WP06 - Debt Service'!U$24,'H-32A-WP06 - Debt Service'!U$27/12,0)),"-")</f>
        <v>0</v>
      </c>
      <c r="W588" s="366">
        <f>IFERROR(IF(-SUM(W$20:W587)+W$15&lt;0.000001,0,IF($C588&gt;='H-32A-WP06 - Debt Service'!V$24,'H-32A-WP06 - Debt Service'!V$27/12,0)),"-")</f>
        <v>0</v>
      </c>
      <c r="X588" s="366">
        <f>IFERROR(IF(-SUM(X$20:X587)+X$15&lt;0.000001,0,IF($C588&gt;='H-32A-WP06 - Debt Service'!W$24,'H-32A-WP06 - Debt Service'!W$27/12,0)),"-")</f>
        <v>0</v>
      </c>
      <c r="Y588" s="366">
        <f>IFERROR(IF(-SUM(Y$20:Y587)+Y$15&lt;0.000001,0,IF($C588&gt;='H-32A-WP06 - Debt Service'!X$24,'H-32A-WP06 - Debt Service'!X$27/12,0)),"-")</f>
        <v>0</v>
      </c>
      <c r="Z588" s="366">
        <f>IFERROR(IF(-SUM(Z$20:Z587)+Z$15&lt;0.000001,0,IF($C588&gt;='H-32A-WP06 - Debt Service'!Y$24,'H-32A-WP06 - Debt Service'!Y$27/12,0)),"-")</f>
        <v>0</v>
      </c>
    </row>
    <row r="589" spans="2:26">
      <c r="B589" s="354">
        <f t="shared" si="32"/>
        <v>2066</v>
      </c>
      <c r="C589" s="378">
        <f t="shared" si="34"/>
        <v>60784</v>
      </c>
      <c r="D589" s="366" t="str">
        <f>IFERROR(IF(-SUM(D$20:D588)+D$15&lt;0.000001,0,IF($C589&gt;='H-32A-WP06 - Debt Service'!C$24,'H-32A-WP06 - Debt Service'!C$27/12,0)),"-")</f>
        <v>-</v>
      </c>
      <c r="E589" s="366" t="str">
        <f>IFERROR(IF(-SUM(E$20:E588)+E$15&lt;0.000001,0,IF($C589&gt;='H-32A-WP06 - Debt Service'!D$24,'H-32A-WP06 - Debt Service'!D$27/12,0)),"-")</f>
        <v>-</v>
      </c>
      <c r="F589" s="366" t="str">
        <f>IFERROR(IF(-SUM(F$20:F588)+F$15&lt;0.000001,0,IF($C589&gt;='H-32A-WP06 - Debt Service'!E$24,'H-32A-WP06 - Debt Service'!E$27/12,0)),"-")</f>
        <v>-</v>
      </c>
      <c r="G589" s="366">
        <f>IFERROR(IF(-SUM(G$20:G588)+G$15&lt;0.000001,0,IF($C589&gt;='H-32A-WP06 - Debt Service'!F$24,'H-32A-WP06 - Debt Service'!F$27/12,0)),"-")</f>
        <v>0</v>
      </c>
      <c r="H589" s="366">
        <f>IFERROR(IF(-SUM(H$20:H588)+H$15&lt;0.000001,0,IF($C589&gt;='H-32A-WP06 - Debt Service'!G$24,'H-32A-WP06 - Debt Service'!G$27/12,0)),"-")</f>
        <v>0</v>
      </c>
      <c r="I589" s="366">
        <f>IFERROR(IF(-SUM(I$20:I588)+I$15&lt;0.000001,0,IF($C589&gt;='H-32A-WP06 - Debt Service'!H$24,'H-32A-WP06 - Debt Service'!H$27/12,0)),"-")</f>
        <v>0</v>
      </c>
      <c r="J589" s="366">
        <f>IFERROR(IF(-SUM(J$20:J588)+J$15&lt;0.000001,0,IF($C589&gt;='H-32A-WP06 - Debt Service'!I$24,'H-32A-WP06 - Debt Service'!I$27/12,0)),"-")</f>
        <v>0</v>
      </c>
      <c r="K589" s="366">
        <f>IFERROR(IF(-SUM(K$20:K588)+K$15&lt;0.000001,0,IF($C589&gt;='H-32A-WP06 - Debt Service'!J$24,'H-32A-WP06 - Debt Service'!J$27/12,0)),"-")</f>
        <v>0</v>
      </c>
      <c r="L589" s="366">
        <f>IFERROR(IF(-SUM(L$20:L588)+L$15&lt;0.000001,0,IF($C589&gt;='H-32A-WP06 - Debt Service'!K$24,'H-32A-WP06 - Debt Service'!K$27/12,0)),"-")</f>
        <v>0</v>
      </c>
      <c r="M589" s="366">
        <f>IFERROR(IF(-SUM(M$20:M588)+M$15&lt;0.000001,0,IF($C589&gt;='H-32A-WP06 - Debt Service'!L$24,'H-32A-WP06 - Debt Service'!L$27/12,0)),"-")</f>
        <v>0</v>
      </c>
      <c r="N589" s="459"/>
      <c r="O589" s="354">
        <f t="shared" si="33"/>
        <v>2066</v>
      </c>
      <c r="P589" s="378">
        <f t="shared" si="35"/>
        <v>60784</v>
      </c>
      <c r="Q589" s="366" t="str">
        <f>IFERROR(IF(-SUM(Q$20:Q588)+Q$15&lt;0.000001,0,IF($C589&gt;='H-32A-WP06 - Debt Service'!P$24,'H-32A-WP06 - Debt Service'!P$27/12,0)),"-")</f>
        <v>-</v>
      </c>
      <c r="R589" s="366">
        <f>IFERROR(IF(-SUM(R$20:R588)+R$15&lt;0.000001,0,IF($C589&gt;='H-32A-WP06 - Debt Service'!Q$24,'H-32A-WP06 - Debt Service'!Q$27/12,0)),"-")</f>
        <v>0</v>
      </c>
      <c r="S589" s="366">
        <f>IFERROR(IF(-SUM(S$20:S588)+S$15&lt;0.000001,0,IF($C589&gt;='H-32A-WP06 - Debt Service'!R$24,'H-32A-WP06 - Debt Service'!R$27/12,0)),"-")</f>
        <v>0</v>
      </c>
      <c r="T589" s="366">
        <f>IFERROR(IF(-SUM(T$20:T588)+T$15&lt;0.000001,0,IF($C589&gt;='H-32A-WP06 - Debt Service'!S$24,'H-32A-WP06 - Debt Service'!S$27/12,0)),"-")</f>
        <v>0</v>
      </c>
      <c r="U589" s="366">
        <f>IFERROR(IF(-SUM(U$20:U588)+U$15&lt;0.000001,0,IF($C589&gt;='H-32A-WP06 - Debt Service'!T$24,'H-32A-WP06 - Debt Service'!T$27/12,0)),"-")</f>
        <v>0</v>
      </c>
      <c r="V589" s="366">
        <f>IFERROR(IF(-SUM(V$20:V588)+V$15&lt;0.000001,0,IF($C589&gt;='H-32A-WP06 - Debt Service'!U$24,'H-32A-WP06 - Debt Service'!U$27/12,0)),"-")</f>
        <v>0</v>
      </c>
      <c r="W589" s="366">
        <f>IFERROR(IF(-SUM(W$20:W588)+W$15&lt;0.000001,0,IF($C589&gt;='H-32A-WP06 - Debt Service'!V$24,'H-32A-WP06 - Debt Service'!V$27/12,0)),"-")</f>
        <v>0</v>
      </c>
      <c r="X589" s="366">
        <f>IFERROR(IF(-SUM(X$20:X588)+X$15&lt;0.000001,0,IF($C589&gt;='H-32A-WP06 - Debt Service'!W$24,'H-32A-WP06 - Debt Service'!W$27/12,0)),"-")</f>
        <v>0</v>
      </c>
      <c r="Y589" s="366">
        <f>IFERROR(IF(-SUM(Y$20:Y588)+Y$15&lt;0.000001,0,IF($C589&gt;='H-32A-WP06 - Debt Service'!X$24,'H-32A-WP06 - Debt Service'!X$27/12,0)),"-")</f>
        <v>0</v>
      </c>
      <c r="Z589" s="366">
        <f>IFERROR(IF(-SUM(Z$20:Z588)+Z$15&lt;0.000001,0,IF($C589&gt;='H-32A-WP06 - Debt Service'!Y$24,'H-32A-WP06 - Debt Service'!Y$27/12,0)),"-")</f>
        <v>0</v>
      </c>
    </row>
    <row r="590" spans="2:26">
      <c r="B590" s="354">
        <f t="shared" si="32"/>
        <v>2066</v>
      </c>
      <c r="C590" s="378">
        <f t="shared" si="34"/>
        <v>60814</v>
      </c>
      <c r="D590" s="366" t="str">
        <f>IFERROR(IF(-SUM(D$20:D589)+D$15&lt;0.000001,0,IF($C590&gt;='H-32A-WP06 - Debt Service'!C$24,'H-32A-WP06 - Debt Service'!C$27/12,0)),"-")</f>
        <v>-</v>
      </c>
      <c r="E590" s="366" t="str">
        <f>IFERROR(IF(-SUM(E$20:E589)+E$15&lt;0.000001,0,IF($C590&gt;='H-32A-WP06 - Debt Service'!D$24,'H-32A-WP06 - Debt Service'!D$27/12,0)),"-")</f>
        <v>-</v>
      </c>
      <c r="F590" s="366" t="str">
        <f>IFERROR(IF(-SUM(F$20:F589)+F$15&lt;0.000001,0,IF($C590&gt;='H-32A-WP06 - Debt Service'!E$24,'H-32A-WP06 - Debt Service'!E$27/12,0)),"-")</f>
        <v>-</v>
      </c>
      <c r="G590" s="366">
        <f>IFERROR(IF(-SUM(G$20:G589)+G$15&lt;0.000001,0,IF($C590&gt;='H-32A-WP06 - Debt Service'!F$24,'H-32A-WP06 - Debt Service'!F$27/12,0)),"-")</f>
        <v>0</v>
      </c>
      <c r="H590" s="366">
        <f>IFERROR(IF(-SUM(H$20:H589)+H$15&lt;0.000001,0,IF($C590&gt;='H-32A-WP06 - Debt Service'!G$24,'H-32A-WP06 - Debt Service'!G$27/12,0)),"-")</f>
        <v>0</v>
      </c>
      <c r="I590" s="366">
        <f>IFERROR(IF(-SUM(I$20:I589)+I$15&lt;0.000001,0,IF($C590&gt;='H-32A-WP06 - Debt Service'!H$24,'H-32A-WP06 - Debt Service'!H$27/12,0)),"-")</f>
        <v>0</v>
      </c>
      <c r="J590" s="366">
        <f>IFERROR(IF(-SUM(J$20:J589)+J$15&lt;0.000001,0,IF($C590&gt;='H-32A-WP06 - Debt Service'!I$24,'H-32A-WP06 - Debt Service'!I$27/12,0)),"-")</f>
        <v>0</v>
      </c>
      <c r="K590" s="366">
        <f>IFERROR(IF(-SUM(K$20:K589)+K$15&lt;0.000001,0,IF($C590&gt;='H-32A-WP06 - Debt Service'!J$24,'H-32A-WP06 - Debt Service'!J$27/12,0)),"-")</f>
        <v>0</v>
      </c>
      <c r="L590" s="366">
        <f>IFERROR(IF(-SUM(L$20:L589)+L$15&lt;0.000001,0,IF($C590&gt;='H-32A-WP06 - Debt Service'!K$24,'H-32A-WP06 - Debt Service'!K$27/12,0)),"-")</f>
        <v>0</v>
      </c>
      <c r="M590" s="366">
        <f>IFERROR(IF(-SUM(M$20:M589)+M$15&lt;0.000001,0,IF($C590&gt;='H-32A-WP06 - Debt Service'!L$24,'H-32A-WP06 - Debt Service'!L$27/12,0)),"-")</f>
        <v>0</v>
      </c>
      <c r="N590" s="459"/>
      <c r="O590" s="354">
        <f t="shared" si="33"/>
        <v>2066</v>
      </c>
      <c r="P590" s="378">
        <f t="shared" si="35"/>
        <v>60814</v>
      </c>
      <c r="Q590" s="366" t="str">
        <f>IFERROR(IF(-SUM(Q$20:Q589)+Q$15&lt;0.000001,0,IF($C590&gt;='H-32A-WP06 - Debt Service'!P$24,'H-32A-WP06 - Debt Service'!P$27/12,0)),"-")</f>
        <v>-</v>
      </c>
      <c r="R590" s="366">
        <f>IFERROR(IF(-SUM(R$20:R589)+R$15&lt;0.000001,0,IF($C590&gt;='H-32A-WP06 - Debt Service'!Q$24,'H-32A-WP06 - Debt Service'!Q$27/12,0)),"-")</f>
        <v>0</v>
      </c>
      <c r="S590" s="366">
        <f>IFERROR(IF(-SUM(S$20:S589)+S$15&lt;0.000001,0,IF($C590&gt;='H-32A-WP06 - Debt Service'!R$24,'H-32A-WP06 - Debt Service'!R$27/12,0)),"-")</f>
        <v>0</v>
      </c>
      <c r="T590" s="366">
        <f>IFERROR(IF(-SUM(T$20:T589)+T$15&lt;0.000001,0,IF($C590&gt;='H-32A-WP06 - Debt Service'!S$24,'H-32A-WP06 - Debt Service'!S$27/12,0)),"-")</f>
        <v>0</v>
      </c>
      <c r="U590" s="366">
        <f>IFERROR(IF(-SUM(U$20:U589)+U$15&lt;0.000001,0,IF($C590&gt;='H-32A-WP06 - Debt Service'!T$24,'H-32A-WP06 - Debt Service'!T$27/12,0)),"-")</f>
        <v>0</v>
      </c>
      <c r="V590" s="366">
        <f>IFERROR(IF(-SUM(V$20:V589)+V$15&lt;0.000001,0,IF($C590&gt;='H-32A-WP06 - Debt Service'!U$24,'H-32A-WP06 - Debt Service'!U$27/12,0)),"-")</f>
        <v>0</v>
      </c>
      <c r="W590" s="366">
        <f>IFERROR(IF(-SUM(W$20:W589)+W$15&lt;0.000001,0,IF($C590&gt;='H-32A-WP06 - Debt Service'!V$24,'H-32A-WP06 - Debt Service'!V$27/12,0)),"-")</f>
        <v>0</v>
      </c>
      <c r="X590" s="366">
        <f>IFERROR(IF(-SUM(X$20:X589)+X$15&lt;0.000001,0,IF($C590&gt;='H-32A-WP06 - Debt Service'!W$24,'H-32A-WP06 - Debt Service'!W$27/12,0)),"-")</f>
        <v>0</v>
      </c>
      <c r="Y590" s="366">
        <f>IFERROR(IF(-SUM(Y$20:Y589)+Y$15&lt;0.000001,0,IF($C590&gt;='H-32A-WP06 - Debt Service'!X$24,'H-32A-WP06 - Debt Service'!X$27/12,0)),"-")</f>
        <v>0</v>
      </c>
      <c r="Z590" s="366">
        <f>IFERROR(IF(-SUM(Z$20:Z589)+Z$15&lt;0.000001,0,IF($C590&gt;='H-32A-WP06 - Debt Service'!Y$24,'H-32A-WP06 - Debt Service'!Y$27/12,0)),"-")</f>
        <v>0</v>
      </c>
    </row>
    <row r="591" spans="2:26">
      <c r="B591" s="354">
        <f t="shared" si="32"/>
        <v>2066</v>
      </c>
      <c r="C591" s="378">
        <f t="shared" si="34"/>
        <v>60845</v>
      </c>
      <c r="D591" s="366" t="str">
        <f>IFERROR(IF(-SUM(D$20:D590)+D$15&lt;0.000001,0,IF($C591&gt;='H-32A-WP06 - Debt Service'!C$24,'H-32A-WP06 - Debt Service'!C$27/12,0)),"-")</f>
        <v>-</v>
      </c>
      <c r="E591" s="366" t="str">
        <f>IFERROR(IF(-SUM(E$20:E590)+E$15&lt;0.000001,0,IF($C591&gt;='H-32A-WP06 - Debt Service'!D$24,'H-32A-WP06 - Debt Service'!D$27/12,0)),"-")</f>
        <v>-</v>
      </c>
      <c r="F591" s="366" t="str">
        <f>IFERROR(IF(-SUM(F$20:F590)+F$15&lt;0.000001,0,IF($C591&gt;='H-32A-WP06 - Debt Service'!E$24,'H-32A-WP06 - Debt Service'!E$27/12,0)),"-")</f>
        <v>-</v>
      </c>
      <c r="G591" s="366">
        <f>IFERROR(IF(-SUM(G$20:G590)+G$15&lt;0.000001,0,IF($C591&gt;='H-32A-WP06 - Debt Service'!F$24,'H-32A-WP06 - Debt Service'!F$27/12,0)),"-")</f>
        <v>0</v>
      </c>
      <c r="H591" s="366">
        <f>IFERROR(IF(-SUM(H$20:H590)+H$15&lt;0.000001,0,IF($C591&gt;='H-32A-WP06 - Debt Service'!G$24,'H-32A-WP06 - Debt Service'!G$27/12,0)),"-")</f>
        <v>0</v>
      </c>
      <c r="I591" s="366">
        <f>IFERROR(IF(-SUM(I$20:I590)+I$15&lt;0.000001,0,IF($C591&gt;='H-32A-WP06 - Debt Service'!H$24,'H-32A-WP06 - Debt Service'!H$27/12,0)),"-")</f>
        <v>0</v>
      </c>
      <c r="J591" s="366">
        <f>IFERROR(IF(-SUM(J$20:J590)+J$15&lt;0.000001,0,IF($C591&gt;='H-32A-WP06 - Debt Service'!I$24,'H-32A-WP06 - Debt Service'!I$27/12,0)),"-")</f>
        <v>0</v>
      </c>
      <c r="K591" s="366">
        <f>IFERROR(IF(-SUM(K$20:K590)+K$15&lt;0.000001,0,IF($C591&gt;='H-32A-WP06 - Debt Service'!J$24,'H-32A-WP06 - Debt Service'!J$27/12,0)),"-")</f>
        <v>0</v>
      </c>
      <c r="L591" s="366">
        <f>IFERROR(IF(-SUM(L$20:L590)+L$15&lt;0.000001,0,IF($C591&gt;='H-32A-WP06 - Debt Service'!K$24,'H-32A-WP06 - Debt Service'!K$27/12,0)),"-")</f>
        <v>0</v>
      </c>
      <c r="M591" s="366">
        <f>IFERROR(IF(-SUM(M$20:M590)+M$15&lt;0.000001,0,IF($C591&gt;='H-32A-WP06 - Debt Service'!L$24,'H-32A-WP06 - Debt Service'!L$27/12,0)),"-")</f>
        <v>0</v>
      </c>
      <c r="N591" s="459"/>
      <c r="O591" s="354">
        <f t="shared" si="33"/>
        <v>2066</v>
      </c>
      <c r="P591" s="378">
        <f t="shared" si="35"/>
        <v>60845</v>
      </c>
      <c r="Q591" s="366" t="str">
        <f>IFERROR(IF(-SUM(Q$20:Q590)+Q$15&lt;0.000001,0,IF($C591&gt;='H-32A-WP06 - Debt Service'!P$24,'H-32A-WP06 - Debt Service'!P$27/12,0)),"-")</f>
        <v>-</v>
      </c>
      <c r="R591" s="366">
        <f>IFERROR(IF(-SUM(R$20:R590)+R$15&lt;0.000001,0,IF($C591&gt;='H-32A-WP06 - Debt Service'!Q$24,'H-32A-WP06 - Debt Service'!Q$27/12,0)),"-")</f>
        <v>0</v>
      </c>
      <c r="S591" s="366">
        <f>IFERROR(IF(-SUM(S$20:S590)+S$15&lt;0.000001,0,IF($C591&gt;='H-32A-WP06 - Debt Service'!R$24,'H-32A-WP06 - Debt Service'!R$27/12,0)),"-")</f>
        <v>0</v>
      </c>
      <c r="T591" s="366">
        <f>IFERROR(IF(-SUM(T$20:T590)+T$15&lt;0.000001,0,IF($C591&gt;='H-32A-WP06 - Debt Service'!S$24,'H-32A-WP06 - Debt Service'!S$27/12,0)),"-")</f>
        <v>0</v>
      </c>
      <c r="U591" s="366">
        <f>IFERROR(IF(-SUM(U$20:U590)+U$15&lt;0.000001,0,IF($C591&gt;='H-32A-WP06 - Debt Service'!T$24,'H-32A-WP06 - Debt Service'!T$27/12,0)),"-")</f>
        <v>0</v>
      </c>
      <c r="V591" s="366">
        <f>IFERROR(IF(-SUM(V$20:V590)+V$15&lt;0.000001,0,IF($C591&gt;='H-32A-WP06 - Debt Service'!U$24,'H-32A-WP06 - Debt Service'!U$27/12,0)),"-")</f>
        <v>0</v>
      </c>
      <c r="W591" s="366">
        <f>IFERROR(IF(-SUM(W$20:W590)+W$15&lt;0.000001,0,IF($C591&gt;='H-32A-WP06 - Debt Service'!V$24,'H-32A-WP06 - Debt Service'!V$27/12,0)),"-")</f>
        <v>0</v>
      </c>
      <c r="X591" s="366">
        <f>IFERROR(IF(-SUM(X$20:X590)+X$15&lt;0.000001,0,IF($C591&gt;='H-32A-WP06 - Debt Service'!W$24,'H-32A-WP06 - Debt Service'!W$27/12,0)),"-")</f>
        <v>0</v>
      </c>
      <c r="Y591" s="366">
        <f>IFERROR(IF(-SUM(Y$20:Y590)+Y$15&lt;0.000001,0,IF($C591&gt;='H-32A-WP06 - Debt Service'!X$24,'H-32A-WP06 - Debt Service'!X$27/12,0)),"-")</f>
        <v>0</v>
      </c>
      <c r="Z591" s="366">
        <f>IFERROR(IF(-SUM(Z$20:Z590)+Z$15&lt;0.000001,0,IF($C591&gt;='H-32A-WP06 - Debt Service'!Y$24,'H-32A-WP06 - Debt Service'!Y$27/12,0)),"-")</f>
        <v>0</v>
      </c>
    </row>
    <row r="592" spans="2:26">
      <c r="B592" s="354">
        <f t="shared" si="32"/>
        <v>2066</v>
      </c>
      <c r="C592" s="378">
        <f t="shared" si="34"/>
        <v>60876</v>
      </c>
      <c r="D592" s="366" t="str">
        <f>IFERROR(IF(-SUM(D$20:D591)+D$15&lt;0.000001,0,IF($C592&gt;='H-32A-WP06 - Debt Service'!C$24,'H-32A-WP06 - Debt Service'!C$27/12,0)),"-")</f>
        <v>-</v>
      </c>
      <c r="E592" s="366" t="str">
        <f>IFERROR(IF(-SUM(E$20:E591)+E$15&lt;0.000001,0,IF($C592&gt;='H-32A-WP06 - Debt Service'!D$24,'H-32A-WP06 - Debt Service'!D$27/12,0)),"-")</f>
        <v>-</v>
      </c>
      <c r="F592" s="366" t="str">
        <f>IFERROR(IF(-SUM(F$20:F591)+F$15&lt;0.000001,0,IF($C592&gt;='H-32A-WP06 - Debt Service'!E$24,'H-32A-WP06 - Debt Service'!E$27/12,0)),"-")</f>
        <v>-</v>
      </c>
      <c r="G592" s="366">
        <f>IFERROR(IF(-SUM(G$20:G591)+G$15&lt;0.000001,0,IF($C592&gt;='H-32A-WP06 - Debt Service'!F$24,'H-32A-WP06 - Debt Service'!F$27/12,0)),"-")</f>
        <v>0</v>
      </c>
      <c r="H592" s="366">
        <f>IFERROR(IF(-SUM(H$20:H591)+H$15&lt;0.000001,0,IF($C592&gt;='H-32A-WP06 - Debt Service'!G$24,'H-32A-WP06 - Debt Service'!G$27/12,0)),"-")</f>
        <v>0</v>
      </c>
      <c r="I592" s="366">
        <f>IFERROR(IF(-SUM(I$20:I591)+I$15&lt;0.000001,0,IF($C592&gt;='H-32A-WP06 - Debt Service'!H$24,'H-32A-WP06 - Debt Service'!H$27/12,0)),"-")</f>
        <v>0</v>
      </c>
      <c r="J592" s="366">
        <f>IFERROR(IF(-SUM(J$20:J591)+J$15&lt;0.000001,0,IF($C592&gt;='H-32A-WP06 - Debt Service'!I$24,'H-32A-WP06 - Debt Service'!I$27/12,0)),"-")</f>
        <v>0</v>
      </c>
      <c r="K592" s="366">
        <f>IFERROR(IF(-SUM(K$20:K591)+K$15&lt;0.000001,0,IF($C592&gt;='H-32A-WP06 - Debt Service'!J$24,'H-32A-WP06 - Debt Service'!J$27/12,0)),"-")</f>
        <v>0</v>
      </c>
      <c r="L592" s="366">
        <f>IFERROR(IF(-SUM(L$20:L591)+L$15&lt;0.000001,0,IF($C592&gt;='H-32A-WP06 - Debt Service'!K$24,'H-32A-WP06 - Debt Service'!K$27/12,0)),"-")</f>
        <v>0</v>
      </c>
      <c r="M592" s="366">
        <f>IFERROR(IF(-SUM(M$20:M591)+M$15&lt;0.000001,0,IF($C592&gt;='H-32A-WP06 - Debt Service'!L$24,'H-32A-WP06 - Debt Service'!L$27/12,0)),"-")</f>
        <v>0</v>
      </c>
      <c r="N592" s="459"/>
      <c r="O592" s="354">
        <f t="shared" si="33"/>
        <v>2066</v>
      </c>
      <c r="P592" s="378">
        <f t="shared" si="35"/>
        <v>60876</v>
      </c>
      <c r="Q592" s="366" t="str">
        <f>IFERROR(IF(-SUM(Q$20:Q591)+Q$15&lt;0.000001,0,IF($C592&gt;='H-32A-WP06 - Debt Service'!P$24,'H-32A-WP06 - Debt Service'!P$27/12,0)),"-")</f>
        <v>-</v>
      </c>
      <c r="R592" s="366">
        <f>IFERROR(IF(-SUM(R$20:R591)+R$15&lt;0.000001,0,IF($C592&gt;='H-32A-WP06 - Debt Service'!Q$24,'H-32A-WP06 - Debt Service'!Q$27/12,0)),"-")</f>
        <v>0</v>
      </c>
      <c r="S592" s="366">
        <f>IFERROR(IF(-SUM(S$20:S591)+S$15&lt;0.000001,0,IF($C592&gt;='H-32A-WP06 - Debt Service'!R$24,'H-32A-WP06 - Debt Service'!R$27/12,0)),"-")</f>
        <v>0</v>
      </c>
      <c r="T592" s="366">
        <f>IFERROR(IF(-SUM(T$20:T591)+T$15&lt;0.000001,0,IF($C592&gt;='H-32A-WP06 - Debt Service'!S$24,'H-32A-WP06 - Debt Service'!S$27/12,0)),"-")</f>
        <v>0</v>
      </c>
      <c r="U592" s="366">
        <f>IFERROR(IF(-SUM(U$20:U591)+U$15&lt;0.000001,0,IF($C592&gt;='H-32A-WP06 - Debt Service'!T$24,'H-32A-WP06 - Debt Service'!T$27/12,0)),"-")</f>
        <v>0</v>
      </c>
      <c r="V592" s="366">
        <f>IFERROR(IF(-SUM(V$20:V591)+V$15&lt;0.000001,0,IF($C592&gt;='H-32A-WP06 - Debt Service'!U$24,'H-32A-WP06 - Debt Service'!U$27/12,0)),"-")</f>
        <v>0</v>
      </c>
      <c r="W592" s="366">
        <f>IFERROR(IF(-SUM(W$20:W591)+W$15&lt;0.000001,0,IF($C592&gt;='H-32A-WP06 - Debt Service'!V$24,'H-32A-WP06 - Debt Service'!V$27/12,0)),"-")</f>
        <v>0</v>
      </c>
      <c r="X592" s="366">
        <f>IFERROR(IF(-SUM(X$20:X591)+X$15&lt;0.000001,0,IF($C592&gt;='H-32A-WP06 - Debt Service'!W$24,'H-32A-WP06 - Debt Service'!W$27/12,0)),"-")</f>
        <v>0</v>
      </c>
      <c r="Y592" s="366">
        <f>IFERROR(IF(-SUM(Y$20:Y591)+Y$15&lt;0.000001,0,IF($C592&gt;='H-32A-WP06 - Debt Service'!X$24,'H-32A-WP06 - Debt Service'!X$27/12,0)),"-")</f>
        <v>0</v>
      </c>
      <c r="Z592" s="366">
        <f>IFERROR(IF(-SUM(Z$20:Z591)+Z$15&lt;0.000001,0,IF($C592&gt;='H-32A-WP06 - Debt Service'!Y$24,'H-32A-WP06 - Debt Service'!Y$27/12,0)),"-")</f>
        <v>0</v>
      </c>
    </row>
    <row r="593" spans="2:26">
      <c r="B593" s="354">
        <f t="shared" si="32"/>
        <v>2066</v>
      </c>
      <c r="C593" s="378">
        <f t="shared" si="34"/>
        <v>60906</v>
      </c>
      <c r="D593" s="366" t="str">
        <f>IFERROR(IF(-SUM(D$20:D592)+D$15&lt;0.000001,0,IF($C593&gt;='H-32A-WP06 - Debt Service'!C$24,'H-32A-WP06 - Debt Service'!C$27/12,0)),"-")</f>
        <v>-</v>
      </c>
      <c r="E593" s="366" t="str">
        <f>IFERROR(IF(-SUM(E$20:E592)+E$15&lt;0.000001,0,IF($C593&gt;='H-32A-WP06 - Debt Service'!D$24,'H-32A-WP06 - Debt Service'!D$27/12,0)),"-")</f>
        <v>-</v>
      </c>
      <c r="F593" s="366" t="str">
        <f>IFERROR(IF(-SUM(F$20:F592)+F$15&lt;0.000001,0,IF($C593&gt;='H-32A-WP06 - Debt Service'!E$24,'H-32A-WP06 - Debt Service'!E$27/12,0)),"-")</f>
        <v>-</v>
      </c>
      <c r="G593" s="366">
        <f>IFERROR(IF(-SUM(G$20:G592)+G$15&lt;0.000001,0,IF($C593&gt;='H-32A-WP06 - Debt Service'!F$24,'H-32A-WP06 - Debt Service'!F$27/12,0)),"-")</f>
        <v>0</v>
      </c>
      <c r="H593" s="366">
        <f>IFERROR(IF(-SUM(H$20:H592)+H$15&lt;0.000001,0,IF($C593&gt;='H-32A-WP06 - Debt Service'!G$24,'H-32A-WP06 - Debt Service'!G$27/12,0)),"-")</f>
        <v>0</v>
      </c>
      <c r="I593" s="366">
        <f>IFERROR(IF(-SUM(I$20:I592)+I$15&lt;0.000001,0,IF($C593&gt;='H-32A-WP06 - Debt Service'!H$24,'H-32A-WP06 - Debt Service'!H$27/12,0)),"-")</f>
        <v>0</v>
      </c>
      <c r="J593" s="366">
        <f>IFERROR(IF(-SUM(J$20:J592)+J$15&lt;0.000001,0,IF($C593&gt;='H-32A-WP06 - Debt Service'!I$24,'H-32A-WP06 - Debt Service'!I$27/12,0)),"-")</f>
        <v>0</v>
      </c>
      <c r="K593" s="366">
        <f>IFERROR(IF(-SUM(K$20:K592)+K$15&lt;0.000001,0,IF($C593&gt;='H-32A-WP06 - Debt Service'!J$24,'H-32A-WP06 - Debt Service'!J$27/12,0)),"-")</f>
        <v>0</v>
      </c>
      <c r="L593" s="366">
        <f>IFERROR(IF(-SUM(L$20:L592)+L$15&lt;0.000001,0,IF($C593&gt;='H-32A-WP06 - Debt Service'!K$24,'H-32A-WP06 - Debt Service'!K$27/12,0)),"-")</f>
        <v>0</v>
      </c>
      <c r="M593" s="366">
        <f>IFERROR(IF(-SUM(M$20:M592)+M$15&lt;0.000001,0,IF($C593&gt;='H-32A-WP06 - Debt Service'!L$24,'H-32A-WP06 - Debt Service'!L$27/12,0)),"-")</f>
        <v>0</v>
      </c>
      <c r="N593" s="459"/>
      <c r="O593" s="354">
        <f t="shared" si="33"/>
        <v>2066</v>
      </c>
      <c r="P593" s="378">
        <f t="shared" si="35"/>
        <v>60906</v>
      </c>
      <c r="Q593" s="366" t="str">
        <f>IFERROR(IF(-SUM(Q$20:Q592)+Q$15&lt;0.000001,0,IF($C593&gt;='H-32A-WP06 - Debt Service'!P$24,'H-32A-WP06 - Debt Service'!P$27/12,0)),"-")</f>
        <v>-</v>
      </c>
      <c r="R593" s="366">
        <f>IFERROR(IF(-SUM(R$20:R592)+R$15&lt;0.000001,0,IF($C593&gt;='H-32A-WP06 - Debt Service'!Q$24,'H-32A-WP06 - Debt Service'!Q$27/12,0)),"-")</f>
        <v>0</v>
      </c>
      <c r="S593" s="366">
        <f>IFERROR(IF(-SUM(S$20:S592)+S$15&lt;0.000001,0,IF($C593&gt;='H-32A-WP06 - Debt Service'!R$24,'H-32A-WP06 - Debt Service'!R$27/12,0)),"-")</f>
        <v>0</v>
      </c>
      <c r="T593" s="366">
        <f>IFERROR(IF(-SUM(T$20:T592)+T$15&lt;0.000001,0,IF($C593&gt;='H-32A-WP06 - Debt Service'!S$24,'H-32A-WP06 - Debt Service'!S$27/12,0)),"-")</f>
        <v>0</v>
      </c>
      <c r="U593" s="366">
        <f>IFERROR(IF(-SUM(U$20:U592)+U$15&lt;0.000001,0,IF($C593&gt;='H-32A-WP06 - Debt Service'!T$24,'H-32A-WP06 - Debt Service'!T$27/12,0)),"-")</f>
        <v>0</v>
      </c>
      <c r="V593" s="366">
        <f>IFERROR(IF(-SUM(V$20:V592)+V$15&lt;0.000001,0,IF($C593&gt;='H-32A-WP06 - Debt Service'!U$24,'H-32A-WP06 - Debt Service'!U$27/12,0)),"-")</f>
        <v>0</v>
      </c>
      <c r="W593" s="366">
        <f>IFERROR(IF(-SUM(W$20:W592)+W$15&lt;0.000001,0,IF($C593&gt;='H-32A-WP06 - Debt Service'!V$24,'H-32A-WP06 - Debt Service'!V$27/12,0)),"-")</f>
        <v>0</v>
      </c>
      <c r="X593" s="366">
        <f>IFERROR(IF(-SUM(X$20:X592)+X$15&lt;0.000001,0,IF($C593&gt;='H-32A-WP06 - Debt Service'!W$24,'H-32A-WP06 - Debt Service'!W$27/12,0)),"-")</f>
        <v>0</v>
      </c>
      <c r="Y593" s="366">
        <f>IFERROR(IF(-SUM(Y$20:Y592)+Y$15&lt;0.000001,0,IF($C593&gt;='H-32A-WP06 - Debt Service'!X$24,'H-32A-WP06 - Debt Service'!X$27/12,0)),"-")</f>
        <v>0</v>
      </c>
      <c r="Z593" s="366">
        <f>IFERROR(IF(-SUM(Z$20:Z592)+Z$15&lt;0.000001,0,IF($C593&gt;='H-32A-WP06 - Debt Service'!Y$24,'H-32A-WP06 - Debt Service'!Y$27/12,0)),"-")</f>
        <v>0</v>
      </c>
    </row>
    <row r="594" spans="2:26">
      <c r="B594" s="354">
        <f t="shared" si="32"/>
        <v>2066</v>
      </c>
      <c r="C594" s="378">
        <f t="shared" si="34"/>
        <v>60937</v>
      </c>
      <c r="D594" s="366" t="str">
        <f>IFERROR(IF(-SUM(D$20:D593)+D$15&lt;0.000001,0,IF($C594&gt;='H-32A-WP06 - Debt Service'!C$24,'H-32A-WP06 - Debt Service'!C$27/12,0)),"-")</f>
        <v>-</v>
      </c>
      <c r="E594" s="366" t="str">
        <f>IFERROR(IF(-SUM(E$20:E593)+E$15&lt;0.000001,0,IF($C594&gt;='H-32A-WP06 - Debt Service'!D$24,'H-32A-WP06 - Debt Service'!D$27/12,0)),"-")</f>
        <v>-</v>
      </c>
      <c r="F594" s="366" t="str">
        <f>IFERROR(IF(-SUM(F$20:F593)+F$15&lt;0.000001,0,IF($C594&gt;='H-32A-WP06 - Debt Service'!E$24,'H-32A-WP06 - Debt Service'!E$27/12,0)),"-")</f>
        <v>-</v>
      </c>
      <c r="G594" s="366">
        <f>IFERROR(IF(-SUM(G$20:G593)+G$15&lt;0.000001,0,IF($C594&gt;='H-32A-WP06 - Debt Service'!F$24,'H-32A-WP06 - Debt Service'!F$27/12,0)),"-")</f>
        <v>0</v>
      </c>
      <c r="H594" s="366">
        <f>IFERROR(IF(-SUM(H$20:H593)+H$15&lt;0.000001,0,IF($C594&gt;='H-32A-WP06 - Debt Service'!G$24,'H-32A-WP06 - Debt Service'!G$27/12,0)),"-")</f>
        <v>0</v>
      </c>
      <c r="I594" s="366">
        <f>IFERROR(IF(-SUM(I$20:I593)+I$15&lt;0.000001,0,IF($C594&gt;='H-32A-WP06 - Debt Service'!H$24,'H-32A-WP06 - Debt Service'!H$27/12,0)),"-")</f>
        <v>0</v>
      </c>
      <c r="J594" s="366">
        <f>IFERROR(IF(-SUM(J$20:J593)+J$15&lt;0.000001,0,IF($C594&gt;='H-32A-WP06 - Debt Service'!I$24,'H-32A-WP06 - Debt Service'!I$27/12,0)),"-")</f>
        <v>0</v>
      </c>
      <c r="K594" s="366">
        <f>IFERROR(IF(-SUM(K$20:K593)+K$15&lt;0.000001,0,IF($C594&gt;='H-32A-WP06 - Debt Service'!J$24,'H-32A-WP06 - Debt Service'!J$27/12,0)),"-")</f>
        <v>0</v>
      </c>
      <c r="L594" s="366">
        <f>IFERROR(IF(-SUM(L$20:L593)+L$15&lt;0.000001,0,IF($C594&gt;='H-32A-WP06 - Debt Service'!K$24,'H-32A-WP06 - Debt Service'!K$27/12,0)),"-")</f>
        <v>0</v>
      </c>
      <c r="M594" s="366">
        <f>IFERROR(IF(-SUM(M$20:M593)+M$15&lt;0.000001,0,IF($C594&gt;='H-32A-WP06 - Debt Service'!L$24,'H-32A-WP06 - Debt Service'!L$27/12,0)),"-")</f>
        <v>0</v>
      </c>
      <c r="N594" s="459"/>
      <c r="O594" s="354">
        <f t="shared" si="33"/>
        <v>2066</v>
      </c>
      <c r="P594" s="378">
        <f t="shared" si="35"/>
        <v>60937</v>
      </c>
      <c r="Q594" s="366" t="str">
        <f>IFERROR(IF(-SUM(Q$20:Q593)+Q$15&lt;0.000001,0,IF($C594&gt;='H-32A-WP06 - Debt Service'!P$24,'H-32A-WP06 - Debt Service'!P$27/12,0)),"-")</f>
        <v>-</v>
      </c>
      <c r="R594" s="366">
        <f>IFERROR(IF(-SUM(R$20:R593)+R$15&lt;0.000001,0,IF($C594&gt;='H-32A-WP06 - Debt Service'!Q$24,'H-32A-WP06 - Debt Service'!Q$27/12,0)),"-")</f>
        <v>0</v>
      </c>
      <c r="S594" s="366">
        <f>IFERROR(IF(-SUM(S$20:S593)+S$15&lt;0.000001,0,IF($C594&gt;='H-32A-WP06 - Debt Service'!R$24,'H-32A-WP06 - Debt Service'!R$27/12,0)),"-")</f>
        <v>0</v>
      </c>
      <c r="T594" s="366">
        <f>IFERROR(IF(-SUM(T$20:T593)+T$15&lt;0.000001,0,IF($C594&gt;='H-32A-WP06 - Debt Service'!S$24,'H-32A-WP06 - Debt Service'!S$27/12,0)),"-")</f>
        <v>0</v>
      </c>
      <c r="U594" s="366">
        <f>IFERROR(IF(-SUM(U$20:U593)+U$15&lt;0.000001,0,IF($C594&gt;='H-32A-WP06 - Debt Service'!T$24,'H-32A-WP06 - Debt Service'!T$27/12,0)),"-")</f>
        <v>0</v>
      </c>
      <c r="V594" s="366">
        <f>IFERROR(IF(-SUM(V$20:V593)+V$15&lt;0.000001,0,IF($C594&gt;='H-32A-WP06 - Debt Service'!U$24,'H-32A-WP06 - Debt Service'!U$27/12,0)),"-")</f>
        <v>0</v>
      </c>
      <c r="W594" s="366">
        <f>IFERROR(IF(-SUM(W$20:W593)+W$15&lt;0.000001,0,IF($C594&gt;='H-32A-WP06 - Debt Service'!V$24,'H-32A-WP06 - Debt Service'!V$27/12,0)),"-")</f>
        <v>0</v>
      </c>
      <c r="X594" s="366">
        <f>IFERROR(IF(-SUM(X$20:X593)+X$15&lt;0.000001,0,IF($C594&gt;='H-32A-WP06 - Debt Service'!W$24,'H-32A-WP06 - Debt Service'!W$27/12,0)),"-")</f>
        <v>0</v>
      </c>
      <c r="Y594" s="366">
        <f>IFERROR(IF(-SUM(Y$20:Y593)+Y$15&lt;0.000001,0,IF($C594&gt;='H-32A-WP06 - Debt Service'!X$24,'H-32A-WP06 - Debt Service'!X$27/12,0)),"-")</f>
        <v>0</v>
      </c>
      <c r="Z594" s="366">
        <f>IFERROR(IF(-SUM(Z$20:Z593)+Z$15&lt;0.000001,0,IF($C594&gt;='H-32A-WP06 - Debt Service'!Y$24,'H-32A-WP06 - Debt Service'!Y$27/12,0)),"-")</f>
        <v>0</v>
      </c>
    </row>
    <row r="595" spans="2:26">
      <c r="B595" s="354">
        <f t="shared" si="32"/>
        <v>2066</v>
      </c>
      <c r="C595" s="378">
        <f t="shared" si="34"/>
        <v>60967</v>
      </c>
      <c r="D595" s="366" t="str">
        <f>IFERROR(IF(-SUM(D$20:D594)+D$15&lt;0.000001,0,IF($C595&gt;='H-32A-WP06 - Debt Service'!C$24,'H-32A-WP06 - Debt Service'!C$27/12,0)),"-")</f>
        <v>-</v>
      </c>
      <c r="E595" s="366" t="str">
        <f>IFERROR(IF(-SUM(E$20:E594)+E$15&lt;0.000001,0,IF($C595&gt;='H-32A-WP06 - Debt Service'!D$24,'H-32A-WP06 - Debt Service'!D$27/12,0)),"-")</f>
        <v>-</v>
      </c>
      <c r="F595" s="366" t="str">
        <f>IFERROR(IF(-SUM(F$20:F594)+F$15&lt;0.000001,0,IF($C595&gt;='H-32A-WP06 - Debt Service'!E$24,'H-32A-WP06 - Debt Service'!E$27/12,0)),"-")</f>
        <v>-</v>
      </c>
      <c r="G595" s="366">
        <f>IFERROR(IF(-SUM(G$20:G594)+G$15&lt;0.000001,0,IF($C595&gt;='H-32A-WP06 - Debt Service'!F$24,'H-32A-WP06 - Debt Service'!F$27/12,0)),"-")</f>
        <v>0</v>
      </c>
      <c r="H595" s="366">
        <f>IFERROR(IF(-SUM(H$20:H594)+H$15&lt;0.000001,0,IF($C595&gt;='H-32A-WP06 - Debt Service'!G$24,'H-32A-WP06 - Debt Service'!G$27/12,0)),"-")</f>
        <v>0</v>
      </c>
      <c r="I595" s="366">
        <f>IFERROR(IF(-SUM(I$20:I594)+I$15&lt;0.000001,0,IF($C595&gt;='H-32A-WP06 - Debt Service'!H$24,'H-32A-WP06 - Debt Service'!H$27/12,0)),"-")</f>
        <v>0</v>
      </c>
      <c r="J595" s="366">
        <f>IFERROR(IF(-SUM(J$20:J594)+J$15&lt;0.000001,0,IF($C595&gt;='H-32A-WP06 - Debt Service'!I$24,'H-32A-WP06 - Debt Service'!I$27/12,0)),"-")</f>
        <v>0</v>
      </c>
      <c r="K595" s="366">
        <f>IFERROR(IF(-SUM(K$20:K594)+K$15&lt;0.000001,0,IF($C595&gt;='H-32A-WP06 - Debt Service'!J$24,'H-32A-WP06 - Debt Service'!J$27/12,0)),"-")</f>
        <v>0</v>
      </c>
      <c r="L595" s="366">
        <f>IFERROR(IF(-SUM(L$20:L594)+L$15&lt;0.000001,0,IF($C595&gt;='H-32A-WP06 - Debt Service'!K$24,'H-32A-WP06 - Debt Service'!K$27/12,0)),"-")</f>
        <v>0</v>
      </c>
      <c r="M595" s="366">
        <f>IFERROR(IF(-SUM(M$20:M594)+M$15&lt;0.000001,0,IF($C595&gt;='H-32A-WP06 - Debt Service'!L$24,'H-32A-WP06 - Debt Service'!L$27/12,0)),"-")</f>
        <v>0</v>
      </c>
      <c r="N595" s="459"/>
      <c r="O595" s="354">
        <f t="shared" si="33"/>
        <v>2066</v>
      </c>
      <c r="P595" s="378">
        <f t="shared" si="35"/>
        <v>60967</v>
      </c>
      <c r="Q595" s="366" t="str">
        <f>IFERROR(IF(-SUM(Q$20:Q594)+Q$15&lt;0.000001,0,IF($C595&gt;='H-32A-WP06 - Debt Service'!P$24,'H-32A-WP06 - Debt Service'!P$27/12,0)),"-")</f>
        <v>-</v>
      </c>
      <c r="R595" s="366">
        <f>IFERROR(IF(-SUM(R$20:R594)+R$15&lt;0.000001,0,IF($C595&gt;='H-32A-WP06 - Debt Service'!Q$24,'H-32A-WP06 - Debt Service'!Q$27/12,0)),"-")</f>
        <v>0</v>
      </c>
      <c r="S595" s="366">
        <f>IFERROR(IF(-SUM(S$20:S594)+S$15&lt;0.000001,0,IF($C595&gt;='H-32A-WP06 - Debt Service'!R$24,'H-32A-WP06 - Debt Service'!R$27/12,0)),"-")</f>
        <v>0</v>
      </c>
      <c r="T595" s="366">
        <f>IFERROR(IF(-SUM(T$20:T594)+T$15&lt;0.000001,0,IF($C595&gt;='H-32A-WP06 - Debt Service'!S$24,'H-32A-WP06 - Debt Service'!S$27/12,0)),"-")</f>
        <v>0</v>
      </c>
      <c r="U595" s="366">
        <f>IFERROR(IF(-SUM(U$20:U594)+U$15&lt;0.000001,0,IF($C595&gt;='H-32A-WP06 - Debt Service'!T$24,'H-32A-WP06 - Debt Service'!T$27/12,0)),"-")</f>
        <v>0</v>
      </c>
      <c r="V595" s="366">
        <f>IFERROR(IF(-SUM(V$20:V594)+V$15&lt;0.000001,0,IF($C595&gt;='H-32A-WP06 - Debt Service'!U$24,'H-32A-WP06 - Debt Service'!U$27/12,0)),"-")</f>
        <v>0</v>
      </c>
      <c r="W595" s="366">
        <f>IFERROR(IF(-SUM(W$20:W594)+W$15&lt;0.000001,0,IF($C595&gt;='H-32A-WP06 - Debt Service'!V$24,'H-32A-WP06 - Debt Service'!V$27/12,0)),"-")</f>
        <v>0</v>
      </c>
      <c r="X595" s="366">
        <f>IFERROR(IF(-SUM(X$20:X594)+X$15&lt;0.000001,0,IF($C595&gt;='H-32A-WP06 - Debt Service'!W$24,'H-32A-WP06 - Debt Service'!W$27/12,0)),"-")</f>
        <v>0</v>
      </c>
      <c r="Y595" s="366">
        <f>IFERROR(IF(-SUM(Y$20:Y594)+Y$15&lt;0.000001,0,IF($C595&gt;='H-32A-WP06 - Debt Service'!X$24,'H-32A-WP06 - Debt Service'!X$27/12,0)),"-")</f>
        <v>0</v>
      </c>
      <c r="Z595" s="366">
        <f>IFERROR(IF(-SUM(Z$20:Z594)+Z$15&lt;0.000001,0,IF($C595&gt;='H-32A-WP06 - Debt Service'!Y$24,'H-32A-WP06 - Debt Service'!Y$27/12,0)),"-")</f>
        <v>0</v>
      </c>
    </row>
    <row r="596" spans="2:26">
      <c r="B596" s="354">
        <f t="shared" si="32"/>
        <v>2067</v>
      </c>
      <c r="C596" s="378">
        <f t="shared" si="34"/>
        <v>60998</v>
      </c>
      <c r="D596" s="366" t="str">
        <f>IFERROR(IF(-SUM(D$20:D595)+D$15&lt;0.000001,0,IF($C596&gt;='H-32A-WP06 - Debt Service'!C$24,'H-32A-WP06 - Debt Service'!C$27/12,0)),"-")</f>
        <v>-</v>
      </c>
      <c r="E596" s="366" t="str">
        <f>IFERROR(IF(-SUM(E$20:E595)+E$15&lt;0.000001,0,IF($C596&gt;='H-32A-WP06 - Debt Service'!D$24,'H-32A-WP06 - Debt Service'!D$27/12,0)),"-")</f>
        <v>-</v>
      </c>
      <c r="F596" s="366" t="str">
        <f>IFERROR(IF(-SUM(F$20:F595)+F$15&lt;0.000001,0,IF($C596&gt;='H-32A-WP06 - Debt Service'!E$24,'H-32A-WP06 - Debt Service'!E$27/12,0)),"-")</f>
        <v>-</v>
      </c>
      <c r="G596" s="366">
        <f>IFERROR(IF(-SUM(G$20:G595)+G$15&lt;0.000001,0,IF($C596&gt;='H-32A-WP06 - Debt Service'!F$24,'H-32A-WP06 - Debt Service'!F$27/12,0)),"-")</f>
        <v>0</v>
      </c>
      <c r="H596" s="366">
        <f>IFERROR(IF(-SUM(H$20:H595)+H$15&lt;0.000001,0,IF($C596&gt;='H-32A-WP06 - Debt Service'!G$24,'H-32A-WP06 - Debt Service'!G$27/12,0)),"-")</f>
        <v>0</v>
      </c>
      <c r="I596" s="366">
        <f>IFERROR(IF(-SUM(I$20:I595)+I$15&lt;0.000001,0,IF($C596&gt;='H-32A-WP06 - Debt Service'!H$24,'H-32A-WP06 - Debt Service'!H$27/12,0)),"-")</f>
        <v>0</v>
      </c>
      <c r="J596" s="366">
        <f>IFERROR(IF(-SUM(J$20:J595)+J$15&lt;0.000001,0,IF($C596&gt;='H-32A-WP06 - Debt Service'!I$24,'H-32A-WP06 - Debt Service'!I$27/12,0)),"-")</f>
        <v>0</v>
      </c>
      <c r="K596" s="366">
        <f>IFERROR(IF(-SUM(K$20:K595)+K$15&lt;0.000001,0,IF($C596&gt;='H-32A-WP06 - Debt Service'!J$24,'H-32A-WP06 - Debt Service'!J$27/12,0)),"-")</f>
        <v>0</v>
      </c>
      <c r="L596" s="366">
        <f>IFERROR(IF(-SUM(L$20:L595)+L$15&lt;0.000001,0,IF($C596&gt;='H-32A-WP06 - Debt Service'!K$24,'H-32A-WP06 - Debt Service'!K$27/12,0)),"-")</f>
        <v>0</v>
      </c>
      <c r="M596" s="366">
        <f>IFERROR(IF(-SUM(M$20:M595)+M$15&lt;0.000001,0,IF($C596&gt;='H-32A-WP06 - Debt Service'!L$24,'H-32A-WP06 - Debt Service'!L$27/12,0)),"-")</f>
        <v>0</v>
      </c>
      <c r="N596" s="459"/>
      <c r="O596" s="354">
        <f t="shared" si="33"/>
        <v>2067</v>
      </c>
      <c r="P596" s="378">
        <f t="shared" si="35"/>
        <v>60998</v>
      </c>
      <c r="Q596" s="366" t="str">
        <f>IFERROR(IF(-SUM(Q$20:Q595)+Q$15&lt;0.000001,0,IF($C596&gt;='H-32A-WP06 - Debt Service'!P$24,'H-32A-WP06 - Debt Service'!P$27/12,0)),"-")</f>
        <v>-</v>
      </c>
      <c r="R596" s="366">
        <f>IFERROR(IF(-SUM(R$20:R595)+R$15&lt;0.000001,0,IF($C596&gt;='H-32A-WP06 - Debt Service'!Q$24,'H-32A-WP06 - Debt Service'!Q$27/12,0)),"-")</f>
        <v>0</v>
      </c>
      <c r="S596" s="366">
        <f>IFERROR(IF(-SUM(S$20:S595)+S$15&lt;0.000001,0,IF($C596&gt;='H-32A-WP06 - Debt Service'!R$24,'H-32A-WP06 - Debt Service'!R$27/12,0)),"-")</f>
        <v>0</v>
      </c>
      <c r="T596" s="366">
        <f>IFERROR(IF(-SUM(T$20:T595)+T$15&lt;0.000001,0,IF($C596&gt;='H-32A-WP06 - Debt Service'!S$24,'H-32A-WP06 - Debt Service'!S$27/12,0)),"-")</f>
        <v>0</v>
      </c>
      <c r="U596" s="366">
        <f>IFERROR(IF(-SUM(U$20:U595)+U$15&lt;0.000001,0,IF($C596&gt;='H-32A-WP06 - Debt Service'!T$24,'H-32A-WP06 - Debt Service'!T$27/12,0)),"-")</f>
        <v>0</v>
      </c>
      <c r="V596" s="366">
        <f>IFERROR(IF(-SUM(V$20:V595)+V$15&lt;0.000001,0,IF($C596&gt;='H-32A-WP06 - Debt Service'!U$24,'H-32A-WP06 - Debt Service'!U$27/12,0)),"-")</f>
        <v>0</v>
      </c>
      <c r="W596" s="366">
        <f>IFERROR(IF(-SUM(W$20:W595)+W$15&lt;0.000001,0,IF($C596&gt;='H-32A-WP06 - Debt Service'!V$24,'H-32A-WP06 - Debt Service'!V$27/12,0)),"-")</f>
        <v>0</v>
      </c>
      <c r="X596" s="366">
        <f>IFERROR(IF(-SUM(X$20:X595)+X$15&lt;0.000001,0,IF($C596&gt;='H-32A-WP06 - Debt Service'!W$24,'H-32A-WP06 - Debt Service'!W$27/12,0)),"-")</f>
        <v>0</v>
      </c>
      <c r="Y596" s="366">
        <f>IFERROR(IF(-SUM(Y$20:Y595)+Y$15&lt;0.000001,0,IF($C596&gt;='H-32A-WP06 - Debt Service'!X$24,'H-32A-WP06 - Debt Service'!X$27/12,0)),"-")</f>
        <v>0</v>
      </c>
      <c r="Z596" s="366">
        <f>IFERROR(IF(-SUM(Z$20:Z595)+Z$15&lt;0.000001,0,IF($C596&gt;='H-32A-WP06 - Debt Service'!Y$24,'H-32A-WP06 - Debt Service'!Y$27/12,0)),"-")</f>
        <v>0</v>
      </c>
    </row>
    <row r="597" spans="2:26">
      <c r="B597" s="354">
        <f t="shared" ref="B597:B660" si="36">YEAR(C597)</f>
        <v>2067</v>
      </c>
      <c r="C597" s="378">
        <f t="shared" si="34"/>
        <v>61029</v>
      </c>
      <c r="D597" s="366" t="str">
        <f>IFERROR(IF(-SUM(D$20:D596)+D$15&lt;0.000001,0,IF($C597&gt;='H-32A-WP06 - Debt Service'!C$24,'H-32A-WP06 - Debt Service'!C$27/12,0)),"-")</f>
        <v>-</v>
      </c>
      <c r="E597" s="366" t="str">
        <f>IFERROR(IF(-SUM(E$20:E596)+E$15&lt;0.000001,0,IF($C597&gt;='H-32A-WP06 - Debt Service'!D$24,'H-32A-WP06 - Debt Service'!D$27/12,0)),"-")</f>
        <v>-</v>
      </c>
      <c r="F597" s="366" t="str">
        <f>IFERROR(IF(-SUM(F$20:F596)+F$15&lt;0.000001,0,IF($C597&gt;='H-32A-WP06 - Debt Service'!E$24,'H-32A-WP06 - Debt Service'!E$27/12,0)),"-")</f>
        <v>-</v>
      </c>
      <c r="G597" s="366">
        <f>IFERROR(IF(-SUM(G$20:G596)+G$15&lt;0.000001,0,IF($C597&gt;='H-32A-WP06 - Debt Service'!F$24,'H-32A-WP06 - Debt Service'!F$27/12,0)),"-")</f>
        <v>0</v>
      </c>
      <c r="H597" s="366">
        <f>IFERROR(IF(-SUM(H$20:H596)+H$15&lt;0.000001,0,IF($C597&gt;='H-32A-WP06 - Debt Service'!G$24,'H-32A-WP06 - Debt Service'!G$27/12,0)),"-")</f>
        <v>0</v>
      </c>
      <c r="I597" s="366">
        <f>IFERROR(IF(-SUM(I$20:I596)+I$15&lt;0.000001,0,IF($C597&gt;='H-32A-WP06 - Debt Service'!H$24,'H-32A-WP06 - Debt Service'!H$27/12,0)),"-")</f>
        <v>0</v>
      </c>
      <c r="J597" s="366">
        <f>IFERROR(IF(-SUM(J$20:J596)+J$15&lt;0.000001,0,IF($C597&gt;='H-32A-WP06 - Debt Service'!I$24,'H-32A-WP06 - Debt Service'!I$27/12,0)),"-")</f>
        <v>0</v>
      </c>
      <c r="K597" s="366">
        <f>IFERROR(IF(-SUM(K$20:K596)+K$15&lt;0.000001,0,IF($C597&gt;='H-32A-WP06 - Debt Service'!J$24,'H-32A-WP06 - Debt Service'!J$27/12,0)),"-")</f>
        <v>0</v>
      </c>
      <c r="L597" s="366">
        <f>IFERROR(IF(-SUM(L$20:L596)+L$15&lt;0.000001,0,IF($C597&gt;='H-32A-WP06 - Debt Service'!K$24,'H-32A-WP06 - Debt Service'!K$27/12,0)),"-")</f>
        <v>0</v>
      </c>
      <c r="M597" s="366">
        <f>IFERROR(IF(-SUM(M$20:M596)+M$15&lt;0.000001,0,IF($C597&gt;='H-32A-WP06 - Debt Service'!L$24,'H-32A-WP06 - Debt Service'!L$27/12,0)),"-")</f>
        <v>0</v>
      </c>
      <c r="N597" s="459"/>
      <c r="O597" s="354">
        <f t="shared" ref="O597:O660" si="37">YEAR(P597)</f>
        <v>2067</v>
      </c>
      <c r="P597" s="378">
        <f t="shared" si="35"/>
        <v>61029</v>
      </c>
      <c r="Q597" s="366" t="str">
        <f>IFERROR(IF(-SUM(Q$20:Q596)+Q$15&lt;0.000001,0,IF($C597&gt;='H-32A-WP06 - Debt Service'!P$24,'H-32A-WP06 - Debt Service'!P$27/12,0)),"-")</f>
        <v>-</v>
      </c>
      <c r="R597" s="366">
        <f>IFERROR(IF(-SUM(R$20:R596)+R$15&lt;0.000001,0,IF($C597&gt;='H-32A-WP06 - Debt Service'!Q$24,'H-32A-WP06 - Debt Service'!Q$27/12,0)),"-")</f>
        <v>0</v>
      </c>
      <c r="S597" s="366">
        <f>IFERROR(IF(-SUM(S$20:S596)+S$15&lt;0.000001,0,IF($C597&gt;='H-32A-WP06 - Debt Service'!R$24,'H-32A-WP06 - Debt Service'!R$27/12,0)),"-")</f>
        <v>0</v>
      </c>
      <c r="T597" s="366">
        <f>IFERROR(IF(-SUM(T$20:T596)+T$15&lt;0.000001,0,IF($C597&gt;='H-32A-WP06 - Debt Service'!S$24,'H-32A-WP06 - Debt Service'!S$27/12,0)),"-")</f>
        <v>0</v>
      </c>
      <c r="U597" s="366">
        <f>IFERROR(IF(-SUM(U$20:U596)+U$15&lt;0.000001,0,IF($C597&gt;='H-32A-WP06 - Debt Service'!T$24,'H-32A-WP06 - Debt Service'!T$27/12,0)),"-")</f>
        <v>0</v>
      </c>
      <c r="V597" s="366">
        <f>IFERROR(IF(-SUM(V$20:V596)+V$15&lt;0.000001,0,IF($C597&gt;='H-32A-WP06 - Debt Service'!U$24,'H-32A-WP06 - Debt Service'!U$27/12,0)),"-")</f>
        <v>0</v>
      </c>
      <c r="W597" s="366">
        <f>IFERROR(IF(-SUM(W$20:W596)+W$15&lt;0.000001,0,IF($C597&gt;='H-32A-WP06 - Debt Service'!V$24,'H-32A-WP06 - Debt Service'!V$27/12,0)),"-")</f>
        <v>0</v>
      </c>
      <c r="X597" s="366">
        <f>IFERROR(IF(-SUM(X$20:X596)+X$15&lt;0.000001,0,IF($C597&gt;='H-32A-WP06 - Debt Service'!W$24,'H-32A-WP06 - Debt Service'!W$27/12,0)),"-")</f>
        <v>0</v>
      </c>
      <c r="Y597" s="366">
        <f>IFERROR(IF(-SUM(Y$20:Y596)+Y$15&lt;0.000001,0,IF($C597&gt;='H-32A-WP06 - Debt Service'!X$24,'H-32A-WP06 - Debt Service'!X$27/12,0)),"-")</f>
        <v>0</v>
      </c>
      <c r="Z597" s="366">
        <f>IFERROR(IF(-SUM(Z$20:Z596)+Z$15&lt;0.000001,0,IF($C597&gt;='H-32A-WP06 - Debt Service'!Y$24,'H-32A-WP06 - Debt Service'!Y$27/12,0)),"-")</f>
        <v>0</v>
      </c>
    </row>
    <row r="598" spans="2:26">
      <c r="B598" s="354">
        <f t="shared" si="36"/>
        <v>2067</v>
      </c>
      <c r="C598" s="378">
        <f t="shared" ref="C598:C661" si="38">EOMONTH(C597,0)+1</f>
        <v>61057</v>
      </c>
      <c r="D598" s="366" t="str">
        <f>IFERROR(IF(-SUM(D$20:D597)+D$15&lt;0.000001,0,IF($C598&gt;='H-32A-WP06 - Debt Service'!C$24,'H-32A-WP06 - Debt Service'!C$27/12,0)),"-")</f>
        <v>-</v>
      </c>
      <c r="E598" s="366" t="str">
        <f>IFERROR(IF(-SUM(E$20:E597)+E$15&lt;0.000001,0,IF($C598&gt;='H-32A-WP06 - Debt Service'!D$24,'H-32A-WP06 - Debt Service'!D$27/12,0)),"-")</f>
        <v>-</v>
      </c>
      <c r="F598" s="366" t="str">
        <f>IFERROR(IF(-SUM(F$20:F597)+F$15&lt;0.000001,0,IF($C598&gt;='H-32A-WP06 - Debt Service'!E$24,'H-32A-WP06 - Debt Service'!E$27/12,0)),"-")</f>
        <v>-</v>
      </c>
      <c r="G598" s="366">
        <f>IFERROR(IF(-SUM(G$20:G597)+G$15&lt;0.000001,0,IF($C598&gt;='H-32A-WP06 - Debt Service'!F$24,'H-32A-WP06 - Debt Service'!F$27/12,0)),"-")</f>
        <v>0</v>
      </c>
      <c r="H598" s="366">
        <f>IFERROR(IF(-SUM(H$20:H597)+H$15&lt;0.000001,0,IF($C598&gt;='H-32A-WP06 - Debt Service'!G$24,'H-32A-WP06 - Debt Service'!G$27/12,0)),"-")</f>
        <v>0</v>
      </c>
      <c r="I598" s="366">
        <f>IFERROR(IF(-SUM(I$20:I597)+I$15&lt;0.000001,0,IF($C598&gt;='H-32A-WP06 - Debt Service'!H$24,'H-32A-WP06 - Debt Service'!H$27/12,0)),"-")</f>
        <v>0</v>
      </c>
      <c r="J598" s="366">
        <f>IFERROR(IF(-SUM(J$20:J597)+J$15&lt;0.000001,0,IF($C598&gt;='H-32A-WP06 - Debt Service'!I$24,'H-32A-WP06 - Debt Service'!I$27/12,0)),"-")</f>
        <v>0</v>
      </c>
      <c r="K598" s="366">
        <f>IFERROR(IF(-SUM(K$20:K597)+K$15&lt;0.000001,0,IF($C598&gt;='H-32A-WP06 - Debt Service'!J$24,'H-32A-WP06 - Debt Service'!J$27/12,0)),"-")</f>
        <v>0</v>
      </c>
      <c r="L598" s="366">
        <f>IFERROR(IF(-SUM(L$20:L597)+L$15&lt;0.000001,0,IF($C598&gt;='H-32A-WP06 - Debt Service'!K$24,'H-32A-WP06 - Debt Service'!K$27/12,0)),"-")</f>
        <v>0</v>
      </c>
      <c r="M598" s="366">
        <f>IFERROR(IF(-SUM(M$20:M597)+M$15&lt;0.000001,0,IF($C598&gt;='H-32A-WP06 - Debt Service'!L$24,'H-32A-WP06 - Debt Service'!L$27/12,0)),"-")</f>
        <v>0</v>
      </c>
      <c r="N598" s="459"/>
      <c r="O598" s="354">
        <f t="shared" si="37"/>
        <v>2067</v>
      </c>
      <c r="P598" s="378">
        <f t="shared" ref="P598:P661" si="39">EOMONTH(P597,0)+1</f>
        <v>61057</v>
      </c>
      <c r="Q598" s="366" t="str">
        <f>IFERROR(IF(-SUM(Q$20:Q597)+Q$15&lt;0.000001,0,IF($C598&gt;='H-32A-WP06 - Debt Service'!P$24,'H-32A-WP06 - Debt Service'!P$27/12,0)),"-")</f>
        <v>-</v>
      </c>
      <c r="R598" s="366">
        <f>IFERROR(IF(-SUM(R$20:R597)+R$15&lt;0.000001,0,IF($C598&gt;='H-32A-WP06 - Debt Service'!Q$24,'H-32A-WP06 - Debt Service'!Q$27/12,0)),"-")</f>
        <v>0</v>
      </c>
      <c r="S598" s="366">
        <f>IFERROR(IF(-SUM(S$20:S597)+S$15&lt;0.000001,0,IF($C598&gt;='H-32A-WP06 - Debt Service'!R$24,'H-32A-WP06 - Debt Service'!R$27/12,0)),"-")</f>
        <v>0</v>
      </c>
      <c r="T598" s="366">
        <f>IFERROR(IF(-SUM(T$20:T597)+T$15&lt;0.000001,0,IF($C598&gt;='H-32A-WP06 - Debt Service'!S$24,'H-32A-WP06 - Debt Service'!S$27/12,0)),"-")</f>
        <v>0</v>
      </c>
      <c r="U598" s="366">
        <f>IFERROR(IF(-SUM(U$20:U597)+U$15&lt;0.000001,0,IF($C598&gt;='H-32A-WP06 - Debt Service'!T$24,'H-32A-WP06 - Debt Service'!T$27/12,0)),"-")</f>
        <v>0</v>
      </c>
      <c r="V598" s="366">
        <f>IFERROR(IF(-SUM(V$20:V597)+V$15&lt;0.000001,0,IF($C598&gt;='H-32A-WP06 - Debt Service'!U$24,'H-32A-WP06 - Debt Service'!U$27/12,0)),"-")</f>
        <v>0</v>
      </c>
      <c r="W598" s="366">
        <f>IFERROR(IF(-SUM(W$20:W597)+W$15&lt;0.000001,0,IF($C598&gt;='H-32A-WP06 - Debt Service'!V$24,'H-32A-WP06 - Debt Service'!V$27/12,0)),"-")</f>
        <v>0</v>
      </c>
      <c r="X598" s="366">
        <f>IFERROR(IF(-SUM(X$20:X597)+X$15&lt;0.000001,0,IF($C598&gt;='H-32A-WP06 - Debt Service'!W$24,'H-32A-WP06 - Debt Service'!W$27/12,0)),"-")</f>
        <v>0</v>
      </c>
      <c r="Y598" s="366">
        <f>IFERROR(IF(-SUM(Y$20:Y597)+Y$15&lt;0.000001,0,IF($C598&gt;='H-32A-WP06 - Debt Service'!X$24,'H-32A-WP06 - Debt Service'!X$27/12,0)),"-")</f>
        <v>0</v>
      </c>
      <c r="Z598" s="366">
        <f>IFERROR(IF(-SUM(Z$20:Z597)+Z$15&lt;0.000001,0,IF($C598&gt;='H-32A-WP06 - Debt Service'!Y$24,'H-32A-WP06 - Debt Service'!Y$27/12,0)),"-")</f>
        <v>0</v>
      </c>
    </row>
    <row r="599" spans="2:26">
      <c r="B599" s="354">
        <f t="shared" si="36"/>
        <v>2067</v>
      </c>
      <c r="C599" s="378">
        <f t="shared" si="38"/>
        <v>61088</v>
      </c>
      <c r="D599" s="366" t="str">
        <f>IFERROR(IF(-SUM(D$20:D598)+D$15&lt;0.000001,0,IF($C599&gt;='H-32A-WP06 - Debt Service'!C$24,'H-32A-WP06 - Debt Service'!C$27/12,0)),"-")</f>
        <v>-</v>
      </c>
      <c r="E599" s="366" t="str">
        <f>IFERROR(IF(-SUM(E$20:E598)+E$15&lt;0.000001,0,IF($C599&gt;='H-32A-WP06 - Debt Service'!D$24,'H-32A-WP06 - Debt Service'!D$27/12,0)),"-")</f>
        <v>-</v>
      </c>
      <c r="F599" s="366" t="str">
        <f>IFERROR(IF(-SUM(F$20:F598)+F$15&lt;0.000001,0,IF($C599&gt;='H-32A-WP06 - Debt Service'!E$24,'H-32A-WP06 - Debt Service'!E$27/12,0)),"-")</f>
        <v>-</v>
      </c>
      <c r="G599" s="366">
        <f>IFERROR(IF(-SUM(G$20:G598)+G$15&lt;0.000001,0,IF($C599&gt;='H-32A-WP06 - Debt Service'!F$24,'H-32A-WP06 - Debt Service'!F$27/12,0)),"-")</f>
        <v>0</v>
      </c>
      <c r="H599" s="366">
        <f>IFERROR(IF(-SUM(H$20:H598)+H$15&lt;0.000001,0,IF($C599&gt;='H-32A-WP06 - Debt Service'!G$24,'H-32A-WP06 - Debt Service'!G$27/12,0)),"-")</f>
        <v>0</v>
      </c>
      <c r="I599" s="366">
        <f>IFERROR(IF(-SUM(I$20:I598)+I$15&lt;0.000001,0,IF($C599&gt;='H-32A-WP06 - Debt Service'!H$24,'H-32A-WP06 - Debt Service'!H$27/12,0)),"-")</f>
        <v>0</v>
      </c>
      <c r="J599" s="366">
        <f>IFERROR(IF(-SUM(J$20:J598)+J$15&lt;0.000001,0,IF($C599&gt;='H-32A-WP06 - Debt Service'!I$24,'H-32A-WP06 - Debt Service'!I$27/12,0)),"-")</f>
        <v>0</v>
      </c>
      <c r="K599" s="366">
        <f>IFERROR(IF(-SUM(K$20:K598)+K$15&lt;0.000001,0,IF($C599&gt;='H-32A-WP06 - Debt Service'!J$24,'H-32A-WP06 - Debt Service'!J$27/12,0)),"-")</f>
        <v>0</v>
      </c>
      <c r="L599" s="366">
        <f>IFERROR(IF(-SUM(L$20:L598)+L$15&lt;0.000001,0,IF($C599&gt;='H-32A-WP06 - Debt Service'!K$24,'H-32A-WP06 - Debt Service'!K$27/12,0)),"-")</f>
        <v>0</v>
      </c>
      <c r="M599" s="366">
        <f>IFERROR(IF(-SUM(M$20:M598)+M$15&lt;0.000001,0,IF($C599&gt;='H-32A-WP06 - Debt Service'!L$24,'H-32A-WP06 - Debt Service'!L$27/12,0)),"-")</f>
        <v>0</v>
      </c>
      <c r="N599" s="459"/>
      <c r="O599" s="354">
        <f t="shared" si="37"/>
        <v>2067</v>
      </c>
      <c r="P599" s="378">
        <f t="shared" si="39"/>
        <v>61088</v>
      </c>
      <c r="Q599" s="366" t="str">
        <f>IFERROR(IF(-SUM(Q$20:Q598)+Q$15&lt;0.000001,0,IF($C599&gt;='H-32A-WP06 - Debt Service'!P$24,'H-32A-WP06 - Debt Service'!P$27/12,0)),"-")</f>
        <v>-</v>
      </c>
      <c r="R599" s="366">
        <f>IFERROR(IF(-SUM(R$20:R598)+R$15&lt;0.000001,0,IF($C599&gt;='H-32A-WP06 - Debt Service'!Q$24,'H-32A-WP06 - Debt Service'!Q$27/12,0)),"-")</f>
        <v>0</v>
      </c>
      <c r="S599" s="366">
        <f>IFERROR(IF(-SUM(S$20:S598)+S$15&lt;0.000001,0,IF($C599&gt;='H-32A-WP06 - Debt Service'!R$24,'H-32A-WP06 - Debt Service'!R$27/12,0)),"-")</f>
        <v>0</v>
      </c>
      <c r="T599" s="366">
        <f>IFERROR(IF(-SUM(T$20:T598)+T$15&lt;0.000001,0,IF($C599&gt;='H-32A-WP06 - Debt Service'!S$24,'H-32A-WP06 - Debt Service'!S$27/12,0)),"-")</f>
        <v>0</v>
      </c>
      <c r="U599" s="366">
        <f>IFERROR(IF(-SUM(U$20:U598)+U$15&lt;0.000001,0,IF($C599&gt;='H-32A-WP06 - Debt Service'!T$24,'H-32A-WP06 - Debt Service'!T$27/12,0)),"-")</f>
        <v>0</v>
      </c>
      <c r="V599" s="366">
        <f>IFERROR(IF(-SUM(V$20:V598)+V$15&lt;0.000001,0,IF($C599&gt;='H-32A-WP06 - Debt Service'!U$24,'H-32A-WP06 - Debt Service'!U$27/12,0)),"-")</f>
        <v>0</v>
      </c>
      <c r="W599" s="366">
        <f>IFERROR(IF(-SUM(W$20:W598)+W$15&lt;0.000001,0,IF($C599&gt;='H-32A-WP06 - Debt Service'!V$24,'H-32A-WP06 - Debt Service'!V$27/12,0)),"-")</f>
        <v>0</v>
      </c>
      <c r="X599" s="366">
        <f>IFERROR(IF(-SUM(X$20:X598)+X$15&lt;0.000001,0,IF($C599&gt;='H-32A-WP06 - Debt Service'!W$24,'H-32A-WP06 - Debt Service'!W$27/12,0)),"-")</f>
        <v>0</v>
      </c>
      <c r="Y599" s="366">
        <f>IFERROR(IF(-SUM(Y$20:Y598)+Y$15&lt;0.000001,0,IF($C599&gt;='H-32A-WP06 - Debt Service'!X$24,'H-32A-WP06 - Debt Service'!X$27/12,0)),"-")</f>
        <v>0</v>
      </c>
      <c r="Z599" s="366">
        <f>IFERROR(IF(-SUM(Z$20:Z598)+Z$15&lt;0.000001,0,IF($C599&gt;='H-32A-WP06 - Debt Service'!Y$24,'H-32A-WP06 - Debt Service'!Y$27/12,0)),"-")</f>
        <v>0</v>
      </c>
    </row>
    <row r="600" spans="2:26">
      <c r="B600" s="354">
        <f t="shared" si="36"/>
        <v>2067</v>
      </c>
      <c r="C600" s="378">
        <f t="shared" si="38"/>
        <v>61118</v>
      </c>
      <c r="D600" s="366" t="str">
        <f>IFERROR(IF(-SUM(D$20:D599)+D$15&lt;0.000001,0,IF($C600&gt;='H-32A-WP06 - Debt Service'!C$24,'H-32A-WP06 - Debt Service'!C$27/12,0)),"-")</f>
        <v>-</v>
      </c>
      <c r="E600" s="366" t="str">
        <f>IFERROR(IF(-SUM(E$20:E599)+E$15&lt;0.000001,0,IF($C600&gt;='H-32A-WP06 - Debt Service'!D$24,'H-32A-WP06 - Debt Service'!D$27/12,0)),"-")</f>
        <v>-</v>
      </c>
      <c r="F600" s="366" t="str">
        <f>IFERROR(IF(-SUM(F$20:F599)+F$15&lt;0.000001,0,IF($C600&gt;='H-32A-WP06 - Debt Service'!E$24,'H-32A-WP06 - Debt Service'!E$27/12,0)),"-")</f>
        <v>-</v>
      </c>
      <c r="G600" s="366">
        <f>IFERROR(IF(-SUM(G$20:G599)+G$15&lt;0.000001,0,IF($C600&gt;='H-32A-WP06 - Debt Service'!F$24,'H-32A-WP06 - Debt Service'!F$27/12,0)),"-")</f>
        <v>0</v>
      </c>
      <c r="H600" s="366">
        <f>IFERROR(IF(-SUM(H$20:H599)+H$15&lt;0.000001,0,IF($C600&gt;='H-32A-WP06 - Debt Service'!G$24,'H-32A-WP06 - Debt Service'!G$27/12,0)),"-")</f>
        <v>0</v>
      </c>
      <c r="I600" s="366">
        <f>IFERROR(IF(-SUM(I$20:I599)+I$15&lt;0.000001,0,IF($C600&gt;='H-32A-WP06 - Debt Service'!H$24,'H-32A-WP06 - Debt Service'!H$27/12,0)),"-")</f>
        <v>0</v>
      </c>
      <c r="J600" s="366">
        <f>IFERROR(IF(-SUM(J$20:J599)+J$15&lt;0.000001,0,IF($C600&gt;='H-32A-WP06 - Debt Service'!I$24,'H-32A-WP06 - Debt Service'!I$27/12,0)),"-")</f>
        <v>0</v>
      </c>
      <c r="K600" s="366">
        <f>IFERROR(IF(-SUM(K$20:K599)+K$15&lt;0.000001,0,IF($C600&gt;='H-32A-WP06 - Debt Service'!J$24,'H-32A-WP06 - Debt Service'!J$27/12,0)),"-")</f>
        <v>0</v>
      </c>
      <c r="L600" s="366">
        <f>IFERROR(IF(-SUM(L$20:L599)+L$15&lt;0.000001,0,IF($C600&gt;='H-32A-WP06 - Debt Service'!K$24,'H-32A-WP06 - Debt Service'!K$27/12,0)),"-")</f>
        <v>0</v>
      </c>
      <c r="M600" s="366">
        <f>IFERROR(IF(-SUM(M$20:M599)+M$15&lt;0.000001,0,IF($C600&gt;='H-32A-WP06 - Debt Service'!L$24,'H-32A-WP06 - Debt Service'!L$27/12,0)),"-")</f>
        <v>0</v>
      </c>
      <c r="N600" s="459"/>
      <c r="O600" s="354">
        <f t="shared" si="37"/>
        <v>2067</v>
      </c>
      <c r="P600" s="378">
        <f t="shared" si="39"/>
        <v>61118</v>
      </c>
      <c r="Q600" s="366" t="str">
        <f>IFERROR(IF(-SUM(Q$20:Q599)+Q$15&lt;0.000001,0,IF($C600&gt;='H-32A-WP06 - Debt Service'!P$24,'H-32A-WP06 - Debt Service'!P$27/12,0)),"-")</f>
        <v>-</v>
      </c>
      <c r="R600" s="366">
        <f>IFERROR(IF(-SUM(R$20:R599)+R$15&lt;0.000001,0,IF($C600&gt;='H-32A-WP06 - Debt Service'!Q$24,'H-32A-WP06 - Debt Service'!Q$27/12,0)),"-")</f>
        <v>0</v>
      </c>
      <c r="S600" s="366">
        <f>IFERROR(IF(-SUM(S$20:S599)+S$15&lt;0.000001,0,IF($C600&gt;='H-32A-WP06 - Debt Service'!R$24,'H-32A-WP06 - Debt Service'!R$27/12,0)),"-")</f>
        <v>0</v>
      </c>
      <c r="T600" s="366">
        <f>IFERROR(IF(-SUM(T$20:T599)+T$15&lt;0.000001,0,IF($C600&gt;='H-32A-WP06 - Debt Service'!S$24,'H-32A-WP06 - Debt Service'!S$27/12,0)),"-")</f>
        <v>0</v>
      </c>
      <c r="U600" s="366">
        <f>IFERROR(IF(-SUM(U$20:U599)+U$15&lt;0.000001,0,IF($C600&gt;='H-32A-WP06 - Debt Service'!T$24,'H-32A-WP06 - Debt Service'!T$27/12,0)),"-")</f>
        <v>0</v>
      </c>
      <c r="V600" s="366">
        <f>IFERROR(IF(-SUM(V$20:V599)+V$15&lt;0.000001,0,IF($C600&gt;='H-32A-WP06 - Debt Service'!U$24,'H-32A-WP06 - Debt Service'!U$27/12,0)),"-")</f>
        <v>0</v>
      </c>
      <c r="W600" s="366">
        <f>IFERROR(IF(-SUM(W$20:W599)+W$15&lt;0.000001,0,IF($C600&gt;='H-32A-WP06 - Debt Service'!V$24,'H-32A-WP06 - Debt Service'!V$27/12,0)),"-")</f>
        <v>0</v>
      </c>
      <c r="X600" s="366">
        <f>IFERROR(IF(-SUM(X$20:X599)+X$15&lt;0.000001,0,IF($C600&gt;='H-32A-WP06 - Debt Service'!W$24,'H-32A-WP06 - Debt Service'!W$27/12,0)),"-")</f>
        <v>0</v>
      </c>
      <c r="Y600" s="366">
        <f>IFERROR(IF(-SUM(Y$20:Y599)+Y$15&lt;0.000001,0,IF($C600&gt;='H-32A-WP06 - Debt Service'!X$24,'H-32A-WP06 - Debt Service'!X$27/12,0)),"-")</f>
        <v>0</v>
      </c>
      <c r="Z600" s="366">
        <f>IFERROR(IF(-SUM(Z$20:Z599)+Z$15&lt;0.000001,0,IF($C600&gt;='H-32A-WP06 - Debt Service'!Y$24,'H-32A-WP06 - Debt Service'!Y$27/12,0)),"-")</f>
        <v>0</v>
      </c>
    </row>
    <row r="601" spans="2:26">
      <c r="B601" s="354">
        <f t="shared" si="36"/>
        <v>2067</v>
      </c>
      <c r="C601" s="378">
        <f t="shared" si="38"/>
        <v>61149</v>
      </c>
      <c r="D601" s="366" t="str">
        <f>IFERROR(IF(-SUM(D$20:D600)+D$15&lt;0.000001,0,IF($C601&gt;='H-32A-WP06 - Debt Service'!C$24,'H-32A-WP06 - Debt Service'!C$27/12,0)),"-")</f>
        <v>-</v>
      </c>
      <c r="E601" s="366" t="str">
        <f>IFERROR(IF(-SUM(E$20:E600)+E$15&lt;0.000001,0,IF($C601&gt;='H-32A-WP06 - Debt Service'!D$24,'H-32A-WP06 - Debt Service'!D$27/12,0)),"-")</f>
        <v>-</v>
      </c>
      <c r="F601" s="366" t="str">
        <f>IFERROR(IF(-SUM(F$20:F600)+F$15&lt;0.000001,0,IF($C601&gt;='H-32A-WP06 - Debt Service'!E$24,'H-32A-WP06 - Debt Service'!E$27/12,0)),"-")</f>
        <v>-</v>
      </c>
      <c r="G601" s="366">
        <f>IFERROR(IF(-SUM(G$20:G600)+G$15&lt;0.000001,0,IF($C601&gt;='H-32A-WP06 - Debt Service'!F$24,'H-32A-WP06 - Debt Service'!F$27/12,0)),"-")</f>
        <v>0</v>
      </c>
      <c r="H601" s="366">
        <f>IFERROR(IF(-SUM(H$20:H600)+H$15&lt;0.000001,0,IF($C601&gt;='H-32A-WP06 - Debt Service'!G$24,'H-32A-WP06 - Debt Service'!G$27/12,0)),"-")</f>
        <v>0</v>
      </c>
      <c r="I601" s="366">
        <f>IFERROR(IF(-SUM(I$20:I600)+I$15&lt;0.000001,0,IF($C601&gt;='H-32A-WP06 - Debt Service'!H$24,'H-32A-WP06 - Debt Service'!H$27/12,0)),"-")</f>
        <v>0</v>
      </c>
      <c r="J601" s="366">
        <f>IFERROR(IF(-SUM(J$20:J600)+J$15&lt;0.000001,0,IF($C601&gt;='H-32A-WP06 - Debt Service'!I$24,'H-32A-WP06 - Debt Service'!I$27/12,0)),"-")</f>
        <v>0</v>
      </c>
      <c r="K601" s="366">
        <f>IFERROR(IF(-SUM(K$20:K600)+K$15&lt;0.000001,0,IF($C601&gt;='H-32A-WP06 - Debt Service'!J$24,'H-32A-WP06 - Debt Service'!J$27/12,0)),"-")</f>
        <v>0</v>
      </c>
      <c r="L601" s="366">
        <f>IFERROR(IF(-SUM(L$20:L600)+L$15&lt;0.000001,0,IF($C601&gt;='H-32A-WP06 - Debt Service'!K$24,'H-32A-WP06 - Debt Service'!K$27/12,0)),"-")</f>
        <v>0</v>
      </c>
      <c r="M601" s="366">
        <f>IFERROR(IF(-SUM(M$20:M600)+M$15&lt;0.000001,0,IF($C601&gt;='H-32A-WP06 - Debt Service'!L$24,'H-32A-WP06 - Debt Service'!L$27/12,0)),"-")</f>
        <v>0</v>
      </c>
      <c r="N601" s="459"/>
      <c r="O601" s="354">
        <f t="shared" si="37"/>
        <v>2067</v>
      </c>
      <c r="P601" s="378">
        <f t="shared" si="39"/>
        <v>61149</v>
      </c>
      <c r="Q601" s="366" t="str">
        <f>IFERROR(IF(-SUM(Q$20:Q600)+Q$15&lt;0.000001,0,IF($C601&gt;='H-32A-WP06 - Debt Service'!P$24,'H-32A-WP06 - Debt Service'!P$27/12,0)),"-")</f>
        <v>-</v>
      </c>
      <c r="R601" s="366">
        <f>IFERROR(IF(-SUM(R$20:R600)+R$15&lt;0.000001,0,IF($C601&gt;='H-32A-WP06 - Debt Service'!Q$24,'H-32A-WP06 - Debt Service'!Q$27/12,0)),"-")</f>
        <v>0</v>
      </c>
      <c r="S601" s="366">
        <f>IFERROR(IF(-SUM(S$20:S600)+S$15&lt;0.000001,0,IF($C601&gt;='H-32A-WP06 - Debt Service'!R$24,'H-32A-WP06 - Debt Service'!R$27/12,0)),"-")</f>
        <v>0</v>
      </c>
      <c r="T601" s="366">
        <f>IFERROR(IF(-SUM(T$20:T600)+T$15&lt;0.000001,0,IF($C601&gt;='H-32A-WP06 - Debt Service'!S$24,'H-32A-WP06 - Debt Service'!S$27/12,0)),"-")</f>
        <v>0</v>
      </c>
      <c r="U601" s="366">
        <f>IFERROR(IF(-SUM(U$20:U600)+U$15&lt;0.000001,0,IF($C601&gt;='H-32A-WP06 - Debt Service'!T$24,'H-32A-WP06 - Debt Service'!T$27/12,0)),"-")</f>
        <v>0</v>
      </c>
      <c r="V601" s="366">
        <f>IFERROR(IF(-SUM(V$20:V600)+V$15&lt;0.000001,0,IF($C601&gt;='H-32A-WP06 - Debt Service'!U$24,'H-32A-WP06 - Debt Service'!U$27/12,0)),"-")</f>
        <v>0</v>
      </c>
      <c r="W601" s="366">
        <f>IFERROR(IF(-SUM(W$20:W600)+W$15&lt;0.000001,0,IF($C601&gt;='H-32A-WP06 - Debt Service'!V$24,'H-32A-WP06 - Debt Service'!V$27/12,0)),"-")</f>
        <v>0</v>
      </c>
      <c r="X601" s="366">
        <f>IFERROR(IF(-SUM(X$20:X600)+X$15&lt;0.000001,0,IF($C601&gt;='H-32A-WP06 - Debt Service'!W$24,'H-32A-WP06 - Debt Service'!W$27/12,0)),"-")</f>
        <v>0</v>
      </c>
      <c r="Y601" s="366">
        <f>IFERROR(IF(-SUM(Y$20:Y600)+Y$15&lt;0.000001,0,IF($C601&gt;='H-32A-WP06 - Debt Service'!X$24,'H-32A-WP06 - Debt Service'!X$27/12,0)),"-")</f>
        <v>0</v>
      </c>
      <c r="Z601" s="366">
        <f>IFERROR(IF(-SUM(Z$20:Z600)+Z$15&lt;0.000001,0,IF($C601&gt;='H-32A-WP06 - Debt Service'!Y$24,'H-32A-WP06 - Debt Service'!Y$27/12,0)),"-")</f>
        <v>0</v>
      </c>
    </row>
    <row r="602" spans="2:26">
      <c r="B602" s="354">
        <f t="shared" si="36"/>
        <v>2067</v>
      </c>
      <c r="C602" s="378">
        <f t="shared" si="38"/>
        <v>61179</v>
      </c>
      <c r="D602" s="366" t="str">
        <f>IFERROR(IF(-SUM(D$20:D601)+D$15&lt;0.000001,0,IF($C602&gt;='H-32A-WP06 - Debt Service'!C$24,'H-32A-WP06 - Debt Service'!C$27/12,0)),"-")</f>
        <v>-</v>
      </c>
      <c r="E602" s="366" t="str">
        <f>IFERROR(IF(-SUM(E$20:E601)+E$15&lt;0.000001,0,IF($C602&gt;='H-32A-WP06 - Debt Service'!D$24,'H-32A-WP06 - Debt Service'!D$27/12,0)),"-")</f>
        <v>-</v>
      </c>
      <c r="F602" s="366" t="str">
        <f>IFERROR(IF(-SUM(F$20:F601)+F$15&lt;0.000001,0,IF($C602&gt;='H-32A-WP06 - Debt Service'!E$24,'H-32A-WP06 - Debt Service'!E$27/12,0)),"-")</f>
        <v>-</v>
      </c>
      <c r="G602" s="366">
        <f>IFERROR(IF(-SUM(G$20:G601)+G$15&lt;0.000001,0,IF($C602&gt;='H-32A-WP06 - Debt Service'!F$24,'H-32A-WP06 - Debt Service'!F$27/12,0)),"-")</f>
        <v>0</v>
      </c>
      <c r="H602" s="366">
        <f>IFERROR(IF(-SUM(H$20:H601)+H$15&lt;0.000001,0,IF($C602&gt;='H-32A-WP06 - Debt Service'!G$24,'H-32A-WP06 - Debt Service'!G$27/12,0)),"-")</f>
        <v>0</v>
      </c>
      <c r="I602" s="366">
        <f>IFERROR(IF(-SUM(I$20:I601)+I$15&lt;0.000001,0,IF($C602&gt;='H-32A-WP06 - Debt Service'!H$24,'H-32A-WP06 - Debt Service'!H$27/12,0)),"-")</f>
        <v>0</v>
      </c>
      <c r="J602" s="366">
        <f>IFERROR(IF(-SUM(J$20:J601)+J$15&lt;0.000001,0,IF($C602&gt;='H-32A-WP06 - Debt Service'!I$24,'H-32A-WP06 - Debt Service'!I$27/12,0)),"-")</f>
        <v>0</v>
      </c>
      <c r="K602" s="366">
        <f>IFERROR(IF(-SUM(K$20:K601)+K$15&lt;0.000001,0,IF($C602&gt;='H-32A-WP06 - Debt Service'!J$24,'H-32A-WP06 - Debt Service'!J$27/12,0)),"-")</f>
        <v>0</v>
      </c>
      <c r="L602" s="366">
        <f>IFERROR(IF(-SUM(L$20:L601)+L$15&lt;0.000001,0,IF($C602&gt;='H-32A-WP06 - Debt Service'!K$24,'H-32A-WP06 - Debt Service'!K$27/12,0)),"-")</f>
        <v>0</v>
      </c>
      <c r="M602" s="366">
        <f>IFERROR(IF(-SUM(M$20:M601)+M$15&lt;0.000001,0,IF($C602&gt;='H-32A-WP06 - Debt Service'!L$24,'H-32A-WP06 - Debt Service'!L$27/12,0)),"-")</f>
        <v>0</v>
      </c>
      <c r="N602" s="459"/>
      <c r="O602" s="354">
        <f t="shared" si="37"/>
        <v>2067</v>
      </c>
      <c r="P602" s="378">
        <f t="shared" si="39"/>
        <v>61179</v>
      </c>
      <c r="Q602" s="366" t="str">
        <f>IFERROR(IF(-SUM(Q$20:Q601)+Q$15&lt;0.000001,0,IF($C602&gt;='H-32A-WP06 - Debt Service'!P$24,'H-32A-WP06 - Debt Service'!P$27/12,0)),"-")</f>
        <v>-</v>
      </c>
      <c r="R602" s="366">
        <f>IFERROR(IF(-SUM(R$20:R601)+R$15&lt;0.000001,0,IF($C602&gt;='H-32A-WP06 - Debt Service'!Q$24,'H-32A-WP06 - Debt Service'!Q$27/12,0)),"-")</f>
        <v>0</v>
      </c>
      <c r="S602" s="366">
        <f>IFERROR(IF(-SUM(S$20:S601)+S$15&lt;0.000001,0,IF($C602&gt;='H-32A-WP06 - Debt Service'!R$24,'H-32A-WP06 - Debt Service'!R$27/12,0)),"-")</f>
        <v>0</v>
      </c>
      <c r="T602" s="366">
        <f>IFERROR(IF(-SUM(T$20:T601)+T$15&lt;0.000001,0,IF($C602&gt;='H-32A-WP06 - Debt Service'!S$24,'H-32A-WP06 - Debt Service'!S$27/12,0)),"-")</f>
        <v>0</v>
      </c>
      <c r="U602" s="366">
        <f>IFERROR(IF(-SUM(U$20:U601)+U$15&lt;0.000001,0,IF($C602&gt;='H-32A-WP06 - Debt Service'!T$24,'H-32A-WP06 - Debt Service'!T$27/12,0)),"-")</f>
        <v>0</v>
      </c>
      <c r="V602" s="366">
        <f>IFERROR(IF(-SUM(V$20:V601)+V$15&lt;0.000001,0,IF($C602&gt;='H-32A-WP06 - Debt Service'!U$24,'H-32A-WP06 - Debt Service'!U$27/12,0)),"-")</f>
        <v>0</v>
      </c>
      <c r="W602" s="366">
        <f>IFERROR(IF(-SUM(W$20:W601)+W$15&lt;0.000001,0,IF($C602&gt;='H-32A-WP06 - Debt Service'!V$24,'H-32A-WP06 - Debt Service'!V$27/12,0)),"-")</f>
        <v>0</v>
      </c>
      <c r="X602" s="366">
        <f>IFERROR(IF(-SUM(X$20:X601)+X$15&lt;0.000001,0,IF($C602&gt;='H-32A-WP06 - Debt Service'!W$24,'H-32A-WP06 - Debt Service'!W$27/12,0)),"-")</f>
        <v>0</v>
      </c>
      <c r="Y602" s="366">
        <f>IFERROR(IF(-SUM(Y$20:Y601)+Y$15&lt;0.000001,0,IF($C602&gt;='H-32A-WP06 - Debt Service'!X$24,'H-32A-WP06 - Debt Service'!X$27/12,0)),"-")</f>
        <v>0</v>
      </c>
      <c r="Z602" s="366">
        <f>IFERROR(IF(-SUM(Z$20:Z601)+Z$15&lt;0.000001,0,IF($C602&gt;='H-32A-WP06 - Debt Service'!Y$24,'H-32A-WP06 - Debt Service'!Y$27/12,0)),"-")</f>
        <v>0</v>
      </c>
    </row>
    <row r="603" spans="2:26">
      <c r="B603" s="354">
        <f t="shared" si="36"/>
        <v>2067</v>
      </c>
      <c r="C603" s="378">
        <f t="shared" si="38"/>
        <v>61210</v>
      </c>
      <c r="D603" s="366" t="str">
        <f>IFERROR(IF(-SUM(D$20:D602)+D$15&lt;0.000001,0,IF($C603&gt;='H-32A-WP06 - Debt Service'!C$24,'H-32A-WP06 - Debt Service'!C$27/12,0)),"-")</f>
        <v>-</v>
      </c>
      <c r="E603" s="366" t="str">
        <f>IFERROR(IF(-SUM(E$20:E602)+E$15&lt;0.000001,0,IF($C603&gt;='H-32A-WP06 - Debt Service'!D$24,'H-32A-WP06 - Debt Service'!D$27/12,0)),"-")</f>
        <v>-</v>
      </c>
      <c r="F603" s="366" t="str">
        <f>IFERROR(IF(-SUM(F$20:F602)+F$15&lt;0.000001,0,IF($C603&gt;='H-32A-WP06 - Debt Service'!E$24,'H-32A-WP06 - Debt Service'!E$27/12,0)),"-")</f>
        <v>-</v>
      </c>
      <c r="G603" s="366">
        <f>IFERROR(IF(-SUM(G$20:G602)+G$15&lt;0.000001,0,IF($C603&gt;='H-32A-WP06 - Debt Service'!F$24,'H-32A-WP06 - Debt Service'!F$27/12,0)),"-")</f>
        <v>0</v>
      </c>
      <c r="H603" s="366">
        <f>IFERROR(IF(-SUM(H$20:H602)+H$15&lt;0.000001,0,IF($C603&gt;='H-32A-WP06 - Debt Service'!G$24,'H-32A-WP06 - Debt Service'!G$27/12,0)),"-")</f>
        <v>0</v>
      </c>
      <c r="I603" s="366">
        <f>IFERROR(IF(-SUM(I$20:I602)+I$15&lt;0.000001,0,IF($C603&gt;='H-32A-WP06 - Debt Service'!H$24,'H-32A-WP06 - Debt Service'!H$27/12,0)),"-")</f>
        <v>0</v>
      </c>
      <c r="J603" s="366">
        <f>IFERROR(IF(-SUM(J$20:J602)+J$15&lt;0.000001,0,IF($C603&gt;='H-32A-WP06 - Debt Service'!I$24,'H-32A-WP06 - Debt Service'!I$27/12,0)),"-")</f>
        <v>0</v>
      </c>
      <c r="K603" s="366">
        <f>IFERROR(IF(-SUM(K$20:K602)+K$15&lt;0.000001,0,IF($C603&gt;='H-32A-WP06 - Debt Service'!J$24,'H-32A-WP06 - Debt Service'!J$27/12,0)),"-")</f>
        <v>0</v>
      </c>
      <c r="L603" s="366">
        <f>IFERROR(IF(-SUM(L$20:L602)+L$15&lt;0.000001,0,IF($C603&gt;='H-32A-WP06 - Debt Service'!K$24,'H-32A-WP06 - Debt Service'!K$27/12,0)),"-")</f>
        <v>0</v>
      </c>
      <c r="M603" s="366">
        <f>IFERROR(IF(-SUM(M$20:M602)+M$15&lt;0.000001,0,IF($C603&gt;='H-32A-WP06 - Debt Service'!L$24,'H-32A-WP06 - Debt Service'!L$27/12,0)),"-")</f>
        <v>0</v>
      </c>
      <c r="N603" s="459"/>
      <c r="O603" s="354">
        <f t="shared" si="37"/>
        <v>2067</v>
      </c>
      <c r="P603" s="378">
        <f t="shared" si="39"/>
        <v>61210</v>
      </c>
      <c r="Q603" s="366" t="str">
        <f>IFERROR(IF(-SUM(Q$20:Q602)+Q$15&lt;0.000001,0,IF($C603&gt;='H-32A-WP06 - Debt Service'!P$24,'H-32A-WP06 - Debt Service'!P$27/12,0)),"-")</f>
        <v>-</v>
      </c>
      <c r="R603" s="366">
        <f>IFERROR(IF(-SUM(R$20:R602)+R$15&lt;0.000001,0,IF($C603&gt;='H-32A-WP06 - Debt Service'!Q$24,'H-32A-WP06 - Debt Service'!Q$27/12,0)),"-")</f>
        <v>0</v>
      </c>
      <c r="S603" s="366">
        <f>IFERROR(IF(-SUM(S$20:S602)+S$15&lt;0.000001,0,IF($C603&gt;='H-32A-WP06 - Debt Service'!R$24,'H-32A-WP06 - Debt Service'!R$27/12,0)),"-")</f>
        <v>0</v>
      </c>
      <c r="T603" s="366">
        <f>IFERROR(IF(-SUM(T$20:T602)+T$15&lt;0.000001,0,IF($C603&gt;='H-32A-WP06 - Debt Service'!S$24,'H-32A-WP06 - Debt Service'!S$27/12,0)),"-")</f>
        <v>0</v>
      </c>
      <c r="U603" s="366">
        <f>IFERROR(IF(-SUM(U$20:U602)+U$15&lt;0.000001,0,IF($C603&gt;='H-32A-WP06 - Debt Service'!T$24,'H-32A-WP06 - Debt Service'!T$27/12,0)),"-")</f>
        <v>0</v>
      </c>
      <c r="V603" s="366">
        <f>IFERROR(IF(-SUM(V$20:V602)+V$15&lt;0.000001,0,IF($C603&gt;='H-32A-WP06 - Debt Service'!U$24,'H-32A-WP06 - Debt Service'!U$27/12,0)),"-")</f>
        <v>0</v>
      </c>
      <c r="W603" s="366">
        <f>IFERROR(IF(-SUM(W$20:W602)+W$15&lt;0.000001,0,IF($C603&gt;='H-32A-WP06 - Debt Service'!V$24,'H-32A-WP06 - Debt Service'!V$27/12,0)),"-")</f>
        <v>0</v>
      </c>
      <c r="X603" s="366">
        <f>IFERROR(IF(-SUM(X$20:X602)+X$15&lt;0.000001,0,IF($C603&gt;='H-32A-WP06 - Debt Service'!W$24,'H-32A-WP06 - Debt Service'!W$27/12,0)),"-")</f>
        <v>0</v>
      </c>
      <c r="Y603" s="366">
        <f>IFERROR(IF(-SUM(Y$20:Y602)+Y$15&lt;0.000001,0,IF($C603&gt;='H-32A-WP06 - Debt Service'!X$24,'H-32A-WP06 - Debt Service'!X$27/12,0)),"-")</f>
        <v>0</v>
      </c>
      <c r="Z603" s="366">
        <f>IFERROR(IF(-SUM(Z$20:Z602)+Z$15&lt;0.000001,0,IF($C603&gt;='H-32A-WP06 - Debt Service'!Y$24,'H-32A-WP06 - Debt Service'!Y$27/12,0)),"-")</f>
        <v>0</v>
      </c>
    </row>
    <row r="604" spans="2:26">
      <c r="B604" s="354">
        <f t="shared" si="36"/>
        <v>2067</v>
      </c>
      <c r="C604" s="378">
        <f t="shared" si="38"/>
        <v>61241</v>
      </c>
      <c r="D604" s="366" t="str">
        <f>IFERROR(IF(-SUM(D$20:D603)+D$15&lt;0.000001,0,IF($C604&gt;='H-32A-WP06 - Debt Service'!C$24,'H-32A-WP06 - Debt Service'!C$27/12,0)),"-")</f>
        <v>-</v>
      </c>
      <c r="E604" s="366" t="str">
        <f>IFERROR(IF(-SUM(E$20:E603)+E$15&lt;0.000001,0,IF($C604&gt;='H-32A-WP06 - Debt Service'!D$24,'H-32A-WP06 - Debt Service'!D$27/12,0)),"-")</f>
        <v>-</v>
      </c>
      <c r="F604" s="366" t="str">
        <f>IFERROR(IF(-SUM(F$20:F603)+F$15&lt;0.000001,0,IF($C604&gt;='H-32A-WP06 - Debt Service'!E$24,'H-32A-WP06 - Debt Service'!E$27/12,0)),"-")</f>
        <v>-</v>
      </c>
      <c r="G604" s="366">
        <f>IFERROR(IF(-SUM(G$20:G603)+G$15&lt;0.000001,0,IF($C604&gt;='H-32A-WP06 - Debt Service'!F$24,'H-32A-WP06 - Debt Service'!F$27/12,0)),"-")</f>
        <v>0</v>
      </c>
      <c r="H604" s="366">
        <f>IFERROR(IF(-SUM(H$20:H603)+H$15&lt;0.000001,0,IF($C604&gt;='H-32A-WP06 - Debt Service'!G$24,'H-32A-WP06 - Debt Service'!G$27/12,0)),"-")</f>
        <v>0</v>
      </c>
      <c r="I604" s="366">
        <f>IFERROR(IF(-SUM(I$20:I603)+I$15&lt;0.000001,0,IF($C604&gt;='H-32A-WP06 - Debt Service'!H$24,'H-32A-WP06 - Debt Service'!H$27/12,0)),"-")</f>
        <v>0</v>
      </c>
      <c r="J604" s="366">
        <f>IFERROR(IF(-SUM(J$20:J603)+J$15&lt;0.000001,0,IF($C604&gt;='H-32A-WP06 - Debt Service'!I$24,'H-32A-WP06 - Debt Service'!I$27/12,0)),"-")</f>
        <v>0</v>
      </c>
      <c r="K604" s="366">
        <f>IFERROR(IF(-SUM(K$20:K603)+K$15&lt;0.000001,0,IF($C604&gt;='H-32A-WP06 - Debt Service'!J$24,'H-32A-WP06 - Debt Service'!J$27/12,0)),"-")</f>
        <v>0</v>
      </c>
      <c r="L604" s="366">
        <f>IFERROR(IF(-SUM(L$20:L603)+L$15&lt;0.000001,0,IF($C604&gt;='H-32A-WP06 - Debt Service'!K$24,'H-32A-WP06 - Debt Service'!K$27/12,0)),"-")</f>
        <v>0</v>
      </c>
      <c r="M604" s="366">
        <f>IFERROR(IF(-SUM(M$20:M603)+M$15&lt;0.000001,0,IF($C604&gt;='H-32A-WP06 - Debt Service'!L$24,'H-32A-WP06 - Debt Service'!L$27/12,0)),"-")</f>
        <v>0</v>
      </c>
      <c r="N604" s="459"/>
      <c r="O604" s="354">
        <f t="shared" si="37"/>
        <v>2067</v>
      </c>
      <c r="P604" s="378">
        <f t="shared" si="39"/>
        <v>61241</v>
      </c>
      <c r="Q604" s="366" t="str">
        <f>IFERROR(IF(-SUM(Q$20:Q603)+Q$15&lt;0.000001,0,IF($C604&gt;='H-32A-WP06 - Debt Service'!P$24,'H-32A-WP06 - Debt Service'!P$27/12,0)),"-")</f>
        <v>-</v>
      </c>
      <c r="R604" s="366">
        <f>IFERROR(IF(-SUM(R$20:R603)+R$15&lt;0.000001,0,IF($C604&gt;='H-32A-WP06 - Debt Service'!Q$24,'H-32A-WP06 - Debt Service'!Q$27/12,0)),"-")</f>
        <v>0</v>
      </c>
      <c r="S604" s="366">
        <f>IFERROR(IF(-SUM(S$20:S603)+S$15&lt;0.000001,0,IF($C604&gt;='H-32A-WP06 - Debt Service'!R$24,'H-32A-WP06 - Debt Service'!R$27/12,0)),"-")</f>
        <v>0</v>
      </c>
      <c r="T604" s="366">
        <f>IFERROR(IF(-SUM(T$20:T603)+T$15&lt;0.000001,0,IF($C604&gt;='H-32A-WP06 - Debt Service'!S$24,'H-32A-WP06 - Debt Service'!S$27/12,0)),"-")</f>
        <v>0</v>
      </c>
      <c r="U604" s="366">
        <f>IFERROR(IF(-SUM(U$20:U603)+U$15&lt;0.000001,0,IF($C604&gt;='H-32A-WP06 - Debt Service'!T$24,'H-32A-WP06 - Debt Service'!T$27/12,0)),"-")</f>
        <v>0</v>
      </c>
      <c r="V604" s="366">
        <f>IFERROR(IF(-SUM(V$20:V603)+V$15&lt;0.000001,0,IF($C604&gt;='H-32A-WP06 - Debt Service'!U$24,'H-32A-WP06 - Debt Service'!U$27/12,0)),"-")</f>
        <v>0</v>
      </c>
      <c r="W604" s="366">
        <f>IFERROR(IF(-SUM(W$20:W603)+W$15&lt;0.000001,0,IF($C604&gt;='H-32A-WP06 - Debt Service'!V$24,'H-32A-WP06 - Debt Service'!V$27/12,0)),"-")</f>
        <v>0</v>
      </c>
      <c r="X604" s="366">
        <f>IFERROR(IF(-SUM(X$20:X603)+X$15&lt;0.000001,0,IF($C604&gt;='H-32A-WP06 - Debt Service'!W$24,'H-32A-WP06 - Debt Service'!W$27/12,0)),"-")</f>
        <v>0</v>
      </c>
      <c r="Y604" s="366">
        <f>IFERROR(IF(-SUM(Y$20:Y603)+Y$15&lt;0.000001,0,IF($C604&gt;='H-32A-WP06 - Debt Service'!X$24,'H-32A-WP06 - Debt Service'!X$27/12,0)),"-")</f>
        <v>0</v>
      </c>
      <c r="Z604" s="366">
        <f>IFERROR(IF(-SUM(Z$20:Z603)+Z$15&lt;0.000001,0,IF($C604&gt;='H-32A-WP06 - Debt Service'!Y$24,'H-32A-WP06 - Debt Service'!Y$27/12,0)),"-")</f>
        <v>0</v>
      </c>
    </row>
    <row r="605" spans="2:26">
      <c r="B605" s="354">
        <f t="shared" si="36"/>
        <v>2067</v>
      </c>
      <c r="C605" s="378">
        <f t="shared" si="38"/>
        <v>61271</v>
      </c>
      <c r="D605" s="366" t="str">
        <f>IFERROR(IF(-SUM(D$20:D604)+D$15&lt;0.000001,0,IF($C605&gt;='H-32A-WP06 - Debt Service'!C$24,'H-32A-WP06 - Debt Service'!C$27/12,0)),"-")</f>
        <v>-</v>
      </c>
      <c r="E605" s="366" t="str">
        <f>IFERROR(IF(-SUM(E$20:E604)+E$15&lt;0.000001,0,IF($C605&gt;='H-32A-WP06 - Debt Service'!D$24,'H-32A-WP06 - Debt Service'!D$27/12,0)),"-")</f>
        <v>-</v>
      </c>
      <c r="F605" s="366" t="str">
        <f>IFERROR(IF(-SUM(F$20:F604)+F$15&lt;0.000001,0,IF($C605&gt;='H-32A-WP06 - Debt Service'!E$24,'H-32A-WP06 - Debt Service'!E$27/12,0)),"-")</f>
        <v>-</v>
      </c>
      <c r="G605" s="366">
        <f>IFERROR(IF(-SUM(G$20:G604)+G$15&lt;0.000001,0,IF($C605&gt;='H-32A-WP06 - Debt Service'!F$24,'H-32A-WP06 - Debt Service'!F$27/12,0)),"-")</f>
        <v>0</v>
      </c>
      <c r="H605" s="366">
        <f>IFERROR(IF(-SUM(H$20:H604)+H$15&lt;0.000001,0,IF($C605&gt;='H-32A-WP06 - Debt Service'!G$24,'H-32A-WP06 - Debt Service'!G$27/12,0)),"-")</f>
        <v>0</v>
      </c>
      <c r="I605" s="366">
        <f>IFERROR(IF(-SUM(I$20:I604)+I$15&lt;0.000001,0,IF($C605&gt;='H-32A-WP06 - Debt Service'!H$24,'H-32A-WP06 - Debt Service'!H$27/12,0)),"-")</f>
        <v>0</v>
      </c>
      <c r="J605" s="366">
        <f>IFERROR(IF(-SUM(J$20:J604)+J$15&lt;0.000001,0,IF($C605&gt;='H-32A-WP06 - Debt Service'!I$24,'H-32A-WP06 - Debt Service'!I$27/12,0)),"-")</f>
        <v>0</v>
      </c>
      <c r="K605" s="366">
        <f>IFERROR(IF(-SUM(K$20:K604)+K$15&lt;0.000001,0,IF($C605&gt;='H-32A-WP06 - Debt Service'!J$24,'H-32A-WP06 - Debt Service'!J$27/12,0)),"-")</f>
        <v>0</v>
      </c>
      <c r="L605" s="366">
        <f>IFERROR(IF(-SUM(L$20:L604)+L$15&lt;0.000001,0,IF($C605&gt;='H-32A-WP06 - Debt Service'!K$24,'H-32A-WP06 - Debt Service'!K$27/12,0)),"-")</f>
        <v>0</v>
      </c>
      <c r="M605" s="366">
        <f>IFERROR(IF(-SUM(M$20:M604)+M$15&lt;0.000001,0,IF($C605&gt;='H-32A-WP06 - Debt Service'!L$24,'H-32A-WP06 - Debt Service'!L$27/12,0)),"-")</f>
        <v>0</v>
      </c>
      <c r="N605" s="459"/>
      <c r="O605" s="354">
        <f t="shared" si="37"/>
        <v>2067</v>
      </c>
      <c r="P605" s="378">
        <f t="shared" si="39"/>
        <v>61271</v>
      </c>
      <c r="Q605" s="366" t="str">
        <f>IFERROR(IF(-SUM(Q$20:Q604)+Q$15&lt;0.000001,0,IF($C605&gt;='H-32A-WP06 - Debt Service'!P$24,'H-32A-WP06 - Debt Service'!P$27/12,0)),"-")</f>
        <v>-</v>
      </c>
      <c r="R605" s="366">
        <f>IFERROR(IF(-SUM(R$20:R604)+R$15&lt;0.000001,0,IF($C605&gt;='H-32A-WP06 - Debt Service'!Q$24,'H-32A-WP06 - Debt Service'!Q$27/12,0)),"-")</f>
        <v>0</v>
      </c>
      <c r="S605" s="366">
        <f>IFERROR(IF(-SUM(S$20:S604)+S$15&lt;0.000001,0,IF($C605&gt;='H-32A-WP06 - Debt Service'!R$24,'H-32A-WP06 - Debt Service'!R$27/12,0)),"-")</f>
        <v>0</v>
      </c>
      <c r="T605" s="366">
        <f>IFERROR(IF(-SUM(T$20:T604)+T$15&lt;0.000001,0,IF($C605&gt;='H-32A-WP06 - Debt Service'!S$24,'H-32A-WP06 - Debt Service'!S$27/12,0)),"-")</f>
        <v>0</v>
      </c>
      <c r="U605" s="366">
        <f>IFERROR(IF(-SUM(U$20:U604)+U$15&lt;0.000001,0,IF($C605&gt;='H-32A-WP06 - Debt Service'!T$24,'H-32A-WP06 - Debt Service'!T$27/12,0)),"-")</f>
        <v>0</v>
      </c>
      <c r="V605" s="366">
        <f>IFERROR(IF(-SUM(V$20:V604)+V$15&lt;0.000001,0,IF($C605&gt;='H-32A-WP06 - Debt Service'!U$24,'H-32A-WP06 - Debt Service'!U$27/12,0)),"-")</f>
        <v>0</v>
      </c>
      <c r="W605" s="366">
        <f>IFERROR(IF(-SUM(W$20:W604)+W$15&lt;0.000001,0,IF($C605&gt;='H-32A-WP06 - Debt Service'!V$24,'H-32A-WP06 - Debt Service'!V$27/12,0)),"-")</f>
        <v>0</v>
      </c>
      <c r="X605" s="366">
        <f>IFERROR(IF(-SUM(X$20:X604)+X$15&lt;0.000001,0,IF($C605&gt;='H-32A-WP06 - Debt Service'!W$24,'H-32A-WP06 - Debt Service'!W$27/12,0)),"-")</f>
        <v>0</v>
      </c>
      <c r="Y605" s="366">
        <f>IFERROR(IF(-SUM(Y$20:Y604)+Y$15&lt;0.000001,0,IF($C605&gt;='H-32A-WP06 - Debt Service'!X$24,'H-32A-WP06 - Debt Service'!X$27/12,0)),"-")</f>
        <v>0</v>
      </c>
      <c r="Z605" s="366">
        <f>IFERROR(IF(-SUM(Z$20:Z604)+Z$15&lt;0.000001,0,IF($C605&gt;='H-32A-WP06 - Debt Service'!Y$24,'H-32A-WP06 - Debt Service'!Y$27/12,0)),"-")</f>
        <v>0</v>
      </c>
    </row>
    <row r="606" spans="2:26">
      <c r="B606" s="354">
        <f t="shared" si="36"/>
        <v>2067</v>
      </c>
      <c r="C606" s="378">
        <f t="shared" si="38"/>
        <v>61302</v>
      </c>
      <c r="D606" s="366" t="str">
        <f>IFERROR(IF(-SUM(D$20:D605)+D$15&lt;0.000001,0,IF($C606&gt;='H-32A-WP06 - Debt Service'!C$24,'H-32A-WP06 - Debt Service'!C$27/12,0)),"-")</f>
        <v>-</v>
      </c>
      <c r="E606" s="366" t="str">
        <f>IFERROR(IF(-SUM(E$20:E605)+E$15&lt;0.000001,0,IF($C606&gt;='H-32A-WP06 - Debt Service'!D$24,'H-32A-WP06 - Debt Service'!D$27/12,0)),"-")</f>
        <v>-</v>
      </c>
      <c r="F606" s="366" t="str">
        <f>IFERROR(IF(-SUM(F$20:F605)+F$15&lt;0.000001,0,IF($C606&gt;='H-32A-WP06 - Debt Service'!E$24,'H-32A-WP06 - Debt Service'!E$27/12,0)),"-")</f>
        <v>-</v>
      </c>
      <c r="G606" s="366">
        <f>IFERROR(IF(-SUM(G$20:G605)+G$15&lt;0.000001,0,IF($C606&gt;='H-32A-WP06 - Debt Service'!F$24,'H-32A-WP06 - Debt Service'!F$27/12,0)),"-")</f>
        <v>0</v>
      </c>
      <c r="H606" s="366">
        <f>IFERROR(IF(-SUM(H$20:H605)+H$15&lt;0.000001,0,IF($C606&gt;='H-32A-WP06 - Debt Service'!G$24,'H-32A-WP06 - Debt Service'!G$27/12,0)),"-")</f>
        <v>0</v>
      </c>
      <c r="I606" s="366">
        <f>IFERROR(IF(-SUM(I$20:I605)+I$15&lt;0.000001,0,IF($C606&gt;='H-32A-WP06 - Debt Service'!H$24,'H-32A-WP06 - Debt Service'!H$27/12,0)),"-")</f>
        <v>0</v>
      </c>
      <c r="J606" s="366">
        <f>IFERROR(IF(-SUM(J$20:J605)+J$15&lt;0.000001,0,IF($C606&gt;='H-32A-WP06 - Debt Service'!I$24,'H-32A-WP06 - Debt Service'!I$27/12,0)),"-")</f>
        <v>0</v>
      </c>
      <c r="K606" s="366">
        <f>IFERROR(IF(-SUM(K$20:K605)+K$15&lt;0.000001,0,IF($C606&gt;='H-32A-WP06 - Debt Service'!J$24,'H-32A-WP06 - Debt Service'!J$27/12,0)),"-")</f>
        <v>0</v>
      </c>
      <c r="L606" s="366">
        <f>IFERROR(IF(-SUM(L$20:L605)+L$15&lt;0.000001,0,IF($C606&gt;='H-32A-WP06 - Debt Service'!K$24,'H-32A-WP06 - Debt Service'!K$27/12,0)),"-")</f>
        <v>0</v>
      </c>
      <c r="M606" s="366">
        <f>IFERROR(IF(-SUM(M$20:M605)+M$15&lt;0.000001,0,IF($C606&gt;='H-32A-WP06 - Debt Service'!L$24,'H-32A-WP06 - Debt Service'!L$27/12,0)),"-")</f>
        <v>0</v>
      </c>
      <c r="N606" s="459"/>
      <c r="O606" s="354">
        <f t="shared" si="37"/>
        <v>2067</v>
      </c>
      <c r="P606" s="378">
        <f t="shared" si="39"/>
        <v>61302</v>
      </c>
      <c r="Q606" s="366" t="str">
        <f>IFERROR(IF(-SUM(Q$20:Q605)+Q$15&lt;0.000001,0,IF($C606&gt;='H-32A-WP06 - Debt Service'!P$24,'H-32A-WP06 - Debt Service'!P$27/12,0)),"-")</f>
        <v>-</v>
      </c>
      <c r="R606" s="366">
        <f>IFERROR(IF(-SUM(R$20:R605)+R$15&lt;0.000001,0,IF($C606&gt;='H-32A-WP06 - Debt Service'!Q$24,'H-32A-WP06 - Debt Service'!Q$27/12,0)),"-")</f>
        <v>0</v>
      </c>
      <c r="S606" s="366">
        <f>IFERROR(IF(-SUM(S$20:S605)+S$15&lt;0.000001,0,IF($C606&gt;='H-32A-WP06 - Debt Service'!R$24,'H-32A-WP06 - Debt Service'!R$27/12,0)),"-")</f>
        <v>0</v>
      </c>
      <c r="T606" s="366">
        <f>IFERROR(IF(-SUM(T$20:T605)+T$15&lt;0.000001,0,IF($C606&gt;='H-32A-WP06 - Debt Service'!S$24,'H-32A-WP06 - Debt Service'!S$27/12,0)),"-")</f>
        <v>0</v>
      </c>
      <c r="U606" s="366">
        <f>IFERROR(IF(-SUM(U$20:U605)+U$15&lt;0.000001,0,IF($C606&gt;='H-32A-WP06 - Debt Service'!T$24,'H-32A-WP06 - Debt Service'!T$27/12,0)),"-")</f>
        <v>0</v>
      </c>
      <c r="V606" s="366">
        <f>IFERROR(IF(-SUM(V$20:V605)+V$15&lt;0.000001,0,IF($C606&gt;='H-32A-WP06 - Debt Service'!U$24,'H-32A-WP06 - Debt Service'!U$27/12,0)),"-")</f>
        <v>0</v>
      </c>
      <c r="W606" s="366">
        <f>IFERROR(IF(-SUM(W$20:W605)+W$15&lt;0.000001,0,IF($C606&gt;='H-32A-WP06 - Debt Service'!V$24,'H-32A-WP06 - Debt Service'!V$27/12,0)),"-")</f>
        <v>0</v>
      </c>
      <c r="X606" s="366">
        <f>IFERROR(IF(-SUM(X$20:X605)+X$15&lt;0.000001,0,IF($C606&gt;='H-32A-WP06 - Debt Service'!W$24,'H-32A-WP06 - Debt Service'!W$27/12,0)),"-")</f>
        <v>0</v>
      </c>
      <c r="Y606" s="366">
        <f>IFERROR(IF(-SUM(Y$20:Y605)+Y$15&lt;0.000001,0,IF($C606&gt;='H-32A-WP06 - Debt Service'!X$24,'H-32A-WP06 - Debt Service'!X$27/12,0)),"-")</f>
        <v>0</v>
      </c>
      <c r="Z606" s="366">
        <f>IFERROR(IF(-SUM(Z$20:Z605)+Z$15&lt;0.000001,0,IF($C606&gt;='H-32A-WP06 - Debt Service'!Y$24,'H-32A-WP06 - Debt Service'!Y$27/12,0)),"-")</f>
        <v>0</v>
      </c>
    </row>
    <row r="607" spans="2:26">
      <c r="B607" s="354">
        <f t="shared" si="36"/>
        <v>2067</v>
      </c>
      <c r="C607" s="378">
        <f t="shared" si="38"/>
        <v>61332</v>
      </c>
      <c r="D607" s="366" t="str">
        <f>IFERROR(IF(-SUM(D$20:D606)+D$15&lt;0.000001,0,IF($C607&gt;='H-32A-WP06 - Debt Service'!C$24,'H-32A-WP06 - Debt Service'!C$27/12,0)),"-")</f>
        <v>-</v>
      </c>
      <c r="E607" s="366" t="str">
        <f>IFERROR(IF(-SUM(E$20:E606)+E$15&lt;0.000001,0,IF($C607&gt;='H-32A-WP06 - Debt Service'!D$24,'H-32A-WP06 - Debt Service'!D$27/12,0)),"-")</f>
        <v>-</v>
      </c>
      <c r="F607" s="366" t="str">
        <f>IFERROR(IF(-SUM(F$20:F606)+F$15&lt;0.000001,0,IF($C607&gt;='H-32A-WP06 - Debt Service'!E$24,'H-32A-WP06 - Debt Service'!E$27/12,0)),"-")</f>
        <v>-</v>
      </c>
      <c r="G607" s="366">
        <f>IFERROR(IF(-SUM(G$20:G606)+G$15&lt;0.000001,0,IF($C607&gt;='H-32A-WP06 - Debt Service'!F$24,'H-32A-WP06 - Debt Service'!F$27/12,0)),"-")</f>
        <v>0</v>
      </c>
      <c r="H607" s="366">
        <f>IFERROR(IF(-SUM(H$20:H606)+H$15&lt;0.000001,0,IF($C607&gt;='H-32A-WP06 - Debt Service'!G$24,'H-32A-WP06 - Debt Service'!G$27/12,0)),"-")</f>
        <v>0</v>
      </c>
      <c r="I607" s="366">
        <f>IFERROR(IF(-SUM(I$20:I606)+I$15&lt;0.000001,0,IF($C607&gt;='H-32A-WP06 - Debt Service'!H$24,'H-32A-WP06 - Debt Service'!H$27/12,0)),"-")</f>
        <v>0</v>
      </c>
      <c r="J607" s="366">
        <f>IFERROR(IF(-SUM(J$20:J606)+J$15&lt;0.000001,0,IF($C607&gt;='H-32A-WP06 - Debt Service'!I$24,'H-32A-WP06 - Debt Service'!I$27/12,0)),"-")</f>
        <v>0</v>
      </c>
      <c r="K607" s="366">
        <f>IFERROR(IF(-SUM(K$20:K606)+K$15&lt;0.000001,0,IF($C607&gt;='H-32A-WP06 - Debt Service'!J$24,'H-32A-WP06 - Debt Service'!J$27/12,0)),"-")</f>
        <v>0</v>
      </c>
      <c r="L607" s="366">
        <f>IFERROR(IF(-SUM(L$20:L606)+L$15&lt;0.000001,0,IF($C607&gt;='H-32A-WP06 - Debt Service'!K$24,'H-32A-WP06 - Debt Service'!K$27/12,0)),"-")</f>
        <v>0</v>
      </c>
      <c r="M607" s="366">
        <f>IFERROR(IF(-SUM(M$20:M606)+M$15&lt;0.000001,0,IF($C607&gt;='H-32A-WP06 - Debt Service'!L$24,'H-32A-WP06 - Debt Service'!L$27/12,0)),"-")</f>
        <v>0</v>
      </c>
      <c r="N607" s="459"/>
      <c r="O607" s="354">
        <f t="shared" si="37"/>
        <v>2067</v>
      </c>
      <c r="P607" s="378">
        <f t="shared" si="39"/>
        <v>61332</v>
      </c>
      <c r="Q607" s="366" t="str">
        <f>IFERROR(IF(-SUM(Q$20:Q606)+Q$15&lt;0.000001,0,IF($C607&gt;='H-32A-WP06 - Debt Service'!P$24,'H-32A-WP06 - Debt Service'!P$27/12,0)),"-")</f>
        <v>-</v>
      </c>
      <c r="R607" s="366">
        <f>IFERROR(IF(-SUM(R$20:R606)+R$15&lt;0.000001,0,IF($C607&gt;='H-32A-WP06 - Debt Service'!Q$24,'H-32A-WP06 - Debt Service'!Q$27/12,0)),"-")</f>
        <v>0</v>
      </c>
      <c r="S607" s="366">
        <f>IFERROR(IF(-SUM(S$20:S606)+S$15&lt;0.000001,0,IF($C607&gt;='H-32A-WP06 - Debt Service'!R$24,'H-32A-WP06 - Debt Service'!R$27/12,0)),"-")</f>
        <v>0</v>
      </c>
      <c r="T607" s="366">
        <f>IFERROR(IF(-SUM(T$20:T606)+T$15&lt;0.000001,0,IF($C607&gt;='H-32A-WP06 - Debt Service'!S$24,'H-32A-WP06 - Debt Service'!S$27/12,0)),"-")</f>
        <v>0</v>
      </c>
      <c r="U607" s="366">
        <f>IFERROR(IF(-SUM(U$20:U606)+U$15&lt;0.000001,0,IF($C607&gt;='H-32A-WP06 - Debt Service'!T$24,'H-32A-WP06 - Debt Service'!T$27/12,0)),"-")</f>
        <v>0</v>
      </c>
      <c r="V607" s="366">
        <f>IFERROR(IF(-SUM(V$20:V606)+V$15&lt;0.000001,0,IF($C607&gt;='H-32A-WP06 - Debt Service'!U$24,'H-32A-WP06 - Debt Service'!U$27/12,0)),"-")</f>
        <v>0</v>
      </c>
      <c r="W607" s="366">
        <f>IFERROR(IF(-SUM(W$20:W606)+W$15&lt;0.000001,0,IF($C607&gt;='H-32A-WP06 - Debt Service'!V$24,'H-32A-WP06 - Debt Service'!V$27/12,0)),"-")</f>
        <v>0</v>
      </c>
      <c r="X607" s="366">
        <f>IFERROR(IF(-SUM(X$20:X606)+X$15&lt;0.000001,0,IF($C607&gt;='H-32A-WP06 - Debt Service'!W$24,'H-32A-WP06 - Debt Service'!W$27/12,0)),"-")</f>
        <v>0</v>
      </c>
      <c r="Y607" s="366">
        <f>IFERROR(IF(-SUM(Y$20:Y606)+Y$15&lt;0.000001,0,IF($C607&gt;='H-32A-WP06 - Debt Service'!X$24,'H-32A-WP06 - Debt Service'!X$27/12,0)),"-")</f>
        <v>0</v>
      </c>
      <c r="Z607" s="366">
        <f>IFERROR(IF(-SUM(Z$20:Z606)+Z$15&lt;0.000001,0,IF($C607&gt;='H-32A-WP06 - Debt Service'!Y$24,'H-32A-WP06 - Debt Service'!Y$27/12,0)),"-")</f>
        <v>0</v>
      </c>
    </row>
    <row r="608" spans="2:26">
      <c r="B608" s="354">
        <f t="shared" si="36"/>
        <v>2068</v>
      </c>
      <c r="C608" s="378">
        <f t="shared" si="38"/>
        <v>61363</v>
      </c>
      <c r="D608" s="366" t="str">
        <f>IFERROR(IF(-SUM(D$20:D607)+D$15&lt;0.000001,0,IF($C608&gt;='H-32A-WP06 - Debt Service'!C$24,'H-32A-WP06 - Debt Service'!C$27/12,0)),"-")</f>
        <v>-</v>
      </c>
      <c r="E608" s="366" t="str">
        <f>IFERROR(IF(-SUM(E$20:E607)+E$15&lt;0.000001,0,IF($C608&gt;='H-32A-WP06 - Debt Service'!D$24,'H-32A-WP06 - Debt Service'!D$27/12,0)),"-")</f>
        <v>-</v>
      </c>
      <c r="F608" s="366" t="str">
        <f>IFERROR(IF(-SUM(F$20:F607)+F$15&lt;0.000001,0,IF($C608&gt;='H-32A-WP06 - Debt Service'!E$24,'H-32A-WP06 - Debt Service'!E$27/12,0)),"-")</f>
        <v>-</v>
      </c>
      <c r="G608" s="366">
        <f>IFERROR(IF(-SUM(G$20:G607)+G$15&lt;0.000001,0,IF($C608&gt;='H-32A-WP06 - Debt Service'!F$24,'H-32A-WP06 - Debt Service'!F$27/12,0)),"-")</f>
        <v>0</v>
      </c>
      <c r="H608" s="366">
        <f>IFERROR(IF(-SUM(H$20:H607)+H$15&lt;0.000001,0,IF($C608&gt;='H-32A-WP06 - Debt Service'!G$24,'H-32A-WP06 - Debt Service'!G$27/12,0)),"-")</f>
        <v>0</v>
      </c>
      <c r="I608" s="366">
        <f>IFERROR(IF(-SUM(I$20:I607)+I$15&lt;0.000001,0,IF($C608&gt;='H-32A-WP06 - Debt Service'!H$24,'H-32A-WP06 - Debt Service'!H$27/12,0)),"-")</f>
        <v>0</v>
      </c>
      <c r="J608" s="366">
        <f>IFERROR(IF(-SUM(J$20:J607)+J$15&lt;0.000001,0,IF($C608&gt;='H-32A-WP06 - Debt Service'!I$24,'H-32A-WP06 - Debt Service'!I$27/12,0)),"-")</f>
        <v>0</v>
      </c>
      <c r="K608" s="366">
        <f>IFERROR(IF(-SUM(K$20:K607)+K$15&lt;0.000001,0,IF($C608&gt;='H-32A-WP06 - Debt Service'!J$24,'H-32A-WP06 - Debt Service'!J$27/12,0)),"-")</f>
        <v>0</v>
      </c>
      <c r="L608" s="366">
        <f>IFERROR(IF(-SUM(L$20:L607)+L$15&lt;0.000001,0,IF($C608&gt;='H-32A-WP06 - Debt Service'!K$24,'H-32A-WP06 - Debt Service'!K$27/12,0)),"-")</f>
        <v>0</v>
      </c>
      <c r="M608" s="366">
        <f>IFERROR(IF(-SUM(M$20:M607)+M$15&lt;0.000001,0,IF($C608&gt;='H-32A-WP06 - Debt Service'!L$24,'H-32A-WP06 - Debt Service'!L$27/12,0)),"-")</f>
        <v>0</v>
      </c>
      <c r="N608" s="459"/>
      <c r="O608" s="354">
        <f t="shared" si="37"/>
        <v>2068</v>
      </c>
      <c r="P608" s="378">
        <f t="shared" si="39"/>
        <v>61363</v>
      </c>
      <c r="Q608" s="366" t="str">
        <f>IFERROR(IF(-SUM(Q$20:Q607)+Q$15&lt;0.000001,0,IF($C608&gt;='H-32A-WP06 - Debt Service'!P$24,'H-32A-WP06 - Debt Service'!P$27/12,0)),"-")</f>
        <v>-</v>
      </c>
      <c r="R608" s="366">
        <f>IFERROR(IF(-SUM(R$20:R607)+R$15&lt;0.000001,0,IF($C608&gt;='H-32A-WP06 - Debt Service'!Q$24,'H-32A-WP06 - Debt Service'!Q$27/12,0)),"-")</f>
        <v>0</v>
      </c>
      <c r="S608" s="366">
        <f>IFERROR(IF(-SUM(S$20:S607)+S$15&lt;0.000001,0,IF($C608&gt;='H-32A-WP06 - Debt Service'!R$24,'H-32A-WP06 - Debt Service'!R$27/12,0)),"-")</f>
        <v>0</v>
      </c>
      <c r="T608" s="366">
        <f>IFERROR(IF(-SUM(T$20:T607)+T$15&lt;0.000001,0,IF($C608&gt;='H-32A-WP06 - Debt Service'!S$24,'H-32A-WP06 - Debt Service'!S$27/12,0)),"-")</f>
        <v>0</v>
      </c>
      <c r="U608" s="366">
        <f>IFERROR(IF(-SUM(U$20:U607)+U$15&lt;0.000001,0,IF($C608&gt;='H-32A-WP06 - Debt Service'!T$24,'H-32A-WP06 - Debt Service'!T$27/12,0)),"-")</f>
        <v>0</v>
      </c>
      <c r="V608" s="366">
        <f>IFERROR(IF(-SUM(V$20:V607)+V$15&lt;0.000001,0,IF($C608&gt;='H-32A-WP06 - Debt Service'!U$24,'H-32A-WP06 - Debt Service'!U$27/12,0)),"-")</f>
        <v>0</v>
      </c>
      <c r="W608" s="366">
        <f>IFERROR(IF(-SUM(W$20:W607)+W$15&lt;0.000001,0,IF($C608&gt;='H-32A-WP06 - Debt Service'!V$24,'H-32A-WP06 - Debt Service'!V$27/12,0)),"-")</f>
        <v>0</v>
      </c>
      <c r="X608" s="366">
        <f>IFERROR(IF(-SUM(X$20:X607)+X$15&lt;0.000001,0,IF($C608&gt;='H-32A-WP06 - Debt Service'!W$24,'H-32A-WP06 - Debt Service'!W$27/12,0)),"-")</f>
        <v>0</v>
      </c>
      <c r="Y608" s="366">
        <f>IFERROR(IF(-SUM(Y$20:Y607)+Y$15&lt;0.000001,0,IF($C608&gt;='H-32A-WP06 - Debt Service'!X$24,'H-32A-WP06 - Debt Service'!X$27/12,0)),"-")</f>
        <v>0</v>
      </c>
      <c r="Z608" s="366">
        <f>IFERROR(IF(-SUM(Z$20:Z607)+Z$15&lt;0.000001,0,IF($C608&gt;='H-32A-WP06 - Debt Service'!Y$24,'H-32A-WP06 - Debt Service'!Y$27/12,0)),"-")</f>
        <v>0</v>
      </c>
    </row>
    <row r="609" spans="2:26">
      <c r="B609" s="354">
        <f t="shared" si="36"/>
        <v>2068</v>
      </c>
      <c r="C609" s="378">
        <f t="shared" si="38"/>
        <v>61394</v>
      </c>
      <c r="D609" s="366" t="str">
        <f>IFERROR(IF(-SUM(D$20:D608)+D$15&lt;0.000001,0,IF($C609&gt;='H-32A-WP06 - Debt Service'!C$24,'H-32A-WP06 - Debt Service'!C$27/12,0)),"-")</f>
        <v>-</v>
      </c>
      <c r="E609" s="366" t="str">
        <f>IFERROR(IF(-SUM(E$20:E608)+E$15&lt;0.000001,0,IF($C609&gt;='H-32A-WP06 - Debt Service'!D$24,'H-32A-WP06 - Debt Service'!D$27/12,0)),"-")</f>
        <v>-</v>
      </c>
      <c r="F609" s="366" t="str">
        <f>IFERROR(IF(-SUM(F$20:F608)+F$15&lt;0.000001,0,IF($C609&gt;='H-32A-WP06 - Debt Service'!E$24,'H-32A-WP06 - Debt Service'!E$27/12,0)),"-")</f>
        <v>-</v>
      </c>
      <c r="G609" s="366">
        <f>IFERROR(IF(-SUM(G$20:G608)+G$15&lt;0.000001,0,IF($C609&gt;='H-32A-WP06 - Debt Service'!F$24,'H-32A-WP06 - Debt Service'!F$27/12,0)),"-")</f>
        <v>0</v>
      </c>
      <c r="H609" s="366">
        <f>IFERROR(IF(-SUM(H$20:H608)+H$15&lt;0.000001,0,IF($C609&gt;='H-32A-WP06 - Debt Service'!G$24,'H-32A-WP06 - Debt Service'!G$27/12,0)),"-")</f>
        <v>0</v>
      </c>
      <c r="I609" s="366">
        <f>IFERROR(IF(-SUM(I$20:I608)+I$15&lt;0.000001,0,IF($C609&gt;='H-32A-WP06 - Debt Service'!H$24,'H-32A-WP06 - Debt Service'!H$27/12,0)),"-")</f>
        <v>0</v>
      </c>
      <c r="J609" s="366">
        <f>IFERROR(IF(-SUM(J$20:J608)+J$15&lt;0.000001,0,IF($C609&gt;='H-32A-WP06 - Debt Service'!I$24,'H-32A-WP06 - Debt Service'!I$27/12,0)),"-")</f>
        <v>0</v>
      </c>
      <c r="K609" s="366">
        <f>IFERROR(IF(-SUM(K$20:K608)+K$15&lt;0.000001,0,IF($C609&gt;='H-32A-WP06 - Debt Service'!J$24,'H-32A-WP06 - Debt Service'!J$27/12,0)),"-")</f>
        <v>0</v>
      </c>
      <c r="L609" s="366">
        <f>IFERROR(IF(-SUM(L$20:L608)+L$15&lt;0.000001,0,IF($C609&gt;='H-32A-WP06 - Debt Service'!K$24,'H-32A-WP06 - Debt Service'!K$27/12,0)),"-")</f>
        <v>0</v>
      </c>
      <c r="M609" s="366">
        <f>IFERROR(IF(-SUM(M$20:M608)+M$15&lt;0.000001,0,IF($C609&gt;='H-32A-WP06 - Debt Service'!L$24,'H-32A-WP06 - Debt Service'!L$27/12,0)),"-")</f>
        <v>0</v>
      </c>
      <c r="N609" s="459"/>
      <c r="O609" s="354">
        <f t="shared" si="37"/>
        <v>2068</v>
      </c>
      <c r="P609" s="378">
        <f t="shared" si="39"/>
        <v>61394</v>
      </c>
      <c r="Q609" s="366" t="str">
        <f>IFERROR(IF(-SUM(Q$20:Q608)+Q$15&lt;0.000001,0,IF($C609&gt;='H-32A-WP06 - Debt Service'!P$24,'H-32A-WP06 - Debt Service'!P$27/12,0)),"-")</f>
        <v>-</v>
      </c>
      <c r="R609" s="366">
        <f>IFERROR(IF(-SUM(R$20:R608)+R$15&lt;0.000001,0,IF($C609&gt;='H-32A-WP06 - Debt Service'!Q$24,'H-32A-WP06 - Debt Service'!Q$27/12,0)),"-")</f>
        <v>0</v>
      </c>
      <c r="S609" s="366">
        <f>IFERROR(IF(-SUM(S$20:S608)+S$15&lt;0.000001,0,IF($C609&gt;='H-32A-WP06 - Debt Service'!R$24,'H-32A-WP06 - Debt Service'!R$27/12,0)),"-")</f>
        <v>0</v>
      </c>
      <c r="T609" s="366">
        <f>IFERROR(IF(-SUM(T$20:T608)+T$15&lt;0.000001,0,IF($C609&gt;='H-32A-WP06 - Debt Service'!S$24,'H-32A-WP06 - Debt Service'!S$27/12,0)),"-")</f>
        <v>0</v>
      </c>
      <c r="U609" s="366">
        <f>IFERROR(IF(-SUM(U$20:U608)+U$15&lt;0.000001,0,IF($C609&gt;='H-32A-WP06 - Debt Service'!T$24,'H-32A-WP06 - Debt Service'!T$27/12,0)),"-")</f>
        <v>0</v>
      </c>
      <c r="V609" s="366">
        <f>IFERROR(IF(-SUM(V$20:V608)+V$15&lt;0.000001,0,IF($C609&gt;='H-32A-WP06 - Debt Service'!U$24,'H-32A-WP06 - Debt Service'!U$27/12,0)),"-")</f>
        <v>0</v>
      </c>
      <c r="W609" s="366">
        <f>IFERROR(IF(-SUM(W$20:W608)+W$15&lt;0.000001,0,IF($C609&gt;='H-32A-WP06 - Debt Service'!V$24,'H-32A-WP06 - Debt Service'!V$27/12,0)),"-")</f>
        <v>0</v>
      </c>
      <c r="X609" s="366">
        <f>IFERROR(IF(-SUM(X$20:X608)+X$15&lt;0.000001,0,IF($C609&gt;='H-32A-WP06 - Debt Service'!W$24,'H-32A-WP06 - Debt Service'!W$27/12,0)),"-")</f>
        <v>0</v>
      </c>
      <c r="Y609" s="366">
        <f>IFERROR(IF(-SUM(Y$20:Y608)+Y$15&lt;0.000001,0,IF($C609&gt;='H-32A-WP06 - Debt Service'!X$24,'H-32A-WP06 - Debt Service'!X$27/12,0)),"-")</f>
        <v>0</v>
      </c>
      <c r="Z609" s="366">
        <f>IFERROR(IF(-SUM(Z$20:Z608)+Z$15&lt;0.000001,0,IF($C609&gt;='H-32A-WP06 - Debt Service'!Y$24,'H-32A-WP06 - Debt Service'!Y$27/12,0)),"-")</f>
        <v>0</v>
      </c>
    </row>
    <row r="610" spans="2:26">
      <c r="B610" s="354">
        <f t="shared" si="36"/>
        <v>2068</v>
      </c>
      <c r="C610" s="378">
        <f t="shared" si="38"/>
        <v>61423</v>
      </c>
      <c r="D610" s="366" t="str">
        <f>IFERROR(IF(-SUM(D$20:D609)+D$15&lt;0.000001,0,IF($C610&gt;='H-32A-WP06 - Debt Service'!C$24,'H-32A-WP06 - Debt Service'!C$27/12,0)),"-")</f>
        <v>-</v>
      </c>
      <c r="E610" s="366" t="str">
        <f>IFERROR(IF(-SUM(E$20:E609)+E$15&lt;0.000001,0,IF($C610&gt;='H-32A-WP06 - Debt Service'!D$24,'H-32A-WP06 - Debt Service'!D$27/12,0)),"-")</f>
        <v>-</v>
      </c>
      <c r="F610" s="366" t="str">
        <f>IFERROR(IF(-SUM(F$20:F609)+F$15&lt;0.000001,0,IF($C610&gt;='H-32A-WP06 - Debt Service'!E$24,'H-32A-WP06 - Debt Service'!E$27/12,0)),"-")</f>
        <v>-</v>
      </c>
      <c r="G610" s="366">
        <f>IFERROR(IF(-SUM(G$20:G609)+G$15&lt;0.000001,0,IF($C610&gt;='H-32A-WP06 - Debt Service'!F$24,'H-32A-WP06 - Debt Service'!F$27/12,0)),"-")</f>
        <v>0</v>
      </c>
      <c r="H610" s="366">
        <f>IFERROR(IF(-SUM(H$20:H609)+H$15&lt;0.000001,0,IF($C610&gt;='H-32A-WP06 - Debt Service'!G$24,'H-32A-WP06 - Debt Service'!G$27/12,0)),"-")</f>
        <v>0</v>
      </c>
      <c r="I610" s="366">
        <f>IFERROR(IF(-SUM(I$20:I609)+I$15&lt;0.000001,0,IF($C610&gt;='H-32A-WP06 - Debt Service'!H$24,'H-32A-WP06 - Debt Service'!H$27/12,0)),"-")</f>
        <v>0</v>
      </c>
      <c r="J610" s="366">
        <f>IFERROR(IF(-SUM(J$20:J609)+J$15&lt;0.000001,0,IF($C610&gt;='H-32A-WP06 - Debt Service'!I$24,'H-32A-WP06 - Debt Service'!I$27/12,0)),"-")</f>
        <v>0</v>
      </c>
      <c r="K610" s="366">
        <f>IFERROR(IF(-SUM(K$20:K609)+K$15&lt;0.000001,0,IF($C610&gt;='H-32A-WP06 - Debt Service'!J$24,'H-32A-WP06 - Debt Service'!J$27/12,0)),"-")</f>
        <v>0</v>
      </c>
      <c r="L610" s="366">
        <f>IFERROR(IF(-SUM(L$20:L609)+L$15&lt;0.000001,0,IF($C610&gt;='H-32A-WP06 - Debt Service'!K$24,'H-32A-WP06 - Debt Service'!K$27/12,0)),"-")</f>
        <v>0</v>
      </c>
      <c r="M610" s="366">
        <f>IFERROR(IF(-SUM(M$20:M609)+M$15&lt;0.000001,0,IF($C610&gt;='H-32A-WP06 - Debt Service'!L$24,'H-32A-WP06 - Debt Service'!L$27/12,0)),"-")</f>
        <v>0</v>
      </c>
      <c r="N610" s="459"/>
      <c r="O610" s="354">
        <f t="shared" si="37"/>
        <v>2068</v>
      </c>
      <c r="P610" s="378">
        <f t="shared" si="39"/>
        <v>61423</v>
      </c>
      <c r="Q610" s="366" t="str">
        <f>IFERROR(IF(-SUM(Q$20:Q609)+Q$15&lt;0.000001,0,IF($C610&gt;='H-32A-WP06 - Debt Service'!P$24,'H-32A-WP06 - Debt Service'!P$27/12,0)),"-")</f>
        <v>-</v>
      </c>
      <c r="R610" s="366">
        <f>IFERROR(IF(-SUM(R$20:R609)+R$15&lt;0.000001,0,IF($C610&gt;='H-32A-WP06 - Debt Service'!Q$24,'H-32A-WP06 - Debt Service'!Q$27/12,0)),"-")</f>
        <v>0</v>
      </c>
      <c r="S610" s="366">
        <f>IFERROR(IF(-SUM(S$20:S609)+S$15&lt;0.000001,0,IF($C610&gt;='H-32A-WP06 - Debt Service'!R$24,'H-32A-WP06 - Debt Service'!R$27/12,0)),"-")</f>
        <v>0</v>
      </c>
      <c r="T610" s="366">
        <f>IFERROR(IF(-SUM(T$20:T609)+T$15&lt;0.000001,0,IF($C610&gt;='H-32A-WP06 - Debt Service'!S$24,'H-32A-WP06 - Debt Service'!S$27/12,0)),"-")</f>
        <v>0</v>
      </c>
      <c r="U610" s="366">
        <f>IFERROR(IF(-SUM(U$20:U609)+U$15&lt;0.000001,0,IF($C610&gt;='H-32A-WP06 - Debt Service'!T$24,'H-32A-WP06 - Debt Service'!T$27/12,0)),"-")</f>
        <v>0</v>
      </c>
      <c r="V610" s="366">
        <f>IFERROR(IF(-SUM(V$20:V609)+V$15&lt;0.000001,0,IF($C610&gt;='H-32A-WP06 - Debt Service'!U$24,'H-32A-WP06 - Debt Service'!U$27/12,0)),"-")</f>
        <v>0</v>
      </c>
      <c r="W610" s="366">
        <f>IFERROR(IF(-SUM(W$20:W609)+W$15&lt;0.000001,0,IF($C610&gt;='H-32A-WP06 - Debt Service'!V$24,'H-32A-WP06 - Debt Service'!V$27/12,0)),"-")</f>
        <v>0</v>
      </c>
      <c r="X610" s="366">
        <f>IFERROR(IF(-SUM(X$20:X609)+X$15&lt;0.000001,0,IF($C610&gt;='H-32A-WP06 - Debt Service'!W$24,'H-32A-WP06 - Debt Service'!W$27/12,0)),"-")</f>
        <v>0</v>
      </c>
      <c r="Y610" s="366">
        <f>IFERROR(IF(-SUM(Y$20:Y609)+Y$15&lt;0.000001,0,IF($C610&gt;='H-32A-WP06 - Debt Service'!X$24,'H-32A-WP06 - Debt Service'!X$27/12,0)),"-")</f>
        <v>0</v>
      </c>
      <c r="Z610" s="366">
        <f>IFERROR(IF(-SUM(Z$20:Z609)+Z$15&lt;0.000001,0,IF($C610&gt;='H-32A-WP06 - Debt Service'!Y$24,'H-32A-WP06 - Debt Service'!Y$27/12,0)),"-")</f>
        <v>0</v>
      </c>
    </row>
    <row r="611" spans="2:26">
      <c r="B611" s="354">
        <f t="shared" si="36"/>
        <v>2068</v>
      </c>
      <c r="C611" s="378">
        <f t="shared" si="38"/>
        <v>61454</v>
      </c>
      <c r="D611" s="366" t="str">
        <f>IFERROR(IF(-SUM(D$20:D610)+D$15&lt;0.000001,0,IF($C611&gt;='H-32A-WP06 - Debt Service'!C$24,'H-32A-WP06 - Debt Service'!C$27/12,0)),"-")</f>
        <v>-</v>
      </c>
      <c r="E611" s="366" t="str">
        <f>IFERROR(IF(-SUM(E$20:E610)+E$15&lt;0.000001,0,IF($C611&gt;='H-32A-WP06 - Debt Service'!D$24,'H-32A-WP06 - Debt Service'!D$27/12,0)),"-")</f>
        <v>-</v>
      </c>
      <c r="F611" s="366" t="str">
        <f>IFERROR(IF(-SUM(F$20:F610)+F$15&lt;0.000001,0,IF($C611&gt;='H-32A-WP06 - Debt Service'!E$24,'H-32A-WP06 - Debt Service'!E$27/12,0)),"-")</f>
        <v>-</v>
      </c>
      <c r="G611" s="366">
        <f>IFERROR(IF(-SUM(G$20:G610)+G$15&lt;0.000001,0,IF($C611&gt;='H-32A-WP06 - Debt Service'!F$24,'H-32A-WP06 - Debt Service'!F$27/12,0)),"-")</f>
        <v>0</v>
      </c>
      <c r="H611" s="366">
        <f>IFERROR(IF(-SUM(H$20:H610)+H$15&lt;0.000001,0,IF($C611&gt;='H-32A-WP06 - Debt Service'!G$24,'H-32A-WP06 - Debt Service'!G$27/12,0)),"-")</f>
        <v>0</v>
      </c>
      <c r="I611" s="366">
        <f>IFERROR(IF(-SUM(I$20:I610)+I$15&lt;0.000001,0,IF($C611&gt;='H-32A-WP06 - Debt Service'!H$24,'H-32A-WP06 - Debt Service'!H$27/12,0)),"-")</f>
        <v>0</v>
      </c>
      <c r="J611" s="366">
        <f>IFERROR(IF(-SUM(J$20:J610)+J$15&lt;0.000001,0,IF($C611&gt;='H-32A-WP06 - Debt Service'!I$24,'H-32A-WP06 - Debt Service'!I$27/12,0)),"-")</f>
        <v>0</v>
      </c>
      <c r="K611" s="366">
        <f>IFERROR(IF(-SUM(K$20:K610)+K$15&lt;0.000001,0,IF($C611&gt;='H-32A-WP06 - Debt Service'!J$24,'H-32A-WP06 - Debt Service'!J$27/12,0)),"-")</f>
        <v>0</v>
      </c>
      <c r="L611" s="366">
        <f>IFERROR(IF(-SUM(L$20:L610)+L$15&lt;0.000001,0,IF($C611&gt;='H-32A-WP06 - Debt Service'!K$24,'H-32A-WP06 - Debt Service'!K$27/12,0)),"-")</f>
        <v>0</v>
      </c>
      <c r="M611" s="366">
        <f>IFERROR(IF(-SUM(M$20:M610)+M$15&lt;0.000001,0,IF($C611&gt;='H-32A-WP06 - Debt Service'!L$24,'H-32A-WP06 - Debt Service'!L$27/12,0)),"-")</f>
        <v>0</v>
      </c>
      <c r="N611" s="459"/>
      <c r="O611" s="354">
        <f t="shared" si="37"/>
        <v>2068</v>
      </c>
      <c r="P611" s="378">
        <f t="shared" si="39"/>
        <v>61454</v>
      </c>
      <c r="Q611" s="366" t="str">
        <f>IFERROR(IF(-SUM(Q$20:Q610)+Q$15&lt;0.000001,0,IF($C611&gt;='H-32A-WP06 - Debt Service'!P$24,'H-32A-WP06 - Debt Service'!P$27/12,0)),"-")</f>
        <v>-</v>
      </c>
      <c r="R611" s="366">
        <f>IFERROR(IF(-SUM(R$20:R610)+R$15&lt;0.000001,0,IF($C611&gt;='H-32A-WP06 - Debt Service'!Q$24,'H-32A-WP06 - Debt Service'!Q$27/12,0)),"-")</f>
        <v>0</v>
      </c>
      <c r="S611" s="366">
        <f>IFERROR(IF(-SUM(S$20:S610)+S$15&lt;0.000001,0,IF($C611&gt;='H-32A-WP06 - Debt Service'!R$24,'H-32A-WP06 - Debt Service'!R$27/12,0)),"-")</f>
        <v>0</v>
      </c>
      <c r="T611" s="366">
        <f>IFERROR(IF(-SUM(T$20:T610)+T$15&lt;0.000001,0,IF($C611&gt;='H-32A-WP06 - Debt Service'!S$24,'H-32A-WP06 - Debt Service'!S$27/12,0)),"-")</f>
        <v>0</v>
      </c>
      <c r="U611" s="366">
        <f>IFERROR(IF(-SUM(U$20:U610)+U$15&lt;0.000001,0,IF($C611&gt;='H-32A-WP06 - Debt Service'!T$24,'H-32A-WP06 - Debt Service'!T$27/12,0)),"-")</f>
        <v>0</v>
      </c>
      <c r="V611" s="366">
        <f>IFERROR(IF(-SUM(V$20:V610)+V$15&lt;0.000001,0,IF($C611&gt;='H-32A-WP06 - Debt Service'!U$24,'H-32A-WP06 - Debt Service'!U$27/12,0)),"-")</f>
        <v>0</v>
      </c>
      <c r="W611" s="366">
        <f>IFERROR(IF(-SUM(W$20:W610)+W$15&lt;0.000001,0,IF($C611&gt;='H-32A-WP06 - Debt Service'!V$24,'H-32A-WP06 - Debt Service'!V$27/12,0)),"-")</f>
        <v>0</v>
      </c>
      <c r="X611" s="366">
        <f>IFERROR(IF(-SUM(X$20:X610)+X$15&lt;0.000001,0,IF($C611&gt;='H-32A-WP06 - Debt Service'!W$24,'H-32A-WP06 - Debt Service'!W$27/12,0)),"-")</f>
        <v>0</v>
      </c>
      <c r="Y611" s="366">
        <f>IFERROR(IF(-SUM(Y$20:Y610)+Y$15&lt;0.000001,0,IF($C611&gt;='H-32A-WP06 - Debt Service'!X$24,'H-32A-WP06 - Debt Service'!X$27/12,0)),"-")</f>
        <v>0</v>
      </c>
      <c r="Z611" s="366">
        <f>IFERROR(IF(-SUM(Z$20:Z610)+Z$15&lt;0.000001,0,IF($C611&gt;='H-32A-WP06 - Debt Service'!Y$24,'H-32A-WP06 - Debt Service'!Y$27/12,0)),"-")</f>
        <v>0</v>
      </c>
    </row>
    <row r="612" spans="2:26">
      <c r="B612" s="354">
        <f t="shared" si="36"/>
        <v>2068</v>
      </c>
      <c r="C612" s="378">
        <f t="shared" si="38"/>
        <v>61484</v>
      </c>
      <c r="D612" s="366" t="str">
        <f>IFERROR(IF(-SUM(D$20:D611)+D$15&lt;0.000001,0,IF($C612&gt;='H-32A-WP06 - Debt Service'!C$24,'H-32A-WP06 - Debt Service'!C$27/12,0)),"-")</f>
        <v>-</v>
      </c>
      <c r="E612" s="366" t="str">
        <f>IFERROR(IF(-SUM(E$20:E611)+E$15&lt;0.000001,0,IF($C612&gt;='H-32A-WP06 - Debt Service'!D$24,'H-32A-WP06 - Debt Service'!D$27/12,0)),"-")</f>
        <v>-</v>
      </c>
      <c r="F612" s="366" t="str">
        <f>IFERROR(IF(-SUM(F$20:F611)+F$15&lt;0.000001,0,IF($C612&gt;='H-32A-WP06 - Debt Service'!E$24,'H-32A-WP06 - Debt Service'!E$27/12,0)),"-")</f>
        <v>-</v>
      </c>
      <c r="G612" s="366">
        <f>IFERROR(IF(-SUM(G$20:G611)+G$15&lt;0.000001,0,IF($C612&gt;='H-32A-WP06 - Debt Service'!F$24,'H-32A-WP06 - Debt Service'!F$27/12,0)),"-")</f>
        <v>0</v>
      </c>
      <c r="H612" s="366">
        <f>IFERROR(IF(-SUM(H$20:H611)+H$15&lt;0.000001,0,IF($C612&gt;='H-32A-WP06 - Debt Service'!G$24,'H-32A-WP06 - Debt Service'!G$27/12,0)),"-")</f>
        <v>0</v>
      </c>
      <c r="I612" s="366">
        <f>IFERROR(IF(-SUM(I$20:I611)+I$15&lt;0.000001,0,IF($C612&gt;='H-32A-WP06 - Debt Service'!H$24,'H-32A-WP06 - Debt Service'!H$27/12,0)),"-")</f>
        <v>0</v>
      </c>
      <c r="J612" s="366">
        <f>IFERROR(IF(-SUM(J$20:J611)+J$15&lt;0.000001,0,IF($C612&gt;='H-32A-WP06 - Debt Service'!I$24,'H-32A-WP06 - Debt Service'!I$27/12,0)),"-")</f>
        <v>0</v>
      </c>
      <c r="K612" s="366">
        <f>IFERROR(IF(-SUM(K$20:K611)+K$15&lt;0.000001,0,IF($C612&gt;='H-32A-WP06 - Debt Service'!J$24,'H-32A-WP06 - Debt Service'!J$27/12,0)),"-")</f>
        <v>0</v>
      </c>
      <c r="L612" s="366">
        <f>IFERROR(IF(-SUM(L$20:L611)+L$15&lt;0.000001,0,IF($C612&gt;='H-32A-WP06 - Debt Service'!K$24,'H-32A-WP06 - Debt Service'!K$27/12,0)),"-")</f>
        <v>0</v>
      </c>
      <c r="M612" s="366">
        <f>IFERROR(IF(-SUM(M$20:M611)+M$15&lt;0.000001,0,IF($C612&gt;='H-32A-WP06 - Debt Service'!L$24,'H-32A-WP06 - Debt Service'!L$27/12,0)),"-")</f>
        <v>0</v>
      </c>
      <c r="N612" s="459"/>
      <c r="O612" s="354">
        <f t="shared" si="37"/>
        <v>2068</v>
      </c>
      <c r="P612" s="378">
        <f t="shared" si="39"/>
        <v>61484</v>
      </c>
      <c r="Q612" s="366" t="str">
        <f>IFERROR(IF(-SUM(Q$20:Q611)+Q$15&lt;0.000001,0,IF($C612&gt;='H-32A-WP06 - Debt Service'!P$24,'H-32A-WP06 - Debt Service'!P$27/12,0)),"-")</f>
        <v>-</v>
      </c>
      <c r="R612" s="366">
        <f>IFERROR(IF(-SUM(R$20:R611)+R$15&lt;0.000001,0,IF($C612&gt;='H-32A-WP06 - Debt Service'!Q$24,'H-32A-WP06 - Debt Service'!Q$27/12,0)),"-")</f>
        <v>0</v>
      </c>
      <c r="S612" s="366">
        <f>IFERROR(IF(-SUM(S$20:S611)+S$15&lt;0.000001,0,IF($C612&gt;='H-32A-WP06 - Debt Service'!R$24,'H-32A-WP06 - Debt Service'!R$27/12,0)),"-")</f>
        <v>0</v>
      </c>
      <c r="T612" s="366">
        <f>IFERROR(IF(-SUM(T$20:T611)+T$15&lt;0.000001,0,IF($C612&gt;='H-32A-WP06 - Debt Service'!S$24,'H-32A-WP06 - Debt Service'!S$27/12,0)),"-")</f>
        <v>0</v>
      </c>
      <c r="U612" s="366">
        <f>IFERROR(IF(-SUM(U$20:U611)+U$15&lt;0.000001,0,IF($C612&gt;='H-32A-WP06 - Debt Service'!T$24,'H-32A-WP06 - Debt Service'!T$27/12,0)),"-")</f>
        <v>0</v>
      </c>
      <c r="V612" s="366">
        <f>IFERROR(IF(-SUM(V$20:V611)+V$15&lt;0.000001,0,IF($C612&gt;='H-32A-WP06 - Debt Service'!U$24,'H-32A-WP06 - Debt Service'!U$27/12,0)),"-")</f>
        <v>0</v>
      </c>
      <c r="W612" s="366">
        <f>IFERROR(IF(-SUM(W$20:W611)+W$15&lt;0.000001,0,IF($C612&gt;='H-32A-WP06 - Debt Service'!V$24,'H-32A-WP06 - Debt Service'!V$27/12,0)),"-")</f>
        <v>0</v>
      </c>
      <c r="X612" s="366">
        <f>IFERROR(IF(-SUM(X$20:X611)+X$15&lt;0.000001,0,IF($C612&gt;='H-32A-WP06 - Debt Service'!W$24,'H-32A-WP06 - Debt Service'!W$27/12,0)),"-")</f>
        <v>0</v>
      </c>
      <c r="Y612" s="366">
        <f>IFERROR(IF(-SUM(Y$20:Y611)+Y$15&lt;0.000001,0,IF($C612&gt;='H-32A-WP06 - Debt Service'!X$24,'H-32A-WP06 - Debt Service'!X$27/12,0)),"-")</f>
        <v>0</v>
      </c>
      <c r="Z612" s="366">
        <f>IFERROR(IF(-SUM(Z$20:Z611)+Z$15&lt;0.000001,0,IF($C612&gt;='H-32A-WP06 - Debt Service'!Y$24,'H-32A-WP06 - Debt Service'!Y$27/12,0)),"-")</f>
        <v>0</v>
      </c>
    </row>
    <row r="613" spans="2:26">
      <c r="B613" s="354">
        <f t="shared" si="36"/>
        <v>2068</v>
      </c>
      <c r="C613" s="378">
        <f t="shared" si="38"/>
        <v>61515</v>
      </c>
      <c r="D613" s="366" t="str">
        <f>IFERROR(IF(-SUM(D$20:D612)+D$15&lt;0.000001,0,IF($C613&gt;='H-32A-WP06 - Debt Service'!C$24,'H-32A-WP06 - Debt Service'!C$27/12,0)),"-")</f>
        <v>-</v>
      </c>
      <c r="E613" s="366" t="str">
        <f>IFERROR(IF(-SUM(E$20:E612)+E$15&lt;0.000001,0,IF($C613&gt;='H-32A-WP06 - Debt Service'!D$24,'H-32A-WP06 - Debt Service'!D$27/12,0)),"-")</f>
        <v>-</v>
      </c>
      <c r="F613" s="366" t="str">
        <f>IFERROR(IF(-SUM(F$20:F612)+F$15&lt;0.000001,0,IF($C613&gt;='H-32A-WP06 - Debt Service'!E$24,'H-32A-WP06 - Debt Service'!E$27/12,0)),"-")</f>
        <v>-</v>
      </c>
      <c r="G613" s="366">
        <f>IFERROR(IF(-SUM(G$20:G612)+G$15&lt;0.000001,0,IF($C613&gt;='H-32A-WP06 - Debt Service'!F$24,'H-32A-WP06 - Debt Service'!F$27/12,0)),"-")</f>
        <v>0</v>
      </c>
      <c r="H613" s="366">
        <f>IFERROR(IF(-SUM(H$20:H612)+H$15&lt;0.000001,0,IF($C613&gt;='H-32A-WP06 - Debt Service'!G$24,'H-32A-WP06 - Debt Service'!G$27/12,0)),"-")</f>
        <v>0</v>
      </c>
      <c r="I613" s="366">
        <f>IFERROR(IF(-SUM(I$20:I612)+I$15&lt;0.000001,0,IF($C613&gt;='H-32A-WP06 - Debt Service'!H$24,'H-32A-WP06 - Debt Service'!H$27/12,0)),"-")</f>
        <v>0</v>
      </c>
      <c r="J613" s="366">
        <f>IFERROR(IF(-SUM(J$20:J612)+J$15&lt;0.000001,0,IF($C613&gt;='H-32A-WP06 - Debt Service'!I$24,'H-32A-WP06 - Debt Service'!I$27/12,0)),"-")</f>
        <v>0</v>
      </c>
      <c r="K613" s="366">
        <f>IFERROR(IF(-SUM(K$20:K612)+K$15&lt;0.000001,0,IF($C613&gt;='H-32A-WP06 - Debt Service'!J$24,'H-32A-WP06 - Debt Service'!J$27/12,0)),"-")</f>
        <v>0</v>
      </c>
      <c r="L613" s="366">
        <f>IFERROR(IF(-SUM(L$20:L612)+L$15&lt;0.000001,0,IF($C613&gt;='H-32A-WP06 - Debt Service'!K$24,'H-32A-WP06 - Debt Service'!K$27/12,0)),"-")</f>
        <v>0</v>
      </c>
      <c r="M613" s="366">
        <f>IFERROR(IF(-SUM(M$20:M612)+M$15&lt;0.000001,0,IF($C613&gt;='H-32A-WP06 - Debt Service'!L$24,'H-32A-WP06 - Debt Service'!L$27/12,0)),"-")</f>
        <v>0</v>
      </c>
      <c r="N613" s="459"/>
      <c r="O613" s="354">
        <f t="shared" si="37"/>
        <v>2068</v>
      </c>
      <c r="P613" s="378">
        <f t="shared" si="39"/>
        <v>61515</v>
      </c>
      <c r="Q613" s="366" t="str">
        <f>IFERROR(IF(-SUM(Q$20:Q612)+Q$15&lt;0.000001,0,IF($C613&gt;='H-32A-WP06 - Debt Service'!P$24,'H-32A-WP06 - Debt Service'!P$27/12,0)),"-")</f>
        <v>-</v>
      </c>
      <c r="R613" s="366">
        <f>IFERROR(IF(-SUM(R$20:R612)+R$15&lt;0.000001,0,IF($C613&gt;='H-32A-WP06 - Debt Service'!Q$24,'H-32A-WP06 - Debt Service'!Q$27/12,0)),"-")</f>
        <v>0</v>
      </c>
      <c r="S613" s="366">
        <f>IFERROR(IF(-SUM(S$20:S612)+S$15&lt;0.000001,0,IF($C613&gt;='H-32A-WP06 - Debt Service'!R$24,'H-32A-WP06 - Debt Service'!R$27/12,0)),"-")</f>
        <v>0</v>
      </c>
      <c r="T613" s="366">
        <f>IFERROR(IF(-SUM(T$20:T612)+T$15&lt;0.000001,0,IF($C613&gt;='H-32A-WP06 - Debt Service'!S$24,'H-32A-WP06 - Debt Service'!S$27/12,0)),"-")</f>
        <v>0</v>
      </c>
      <c r="U613" s="366">
        <f>IFERROR(IF(-SUM(U$20:U612)+U$15&lt;0.000001,0,IF($C613&gt;='H-32A-WP06 - Debt Service'!T$24,'H-32A-WP06 - Debt Service'!T$27/12,0)),"-")</f>
        <v>0</v>
      </c>
      <c r="V613" s="366">
        <f>IFERROR(IF(-SUM(V$20:V612)+V$15&lt;0.000001,0,IF($C613&gt;='H-32A-WP06 - Debt Service'!U$24,'H-32A-WP06 - Debt Service'!U$27/12,0)),"-")</f>
        <v>0</v>
      </c>
      <c r="W613" s="366">
        <f>IFERROR(IF(-SUM(W$20:W612)+W$15&lt;0.000001,0,IF($C613&gt;='H-32A-WP06 - Debt Service'!V$24,'H-32A-WP06 - Debt Service'!V$27/12,0)),"-")</f>
        <v>0</v>
      </c>
      <c r="X613" s="366">
        <f>IFERROR(IF(-SUM(X$20:X612)+X$15&lt;0.000001,0,IF($C613&gt;='H-32A-WP06 - Debt Service'!W$24,'H-32A-WP06 - Debt Service'!W$27/12,0)),"-")</f>
        <v>0</v>
      </c>
      <c r="Y613" s="366">
        <f>IFERROR(IF(-SUM(Y$20:Y612)+Y$15&lt;0.000001,0,IF($C613&gt;='H-32A-WP06 - Debt Service'!X$24,'H-32A-WP06 - Debt Service'!X$27/12,0)),"-")</f>
        <v>0</v>
      </c>
      <c r="Z613" s="366">
        <f>IFERROR(IF(-SUM(Z$20:Z612)+Z$15&lt;0.000001,0,IF($C613&gt;='H-32A-WP06 - Debt Service'!Y$24,'H-32A-WP06 - Debt Service'!Y$27/12,0)),"-")</f>
        <v>0</v>
      </c>
    </row>
    <row r="614" spans="2:26">
      <c r="B614" s="354">
        <f t="shared" si="36"/>
        <v>2068</v>
      </c>
      <c r="C614" s="378">
        <f t="shared" si="38"/>
        <v>61545</v>
      </c>
      <c r="D614" s="366" t="str">
        <f>IFERROR(IF(-SUM(D$20:D613)+D$15&lt;0.000001,0,IF($C614&gt;='H-32A-WP06 - Debt Service'!C$24,'H-32A-WP06 - Debt Service'!C$27/12,0)),"-")</f>
        <v>-</v>
      </c>
      <c r="E614" s="366" t="str">
        <f>IFERROR(IF(-SUM(E$20:E613)+E$15&lt;0.000001,0,IF($C614&gt;='H-32A-WP06 - Debt Service'!D$24,'H-32A-WP06 - Debt Service'!D$27/12,0)),"-")</f>
        <v>-</v>
      </c>
      <c r="F614" s="366" t="str">
        <f>IFERROR(IF(-SUM(F$20:F613)+F$15&lt;0.000001,0,IF($C614&gt;='H-32A-WP06 - Debt Service'!E$24,'H-32A-WP06 - Debt Service'!E$27/12,0)),"-")</f>
        <v>-</v>
      </c>
      <c r="G614" s="366">
        <f>IFERROR(IF(-SUM(G$20:G613)+G$15&lt;0.000001,0,IF($C614&gt;='H-32A-WP06 - Debt Service'!F$24,'H-32A-WP06 - Debt Service'!F$27/12,0)),"-")</f>
        <v>0</v>
      </c>
      <c r="H614" s="366">
        <f>IFERROR(IF(-SUM(H$20:H613)+H$15&lt;0.000001,0,IF($C614&gt;='H-32A-WP06 - Debt Service'!G$24,'H-32A-WP06 - Debt Service'!G$27/12,0)),"-")</f>
        <v>0</v>
      </c>
      <c r="I614" s="366">
        <f>IFERROR(IF(-SUM(I$20:I613)+I$15&lt;0.000001,0,IF($C614&gt;='H-32A-WP06 - Debt Service'!H$24,'H-32A-WP06 - Debt Service'!H$27/12,0)),"-")</f>
        <v>0</v>
      </c>
      <c r="J614" s="366">
        <f>IFERROR(IF(-SUM(J$20:J613)+J$15&lt;0.000001,0,IF($C614&gt;='H-32A-WP06 - Debt Service'!I$24,'H-32A-WP06 - Debt Service'!I$27/12,0)),"-")</f>
        <v>0</v>
      </c>
      <c r="K614" s="366">
        <f>IFERROR(IF(-SUM(K$20:K613)+K$15&lt;0.000001,0,IF($C614&gt;='H-32A-WP06 - Debt Service'!J$24,'H-32A-WP06 - Debt Service'!J$27/12,0)),"-")</f>
        <v>0</v>
      </c>
      <c r="L614" s="366">
        <f>IFERROR(IF(-SUM(L$20:L613)+L$15&lt;0.000001,0,IF($C614&gt;='H-32A-WP06 - Debt Service'!K$24,'H-32A-WP06 - Debt Service'!K$27/12,0)),"-")</f>
        <v>0</v>
      </c>
      <c r="M614" s="366">
        <f>IFERROR(IF(-SUM(M$20:M613)+M$15&lt;0.000001,0,IF($C614&gt;='H-32A-WP06 - Debt Service'!L$24,'H-32A-WP06 - Debt Service'!L$27/12,0)),"-")</f>
        <v>0</v>
      </c>
      <c r="N614" s="459"/>
      <c r="O614" s="354">
        <f t="shared" si="37"/>
        <v>2068</v>
      </c>
      <c r="P614" s="378">
        <f t="shared" si="39"/>
        <v>61545</v>
      </c>
      <c r="Q614" s="366" t="str">
        <f>IFERROR(IF(-SUM(Q$20:Q613)+Q$15&lt;0.000001,0,IF($C614&gt;='H-32A-WP06 - Debt Service'!P$24,'H-32A-WP06 - Debt Service'!P$27/12,0)),"-")</f>
        <v>-</v>
      </c>
      <c r="R614" s="366">
        <f>IFERROR(IF(-SUM(R$20:R613)+R$15&lt;0.000001,0,IF($C614&gt;='H-32A-WP06 - Debt Service'!Q$24,'H-32A-WP06 - Debt Service'!Q$27/12,0)),"-")</f>
        <v>0</v>
      </c>
      <c r="S614" s="366">
        <f>IFERROR(IF(-SUM(S$20:S613)+S$15&lt;0.000001,0,IF($C614&gt;='H-32A-WP06 - Debt Service'!R$24,'H-32A-WP06 - Debt Service'!R$27/12,0)),"-")</f>
        <v>0</v>
      </c>
      <c r="T614" s="366">
        <f>IFERROR(IF(-SUM(T$20:T613)+T$15&lt;0.000001,0,IF($C614&gt;='H-32A-WP06 - Debt Service'!S$24,'H-32A-WP06 - Debt Service'!S$27/12,0)),"-")</f>
        <v>0</v>
      </c>
      <c r="U614" s="366">
        <f>IFERROR(IF(-SUM(U$20:U613)+U$15&lt;0.000001,0,IF($C614&gt;='H-32A-WP06 - Debt Service'!T$24,'H-32A-WP06 - Debt Service'!T$27/12,0)),"-")</f>
        <v>0</v>
      </c>
      <c r="V614" s="366">
        <f>IFERROR(IF(-SUM(V$20:V613)+V$15&lt;0.000001,0,IF($C614&gt;='H-32A-WP06 - Debt Service'!U$24,'H-32A-WP06 - Debt Service'!U$27/12,0)),"-")</f>
        <v>0</v>
      </c>
      <c r="W614" s="366">
        <f>IFERROR(IF(-SUM(W$20:W613)+W$15&lt;0.000001,0,IF($C614&gt;='H-32A-WP06 - Debt Service'!V$24,'H-32A-WP06 - Debt Service'!V$27/12,0)),"-")</f>
        <v>0</v>
      </c>
      <c r="X614" s="366">
        <f>IFERROR(IF(-SUM(X$20:X613)+X$15&lt;0.000001,0,IF($C614&gt;='H-32A-WP06 - Debt Service'!W$24,'H-32A-WP06 - Debt Service'!W$27/12,0)),"-")</f>
        <v>0</v>
      </c>
      <c r="Y614" s="366">
        <f>IFERROR(IF(-SUM(Y$20:Y613)+Y$15&lt;0.000001,0,IF($C614&gt;='H-32A-WP06 - Debt Service'!X$24,'H-32A-WP06 - Debt Service'!X$27/12,0)),"-")</f>
        <v>0</v>
      </c>
      <c r="Z614" s="366">
        <f>IFERROR(IF(-SUM(Z$20:Z613)+Z$15&lt;0.000001,0,IF($C614&gt;='H-32A-WP06 - Debt Service'!Y$24,'H-32A-WP06 - Debt Service'!Y$27/12,0)),"-")</f>
        <v>0</v>
      </c>
    </row>
    <row r="615" spans="2:26">
      <c r="B615" s="354">
        <f t="shared" si="36"/>
        <v>2068</v>
      </c>
      <c r="C615" s="378">
        <f t="shared" si="38"/>
        <v>61576</v>
      </c>
      <c r="D615" s="366" t="str">
        <f>IFERROR(IF(-SUM(D$20:D614)+D$15&lt;0.000001,0,IF($C615&gt;='H-32A-WP06 - Debt Service'!C$24,'H-32A-WP06 - Debt Service'!C$27/12,0)),"-")</f>
        <v>-</v>
      </c>
      <c r="E615" s="366" t="str">
        <f>IFERROR(IF(-SUM(E$20:E614)+E$15&lt;0.000001,0,IF($C615&gt;='H-32A-WP06 - Debt Service'!D$24,'H-32A-WP06 - Debt Service'!D$27/12,0)),"-")</f>
        <v>-</v>
      </c>
      <c r="F615" s="366" t="str">
        <f>IFERROR(IF(-SUM(F$20:F614)+F$15&lt;0.000001,0,IF($C615&gt;='H-32A-WP06 - Debt Service'!E$24,'H-32A-WP06 - Debt Service'!E$27/12,0)),"-")</f>
        <v>-</v>
      </c>
      <c r="G615" s="366">
        <f>IFERROR(IF(-SUM(G$20:G614)+G$15&lt;0.000001,0,IF($C615&gt;='H-32A-WP06 - Debt Service'!F$24,'H-32A-WP06 - Debt Service'!F$27/12,0)),"-")</f>
        <v>0</v>
      </c>
      <c r="H615" s="366">
        <f>IFERROR(IF(-SUM(H$20:H614)+H$15&lt;0.000001,0,IF($C615&gt;='H-32A-WP06 - Debt Service'!G$24,'H-32A-WP06 - Debt Service'!G$27/12,0)),"-")</f>
        <v>0</v>
      </c>
      <c r="I615" s="366">
        <f>IFERROR(IF(-SUM(I$20:I614)+I$15&lt;0.000001,0,IF($C615&gt;='H-32A-WP06 - Debt Service'!H$24,'H-32A-WP06 - Debt Service'!H$27/12,0)),"-")</f>
        <v>0</v>
      </c>
      <c r="J615" s="366">
        <f>IFERROR(IF(-SUM(J$20:J614)+J$15&lt;0.000001,0,IF($C615&gt;='H-32A-WP06 - Debt Service'!I$24,'H-32A-WP06 - Debt Service'!I$27/12,0)),"-")</f>
        <v>0</v>
      </c>
      <c r="K615" s="366">
        <f>IFERROR(IF(-SUM(K$20:K614)+K$15&lt;0.000001,0,IF($C615&gt;='H-32A-WP06 - Debt Service'!J$24,'H-32A-WP06 - Debt Service'!J$27/12,0)),"-")</f>
        <v>0</v>
      </c>
      <c r="L615" s="366">
        <f>IFERROR(IF(-SUM(L$20:L614)+L$15&lt;0.000001,0,IF($C615&gt;='H-32A-WP06 - Debt Service'!K$24,'H-32A-WP06 - Debt Service'!K$27/12,0)),"-")</f>
        <v>0</v>
      </c>
      <c r="M615" s="366">
        <f>IFERROR(IF(-SUM(M$20:M614)+M$15&lt;0.000001,0,IF($C615&gt;='H-32A-WP06 - Debt Service'!L$24,'H-32A-WP06 - Debt Service'!L$27/12,0)),"-")</f>
        <v>0</v>
      </c>
      <c r="N615" s="459"/>
      <c r="O615" s="354">
        <f t="shared" si="37"/>
        <v>2068</v>
      </c>
      <c r="P615" s="378">
        <f t="shared" si="39"/>
        <v>61576</v>
      </c>
      <c r="Q615" s="366" t="str">
        <f>IFERROR(IF(-SUM(Q$20:Q614)+Q$15&lt;0.000001,0,IF($C615&gt;='H-32A-WP06 - Debt Service'!P$24,'H-32A-WP06 - Debt Service'!P$27/12,0)),"-")</f>
        <v>-</v>
      </c>
      <c r="R615" s="366">
        <f>IFERROR(IF(-SUM(R$20:R614)+R$15&lt;0.000001,0,IF($C615&gt;='H-32A-WP06 - Debt Service'!Q$24,'H-32A-WP06 - Debt Service'!Q$27/12,0)),"-")</f>
        <v>0</v>
      </c>
      <c r="S615" s="366">
        <f>IFERROR(IF(-SUM(S$20:S614)+S$15&lt;0.000001,0,IF($C615&gt;='H-32A-WP06 - Debt Service'!R$24,'H-32A-WP06 - Debt Service'!R$27/12,0)),"-")</f>
        <v>0</v>
      </c>
      <c r="T615" s="366">
        <f>IFERROR(IF(-SUM(T$20:T614)+T$15&lt;0.000001,0,IF($C615&gt;='H-32A-WP06 - Debt Service'!S$24,'H-32A-WP06 - Debt Service'!S$27/12,0)),"-")</f>
        <v>0</v>
      </c>
      <c r="U615" s="366">
        <f>IFERROR(IF(-SUM(U$20:U614)+U$15&lt;0.000001,0,IF($C615&gt;='H-32A-WP06 - Debt Service'!T$24,'H-32A-WP06 - Debt Service'!T$27/12,0)),"-")</f>
        <v>0</v>
      </c>
      <c r="V615" s="366">
        <f>IFERROR(IF(-SUM(V$20:V614)+V$15&lt;0.000001,0,IF($C615&gt;='H-32A-WP06 - Debt Service'!U$24,'H-32A-WP06 - Debt Service'!U$27/12,0)),"-")</f>
        <v>0</v>
      </c>
      <c r="W615" s="366">
        <f>IFERROR(IF(-SUM(W$20:W614)+W$15&lt;0.000001,0,IF($C615&gt;='H-32A-WP06 - Debt Service'!V$24,'H-32A-WP06 - Debt Service'!V$27/12,0)),"-")</f>
        <v>0</v>
      </c>
      <c r="X615" s="366">
        <f>IFERROR(IF(-SUM(X$20:X614)+X$15&lt;0.000001,0,IF($C615&gt;='H-32A-WP06 - Debt Service'!W$24,'H-32A-WP06 - Debt Service'!W$27/12,0)),"-")</f>
        <v>0</v>
      </c>
      <c r="Y615" s="366">
        <f>IFERROR(IF(-SUM(Y$20:Y614)+Y$15&lt;0.000001,0,IF($C615&gt;='H-32A-WP06 - Debt Service'!X$24,'H-32A-WP06 - Debt Service'!X$27/12,0)),"-")</f>
        <v>0</v>
      </c>
      <c r="Z615" s="366">
        <f>IFERROR(IF(-SUM(Z$20:Z614)+Z$15&lt;0.000001,0,IF($C615&gt;='H-32A-WP06 - Debt Service'!Y$24,'H-32A-WP06 - Debt Service'!Y$27/12,0)),"-")</f>
        <v>0</v>
      </c>
    </row>
    <row r="616" spans="2:26">
      <c r="B616" s="354">
        <f t="shared" si="36"/>
        <v>2068</v>
      </c>
      <c r="C616" s="378">
        <f t="shared" si="38"/>
        <v>61607</v>
      </c>
      <c r="D616" s="366" t="str">
        <f>IFERROR(IF(-SUM(D$20:D615)+D$15&lt;0.000001,0,IF($C616&gt;='H-32A-WP06 - Debt Service'!C$24,'H-32A-WP06 - Debt Service'!C$27/12,0)),"-")</f>
        <v>-</v>
      </c>
      <c r="E616" s="366" t="str">
        <f>IFERROR(IF(-SUM(E$20:E615)+E$15&lt;0.000001,0,IF($C616&gt;='H-32A-WP06 - Debt Service'!D$24,'H-32A-WP06 - Debt Service'!D$27/12,0)),"-")</f>
        <v>-</v>
      </c>
      <c r="F616" s="366" t="str">
        <f>IFERROR(IF(-SUM(F$20:F615)+F$15&lt;0.000001,0,IF($C616&gt;='H-32A-WP06 - Debt Service'!E$24,'H-32A-WP06 - Debt Service'!E$27/12,0)),"-")</f>
        <v>-</v>
      </c>
      <c r="G616" s="366">
        <f>IFERROR(IF(-SUM(G$20:G615)+G$15&lt;0.000001,0,IF($C616&gt;='H-32A-WP06 - Debt Service'!F$24,'H-32A-WP06 - Debt Service'!F$27/12,0)),"-")</f>
        <v>0</v>
      </c>
      <c r="H616" s="366">
        <f>IFERROR(IF(-SUM(H$20:H615)+H$15&lt;0.000001,0,IF($C616&gt;='H-32A-WP06 - Debt Service'!G$24,'H-32A-WP06 - Debt Service'!G$27/12,0)),"-")</f>
        <v>0</v>
      </c>
      <c r="I616" s="366">
        <f>IFERROR(IF(-SUM(I$20:I615)+I$15&lt;0.000001,0,IF($C616&gt;='H-32A-WP06 - Debt Service'!H$24,'H-32A-WP06 - Debt Service'!H$27/12,0)),"-")</f>
        <v>0</v>
      </c>
      <c r="J616" s="366">
        <f>IFERROR(IF(-SUM(J$20:J615)+J$15&lt;0.000001,0,IF($C616&gt;='H-32A-WP06 - Debt Service'!I$24,'H-32A-WP06 - Debt Service'!I$27/12,0)),"-")</f>
        <v>0</v>
      </c>
      <c r="K616" s="366">
        <f>IFERROR(IF(-SUM(K$20:K615)+K$15&lt;0.000001,0,IF($C616&gt;='H-32A-WP06 - Debt Service'!J$24,'H-32A-WP06 - Debt Service'!J$27/12,0)),"-")</f>
        <v>0</v>
      </c>
      <c r="L616" s="366">
        <f>IFERROR(IF(-SUM(L$20:L615)+L$15&lt;0.000001,0,IF($C616&gt;='H-32A-WP06 - Debt Service'!K$24,'H-32A-WP06 - Debt Service'!K$27/12,0)),"-")</f>
        <v>0</v>
      </c>
      <c r="M616" s="366">
        <f>IFERROR(IF(-SUM(M$20:M615)+M$15&lt;0.000001,0,IF($C616&gt;='H-32A-WP06 - Debt Service'!L$24,'H-32A-WP06 - Debt Service'!L$27/12,0)),"-")</f>
        <v>0</v>
      </c>
      <c r="N616" s="459"/>
      <c r="O616" s="354">
        <f t="shared" si="37"/>
        <v>2068</v>
      </c>
      <c r="P616" s="378">
        <f t="shared" si="39"/>
        <v>61607</v>
      </c>
      <c r="Q616" s="366" t="str">
        <f>IFERROR(IF(-SUM(Q$20:Q615)+Q$15&lt;0.000001,0,IF($C616&gt;='H-32A-WP06 - Debt Service'!P$24,'H-32A-WP06 - Debt Service'!P$27/12,0)),"-")</f>
        <v>-</v>
      </c>
      <c r="R616" s="366">
        <f>IFERROR(IF(-SUM(R$20:R615)+R$15&lt;0.000001,0,IF($C616&gt;='H-32A-WP06 - Debt Service'!Q$24,'H-32A-WP06 - Debt Service'!Q$27/12,0)),"-")</f>
        <v>0</v>
      </c>
      <c r="S616" s="366">
        <f>IFERROR(IF(-SUM(S$20:S615)+S$15&lt;0.000001,0,IF($C616&gt;='H-32A-WP06 - Debt Service'!R$24,'H-32A-WP06 - Debt Service'!R$27/12,0)),"-")</f>
        <v>0</v>
      </c>
      <c r="T616" s="366">
        <f>IFERROR(IF(-SUM(T$20:T615)+T$15&lt;0.000001,0,IF($C616&gt;='H-32A-WP06 - Debt Service'!S$24,'H-32A-WP06 - Debt Service'!S$27/12,0)),"-")</f>
        <v>0</v>
      </c>
      <c r="U616" s="366">
        <f>IFERROR(IF(-SUM(U$20:U615)+U$15&lt;0.000001,0,IF($C616&gt;='H-32A-WP06 - Debt Service'!T$24,'H-32A-WP06 - Debt Service'!T$27/12,0)),"-")</f>
        <v>0</v>
      </c>
      <c r="V616" s="366">
        <f>IFERROR(IF(-SUM(V$20:V615)+V$15&lt;0.000001,0,IF($C616&gt;='H-32A-WP06 - Debt Service'!U$24,'H-32A-WP06 - Debt Service'!U$27/12,0)),"-")</f>
        <v>0</v>
      </c>
      <c r="W616" s="366">
        <f>IFERROR(IF(-SUM(W$20:W615)+W$15&lt;0.000001,0,IF($C616&gt;='H-32A-WP06 - Debt Service'!V$24,'H-32A-WP06 - Debt Service'!V$27/12,0)),"-")</f>
        <v>0</v>
      </c>
      <c r="X616" s="366">
        <f>IFERROR(IF(-SUM(X$20:X615)+X$15&lt;0.000001,0,IF($C616&gt;='H-32A-WP06 - Debt Service'!W$24,'H-32A-WP06 - Debt Service'!W$27/12,0)),"-")</f>
        <v>0</v>
      </c>
      <c r="Y616" s="366">
        <f>IFERROR(IF(-SUM(Y$20:Y615)+Y$15&lt;0.000001,0,IF($C616&gt;='H-32A-WP06 - Debt Service'!X$24,'H-32A-WP06 - Debt Service'!X$27/12,0)),"-")</f>
        <v>0</v>
      </c>
      <c r="Z616" s="366">
        <f>IFERROR(IF(-SUM(Z$20:Z615)+Z$15&lt;0.000001,0,IF($C616&gt;='H-32A-WP06 - Debt Service'!Y$24,'H-32A-WP06 - Debt Service'!Y$27/12,0)),"-")</f>
        <v>0</v>
      </c>
    </row>
    <row r="617" spans="2:26">
      <c r="B617" s="354">
        <f t="shared" si="36"/>
        <v>2068</v>
      </c>
      <c r="C617" s="378">
        <f t="shared" si="38"/>
        <v>61637</v>
      </c>
      <c r="D617" s="366" t="str">
        <f>IFERROR(IF(-SUM(D$20:D616)+D$15&lt;0.000001,0,IF($C617&gt;='H-32A-WP06 - Debt Service'!C$24,'H-32A-WP06 - Debt Service'!C$27/12,0)),"-")</f>
        <v>-</v>
      </c>
      <c r="E617" s="366" t="str">
        <f>IFERROR(IF(-SUM(E$20:E616)+E$15&lt;0.000001,0,IF($C617&gt;='H-32A-WP06 - Debt Service'!D$24,'H-32A-WP06 - Debt Service'!D$27/12,0)),"-")</f>
        <v>-</v>
      </c>
      <c r="F617" s="366" t="str">
        <f>IFERROR(IF(-SUM(F$20:F616)+F$15&lt;0.000001,0,IF($C617&gt;='H-32A-WP06 - Debt Service'!E$24,'H-32A-WP06 - Debt Service'!E$27/12,0)),"-")</f>
        <v>-</v>
      </c>
      <c r="G617" s="366">
        <f>IFERROR(IF(-SUM(G$20:G616)+G$15&lt;0.000001,0,IF($C617&gt;='H-32A-WP06 - Debt Service'!F$24,'H-32A-WP06 - Debt Service'!F$27/12,0)),"-")</f>
        <v>0</v>
      </c>
      <c r="H617" s="366">
        <f>IFERROR(IF(-SUM(H$20:H616)+H$15&lt;0.000001,0,IF($C617&gt;='H-32A-WP06 - Debt Service'!G$24,'H-32A-WP06 - Debt Service'!G$27/12,0)),"-")</f>
        <v>0</v>
      </c>
      <c r="I617" s="366">
        <f>IFERROR(IF(-SUM(I$20:I616)+I$15&lt;0.000001,0,IF($C617&gt;='H-32A-WP06 - Debt Service'!H$24,'H-32A-WP06 - Debt Service'!H$27/12,0)),"-")</f>
        <v>0</v>
      </c>
      <c r="J617" s="366">
        <f>IFERROR(IF(-SUM(J$20:J616)+J$15&lt;0.000001,0,IF($C617&gt;='H-32A-WP06 - Debt Service'!I$24,'H-32A-WP06 - Debt Service'!I$27/12,0)),"-")</f>
        <v>0</v>
      </c>
      <c r="K617" s="366">
        <f>IFERROR(IF(-SUM(K$20:K616)+K$15&lt;0.000001,0,IF($C617&gt;='H-32A-WP06 - Debt Service'!J$24,'H-32A-WP06 - Debt Service'!J$27/12,0)),"-")</f>
        <v>0</v>
      </c>
      <c r="L617" s="366">
        <f>IFERROR(IF(-SUM(L$20:L616)+L$15&lt;0.000001,0,IF($C617&gt;='H-32A-WP06 - Debt Service'!K$24,'H-32A-WP06 - Debt Service'!K$27/12,0)),"-")</f>
        <v>0</v>
      </c>
      <c r="M617" s="366">
        <f>IFERROR(IF(-SUM(M$20:M616)+M$15&lt;0.000001,0,IF($C617&gt;='H-32A-WP06 - Debt Service'!L$24,'H-32A-WP06 - Debt Service'!L$27/12,0)),"-")</f>
        <v>0</v>
      </c>
      <c r="N617" s="459"/>
      <c r="O617" s="354">
        <f t="shared" si="37"/>
        <v>2068</v>
      </c>
      <c r="P617" s="378">
        <f t="shared" si="39"/>
        <v>61637</v>
      </c>
      <c r="Q617" s="366" t="str">
        <f>IFERROR(IF(-SUM(Q$20:Q616)+Q$15&lt;0.000001,0,IF($C617&gt;='H-32A-WP06 - Debt Service'!P$24,'H-32A-WP06 - Debt Service'!P$27/12,0)),"-")</f>
        <v>-</v>
      </c>
      <c r="R617" s="366">
        <f>IFERROR(IF(-SUM(R$20:R616)+R$15&lt;0.000001,0,IF($C617&gt;='H-32A-WP06 - Debt Service'!Q$24,'H-32A-WP06 - Debt Service'!Q$27/12,0)),"-")</f>
        <v>0</v>
      </c>
      <c r="S617" s="366">
        <f>IFERROR(IF(-SUM(S$20:S616)+S$15&lt;0.000001,0,IF($C617&gt;='H-32A-WP06 - Debt Service'!R$24,'H-32A-WP06 - Debt Service'!R$27/12,0)),"-")</f>
        <v>0</v>
      </c>
      <c r="T617" s="366">
        <f>IFERROR(IF(-SUM(T$20:T616)+T$15&lt;0.000001,0,IF($C617&gt;='H-32A-WP06 - Debt Service'!S$24,'H-32A-WP06 - Debt Service'!S$27/12,0)),"-")</f>
        <v>0</v>
      </c>
      <c r="U617" s="366">
        <f>IFERROR(IF(-SUM(U$20:U616)+U$15&lt;0.000001,0,IF($C617&gt;='H-32A-WP06 - Debt Service'!T$24,'H-32A-WP06 - Debt Service'!T$27/12,0)),"-")</f>
        <v>0</v>
      </c>
      <c r="V617" s="366">
        <f>IFERROR(IF(-SUM(V$20:V616)+V$15&lt;0.000001,0,IF($C617&gt;='H-32A-WP06 - Debt Service'!U$24,'H-32A-WP06 - Debt Service'!U$27/12,0)),"-")</f>
        <v>0</v>
      </c>
      <c r="W617" s="366">
        <f>IFERROR(IF(-SUM(W$20:W616)+W$15&lt;0.000001,0,IF($C617&gt;='H-32A-WP06 - Debt Service'!V$24,'H-32A-WP06 - Debt Service'!V$27/12,0)),"-")</f>
        <v>0</v>
      </c>
      <c r="X617" s="366">
        <f>IFERROR(IF(-SUM(X$20:X616)+X$15&lt;0.000001,0,IF($C617&gt;='H-32A-WP06 - Debt Service'!W$24,'H-32A-WP06 - Debt Service'!W$27/12,0)),"-")</f>
        <v>0</v>
      </c>
      <c r="Y617" s="366">
        <f>IFERROR(IF(-SUM(Y$20:Y616)+Y$15&lt;0.000001,0,IF($C617&gt;='H-32A-WP06 - Debt Service'!X$24,'H-32A-WP06 - Debt Service'!X$27/12,0)),"-")</f>
        <v>0</v>
      </c>
      <c r="Z617" s="366">
        <f>IFERROR(IF(-SUM(Z$20:Z616)+Z$15&lt;0.000001,0,IF($C617&gt;='H-32A-WP06 - Debt Service'!Y$24,'H-32A-WP06 - Debt Service'!Y$27/12,0)),"-")</f>
        <v>0</v>
      </c>
    </row>
    <row r="618" spans="2:26">
      <c r="B618" s="354">
        <f t="shared" si="36"/>
        <v>2068</v>
      </c>
      <c r="C618" s="378">
        <f t="shared" si="38"/>
        <v>61668</v>
      </c>
      <c r="D618" s="366" t="str">
        <f>IFERROR(IF(-SUM(D$20:D617)+D$15&lt;0.000001,0,IF($C618&gt;='H-32A-WP06 - Debt Service'!C$24,'H-32A-WP06 - Debt Service'!C$27/12,0)),"-")</f>
        <v>-</v>
      </c>
      <c r="E618" s="366" t="str">
        <f>IFERROR(IF(-SUM(E$20:E617)+E$15&lt;0.000001,0,IF($C618&gt;='H-32A-WP06 - Debt Service'!D$24,'H-32A-WP06 - Debt Service'!D$27/12,0)),"-")</f>
        <v>-</v>
      </c>
      <c r="F618" s="366" t="str">
        <f>IFERROR(IF(-SUM(F$20:F617)+F$15&lt;0.000001,0,IF($C618&gt;='H-32A-WP06 - Debt Service'!E$24,'H-32A-WP06 - Debt Service'!E$27/12,0)),"-")</f>
        <v>-</v>
      </c>
      <c r="G618" s="366">
        <f>IFERROR(IF(-SUM(G$20:G617)+G$15&lt;0.000001,0,IF($C618&gt;='H-32A-WP06 - Debt Service'!F$24,'H-32A-WP06 - Debt Service'!F$27/12,0)),"-")</f>
        <v>0</v>
      </c>
      <c r="H618" s="366">
        <f>IFERROR(IF(-SUM(H$20:H617)+H$15&lt;0.000001,0,IF($C618&gt;='H-32A-WP06 - Debt Service'!G$24,'H-32A-WP06 - Debt Service'!G$27/12,0)),"-")</f>
        <v>0</v>
      </c>
      <c r="I618" s="366">
        <f>IFERROR(IF(-SUM(I$20:I617)+I$15&lt;0.000001,0,IF($C618&gt;='H-32A-WP06 - Debt Service'!H$24,'H-32A-WP06 - Debt Service'!H$27/12,0)),"-")</f>
        <v>0</v>
      </c>
      <c r="J618" s="366">
        <f>IFERROR(IF(-SUM(J$20:J617)+J$15&lt;0.000001,0,IF($C618&gt;='H-32A-WP06 - Debt Service'!I$24,'H-32A-WP06 - Debt Service'!I$27/12,0)),"-")</f>
        <v>0</v>
      </c>
      <c r="K618" s="366">
        <f>IFERROR(IF(-SUM(K$20:K617)+K$15&lt;0.000001,0,IF($C618&gt;='H-32A-WP06 - Debt Service'!J$24,'H-32A-WP06 - Debt Service'!J$27/12,0)),"-")</f>
        <v>0</v>
      </c>
      <c r="L618" s="366">
        <f>IFERROR(IF(-SUM(L$20:L617)+L$15&lt;0.000001,0,IF($C618&gt;='H-32A-WP06 - Debt Service'!K$24,'H-32A-WP06 - Debt Service'!K$27/12,0)),"-")</f>
        <v>0</v>
      </c>
      <c r="M618" s="366">
        <f>IFERROR(IF(-SUM(M$20:M617)+M$15&lt;0.000001,0,IF($C618&gt;='H-32A-WP06 - Debt Service'!L$24,'H-32A-WP06 - Debt Service'!L$27/12,0)),"-")</f>
        <v>0</v>
      </c>
      <c r="N618" s="459"/>
      <c r="O618" s="354">
        <f t="shared" si="37"/>
        <v>2068</v>
      </c>
      <c r="P618" s="378">
        <f t="shared" si="39"/>
        <v>61668</v>
      </c>
      <c r="Q618" s="366" t="str">
        <f>IFERROR(IF(-SUM(Q$20:Q617)+Q$15&lt;0.000001,0,IF($C618&gt;='H-32A-WP06 - Debt Service'!P$24,'H-32A-WP06 - Debt Service'!P$27/12,0)),"-")</f>
        <v>-</v>
      </c>
      <c r="R618" s="366">
        <f>IFERROR(IF(-SUM(R$20:R617)+R$15&lt;0.000001,0,IF($C618&gt;='H-32A-WP06 - Debt Service'!Q$24,'H-32A-WP06 - Debt Service'!Q$27/12,0)),"-")</f>
        <v>0</v>
      </c>
      <c r="S618" s="366">
        <f>IFERROR(IF(-SUM(S$20:S617)+S$15&lt;0.000001,0,IF($C618&gt;='H-32A-WP06 - Debt Service'!R$24,'H-32A-WP06 - Debt Service'!R$27/12,0)),"-")</f>
        <v>0</v>
      </c>
      <c r="T618" s="366">
        <f>IFERROR(IF(-SUM(T$20:T617)+T$15&lt;0.000001,0,IF($C618&gt;='H-32A-WP06 - Debt Service'!S$24,'H-32A-WP06 - Debt Service'!S$27/12,0)),"-")</f>
        <v>0</v>
      </c>
      <c r="U618" s="366">
        <f>IFERROR(IF(-SUM(U$20:U617)+U$15&lt;0.000001,0,IF($C618&gt;='H-32A-WP06 - Debt Service'!T$24,'H-32A-WP06 - Debt Service'!T$27/12,0)),"-")</f>
        <v>0</v>
      </c>
      <c r="V618" s="366">
        <f>IFERROR(IF(-SUM(V$20:V617)+V$15&lt;0.000001,0,IF($C618&gt;='H-32A-WP06 - Debt Service'!U$24,'H-32A-WP06 - Debt Service'!U$27/12,0)),"-")</f>
        <v>0</v>
      </c>
      <c r="W618" s="366">
        <f>IFERROR(IF(-SUM(W$20:W617)+W$15&lt;0.000001,0,IF($C618&gt;='H-32A-WP06 - Debt Service'!V$24,'H-32A-WP06 - Debt Service'!V$27/12,0)),"-")</f>
        <v>0</v>
      </c>
      <c r="X618" s="366">
        <f>IFERROR(IF(-SUM(X$20:X617)+X$15&lt;0.000001,0,IF($C618&gt;='H-32A-WP06 - Debt Service'!W$24,'H-32A-WP06 - Debt Service'!W$27/12,0)),"-")</f>
        <v>0</v>
      </c>
      <c r="Y618" s="366">
        <f>IFERROR(IF(-SUM(Y$20:Y617)+Y$15&lt;0.000001,0,IF($C618&gt;='H-32A-WP06 - Debt Service'!X$24,'H-32A-WP06 - Debt Service'!X$27/12,0)),"-")</f>
        <v>0</v>
      </c>
      <c r="Z618" s="366">
        <f>IFERROR(IF(-SUM(Z$20:Z617)+Z$15&lt;0.000001,0,IF($C618&gt;='H-32A-WP06 - Debt Service'!Y$24,'H-32A-WP06 - Debt Service'!Y$27/12,0)),"-")</f>
        <v>0</v>
      </c>
    </row>
    <row r="619" spans="2:26">
      <c r="B619" s="354">
        <f t="shared" si="36"/>
        <v>2068</v>
      </c>
      <c r="C619" s="378">
        <f t="shared" si="38"/>
        <v>61698</v>
      </c>
      <c r="D619" s="366" t="str">
        <f>IFERROR(IF(-SUM(D$20:D618)+D$15&lt;0.000001,0,IF($C619&gt;='H-32A-WP06 - Debt Service'!C$24,'H-32A-WP06 - Debt Service'!C$27/12,0)),"-")</f>
        <v>-</v>
      </c>
      <c r="E619" s="366" t="str">
        <f>IFERROR(IF(-SUM(E$20:E618)+E$15&lt;0.000001,0,IF($C619&gt;='H-32A-WP06 - Debt Service'!D$24,'H-32A-WP06 - Debt Service'!D$27/12,0)),"-")</f>
        <v>-</v>
      </c>
      <c r="F619" s="366" t="str">
        <f>IFERROR(IF(-SUM(F$20:F618)+F$15&lt;0.000001,0,IF($C619&gt;='H-32A-WP06 - Debt Service'!E$24,'H-32A-WP06 - Debt Service'!E$27/12,0)),"-")</f>
        <v>-</v>
      </c>
      <c r="G619" s="366">
        <f>IFERROR(IF(-SUM(G$20:G618)+G$15&lt;0.000001,0,IF($C619&gt;='H-32A-WP06 - Debt Service'!F$24,'H-32A-WP06 - Debt Service'!F$27/12,0)),"-")</f>
        <v>0</v>
      </c>
      <c r="H619" s="366">
        <f>IFERROR(IF(-SUM(H$20:H618)+H$15&lt;0.000001,0,IF($C619&gt;='H-32A-WP06 - Debt Service'!G$24,'H-32A-WP06 - Debt Service'!G$27/12,0)),"-")</f>
        <v>0</v>
      </c>
      <c r="I619" s="366">
        <f>IFERROR(IF(-SUM(I$20:I618)+I$15&lt;0.000001,0,IF($C619&gt;='H-32A-WP06 - Debt Service'!H$24,'H-32A-WP06 - Debt Service'!H$27/12,0)),"-")</f>
        <v>0</v>
      </c>
      <c r="J619" s="366">
        <f>IFERROR(IF(-SUM(J$20:J618)+J$15&lt;0.000001,0,IF($C619&gt;='H-32A-WP06 - Debt Service'!I$24,'H-32A-WP06 - Debt Service'!I$27/12,0)),"-")</f>
        <v>0</v>
      </c>
      <c r="K619" s="366">
        <f>IFERROR(IF(-SUM(K$20:K618)+K$15&lt;0.000001,0,IF($C619&gt;='H-32A-WP06 - Debt Service'!J$24,'H-32A-WP06 - Debt Service'!J$27/12,0)),"-")</f>
        <v>0</v>
      </c>
      <c r="L619" s="366">
        <f>IFERROR(IF(-SUM(L$20:L618)+L$15&lt;0.000001,0,IF($C619&gt;='H-32A-WP06 - Debt Service'!K$24,'H-32A-WP06 - Debt Service'!K$27/12,0)),"-")</f>
        <v>0</v>
      </c>
      <c r="M619" s="366">
        <f>IFERROR(IF(-SUM(M$20:M618)+M$15&lt;0.000001,0,IF($C619&gt;='H-32A-WP06 - Debt Service'!L$24,'H-32A-WP06 - Debt Service'!L$27/12,0)),"-")</f>
        <v>0</v>
      </c>
      <c r="N619" s="459"/>
      <c r="O619" s="354">
        <f t="shared" si="37"/>
        <v>2068</v>
      </c>
      <c r="P619" s="378">
        <f t="shared" si="39"/>
        <v>61698</v>
      </c>
      <c r="Q619" s="366" t="str">
        <f>IFERROR(IF(-SUM(Q$20:Q618)+Q$15&lt;0.000001,0,IF($C619&gt;='H-32A-WP06 - Debt Service'!P$24,'H-32A-WP06 - Debt Service'!P$27/12,0)),"-")</f>
        <v>-</v>
      </c>
      <c r="R619" s="366">
        <f>IFERROR(IF(-SUM(R$20:R618)+R$15&lt;0.000001,0,IF($C619&gt;='H-32A-WP06 - Debt Service'!Q$24,'H-32A-WP06 - Debt Service'!Q$27/12,0)),"-")</f>
        <v>0</v>
      </c>
      <c r="S619" s="366">
        <f>IFERROR(IF(-SUM(S$20:S618)+S$15&lt;0.000001,0,IF($C619&gt;='H-32A-WP06 - Debt Service'!R$24,'H-32A-WP06 - Debt Service'!R$27/12,0)),"-")</f>
        <v>0</v>
      </c>
      <c r="T619" s="366">
        <f>IFERROR(IF(-SUM(T$20:T618)+T$15&lt;0.000001,0,IF($C619&gt;='H-32A-WP06 - Debt Service'!S$24,'H-32A-WP06 - Debt Service'!S$27/12,0)),"-")</f>
        <v>0</v>
      </c>
      <c r="U619" s="366">
        <f>IFERROR(IF(-SUM(U$20:U618)+U$15&lt;0.000001,0,IF($C619&gt;='H-32A-WP06 - Debt Service'!T$24,'H-32A-WP06 - Debt Service'!T$27/12,0)),"-")</f>
        <v>0</v>
      </c>
      <c r="V619" s="366">
        <f>IFERROR(IF(-SUM(V$20:V618)+V$15&lt;0.000001,0,IF($C619&gt;='H-32A-WP06 - Debt Service'!U$24,'H-32A-WP06 - Debt Service'!U$27/12,0)),"-")</f>
        <v>0</v>
      </c>
      <c r="W619" s="366">
        <f>IFERROR(IF(-SUM(W$20:W618)+W$15&lt;0.000001,0,IF($C619&gt;='H-32A-WP06 - Debt Service'!V$24,'H-32A-WP06 - Debt Service'!V$27/12,0)),"-")</f>
        <v>0</v>
      </c>
      <c r="X619" s="366">
        <f>IFERROR(IF(-SUM(X$20:X618)+X$15&lt;0.000001,0,IF($C619&gt;='H-32A-WP06 - Debt Service'!W$24,'H-32A-WP06 - Debt Service'!W$27/12,0)),"-")</f>
        <v>0</v>
      </c>
      <c r="Y619" s="366">
        <f>IFERROR(IF(-SUM(Y$20:Y618)+Y$15&lt;0.000001,0,IF($C619&gt;='H-32A-WP06 - Debt Service'!X$24,'H-32A-WP06 - Debt Service'!X$27/12,0)),"-")</f>
        <v>0</v>
      </c>
      <c r="Z619" s="366">
        <f>IFERROR(IF(-SUM(Z$20:Z618)+Z$15&lt;0.000001,0,IF($C619&gt;='H-32A-WP06 - Debt Service'!Y$24,'H-32A-WP06 - Debt Service'!Y$27/12,0)),"-")</f>
        <v>0</v>
      </c>
    </row>
    <row r="620" spans="2:26">
      <c r="B620" s="354">
        <f t="shared" si="36"/>
        <v>2069</v>
      </c>
      <c r="C620" s="378">
        <f t="shared" si="38"/>
        <v>61729</v>
      </c>
      <c r="D620" s="366" t="str">
        <f>IFERROR(IF(-SUM(D$20:D619)+D$15&lt;0.000001,0,IF($C620&gt;='H-32A-WP06 - Debt Service'!C$24,'H-32A-WP06 - Debt Service'!C$27/12,0)),"-")</f>
        <v>-</v>
      </c>
      <c r="E620" s="366" t="str">
        <f>IFERROR(IF(-SUM(E$20:E619)+E$15&lt;0.000001,0,IF($C620&gt;='H-32A-WP06 - Debt Service'!D$24,'H-32A-WP06 - Debt Service'!D$27/12,0)),"-")</f>
        <v>-</v>
      </c>
      <c r="F620" s="366" t="str">
        <f>IFERROR(IF(-SUM(F$20:F619)+F$15&lt;0.000001,0,IF($C620&gt;='H-32A-WP06 - Debt Service'!E$24,'H-32A-WP06 - Debt Service'!E$27/12,0)),"-")</f>
        <v>-</v>
      </c>
      <c r="G620" s="366">
        <f>IFERROR(IF(-SUM(G$20:G619)+G$15&lt;0.000001,0,IF($C620&gt;='H-32A-WP06 - Debt Service'!F$24,'H-32A-WP06 - Debt Service'!F$27/12,0)),"-")</f>
        <v>0</v>
      </c>
      <c r="H620" s="366">
        <f>IFERROR(IF(-SUM(H$20:H619)+H$15&lt;0.000001,0,IF($C620&gt;='H-32A-WP06 - Debt Service'!G$24,'H-32A-WP06 - Debt Service'!G$27/12,0)),"-")</f>
        <v>0</v>
      </c>
      <c r="I620" s="366">
        <f>IFERROR(IF(-SUM(I$20:I619)+I$15&lt;0.000001,0,IF($C620&gt;='H-32A-WP06 - Debt Service'!H$24,'H-32A-WP06 - Debt Service'!H$27/12,0)),"-")</f>
        <v>0</v>
      </c>
      <c r="J620" s="366">
        <f>IFERROR(IF(-SUM(J$20:J619)+J$15&lt;0.000001,0,IF($C620&gt;='H-32A-WP06 - Debt Service'!I$24,'H-32A-WP06 - Debt Service'!I$27/12,0)),"-")</f>
        <v>0</v>
      </c>
      <c r="K620" s="366">
        <f>IFERROR(IF(-SUM(K$20:K619)+K$15&lt;0.000001,0,IF($C620&gt;='H-32A-WP06 - Debt Service'!J$24,'H-32A-WP06 - Debt Service'!J$27/12,0)),"-")</f>
        <v>0</v>
      </c>
      <c r="L620" s="366">
        <f>IFERROR(IF(-SUM(L$20:L619)+L$15&lt;0.000001,0,IF($C620&gt;='H-32A-WP06 - Debt Service'!K$24,'H-32A-WP06 - Debt Service'!K$27/12,0)),"-")</f>
        <v>0</v>
      </c>
      <c r="M620" s="366">
        <f>IFERROR(IF(-SUM(M$20:M619)+M$15&lt;0.000001,0,IF($C620&gt;='H-32A-WP06 - Debt Service'!L$24,'H-32A-WP06 - Debt Service'!L$27/12,0)),"-")</f>
        <v>0</v>
      </c>
      <c r="N620" s="459"/>
      <c r="O620" s="354">
        <f t="shared" si="37"/>
        <v>2069</v>
      </c>
      <c r="P620" s="378">
        <f t="shared" si="39"/>
        <v>61729</v>
      </c>
      <c r="Q620" s="366" t="str">
        <f>IFERROR(IF(-SUM(Q$20:Q619)+Q$15&lt;0.000001,0,IF($C620&gt;='H-32A-WP06 - Debt Service'!P$24,'H-32A-WP06 - Debt Service'!P$27/12,0)),"-")</f>
        <v>-</v>
      </c>
      <c r="R620" s="366">
        <f>IFERROR(IF(-SUM(R$20:R619)+R$15&lt;0.000001,0,IF($C620&gt;='H-32A-WP06 - Debt Service'!Q$24,'H-32A-WP06 - Debt Service'!Q$27/12,0)),"-")</f>
        <v>0</v>
      </c>
      <c r="S620" s="366">
        <f>IFERROR(IF(-SUM(S$20:S619)+S$15&lt;0.000001,0,IF($C620&gt;='H-32A-WP06 - Debt Service'!R$24,'H-32A-WP06 - Debt Service'!R$27/12,0)),"-")</f>
        <v>0</v>
      </c>
      <c r="T620" s="366">
        <f>IFERROR(IF(-SUM(T$20:T619)+T$15&lt;0.000001,0,IF($C620&gt;='H-32A-WP06 - Debt Service'!S$24,'H-32A-WP06 - Debt Service'!S$27/12,0)),"-")</f>
        <v>0</v>
      </c>
      <c r="U620" s="366">
        <f>IFERROR(IF(-SUM(U$20:U619)+U$15&lt;0.000001,0,IF($C620&gt;='H-32A-WP06 - Debt Service'!T$24,'H-32A-WP06 - Debt Service'!T$27/12,0)),"-")</f>
        <v>0</v>
      </c>
      <c r="V620" s="366">
        <f>IFERROR(IF(-SUM(V$20:V619)+V$15&lt;0.000001,0,IF($C620&gt;='H-32A-WP06 - Debt Service'!U$24,'H-32A-WP06 - Debt Service'!U$27/12,0)),"-")</f>
        <v>0</v>
      </c>
      <c r="W620" s="366">
        <f>IFERROR(IF(-SUM(W$20:W619)+W$15&lt;0.000001,0,IF($C620&gt;='H-32A-WP06 - Debt Service'!V$24,'H-32A-WP06 - Debt Service'!V$27/12,0)),"-")</f>
        <v>0</v>
      </c>
      <c r="X620" s="366">
        <f>IFERROR(IF(-SUM(X$20:X619)+X$15&lt;0.000001,0,IF($C620&gt;='H-32A-WP06 - Debt Service'!W$24,'H-32A-WP06 - Debt Service'!W$27/12,0)),"-")</f>
        <v>0</v>
      </c>
      <c r="Y620" s="366">
        <f>IFERROR(IF(-SUM(Y$20:Y619)+Y$15&lt;0.000001,0,IF($C620&gt;='H-32A-WP06 - Debt Service'!X$24,'H-32A-WP06 - Debt Service'!X$27/12,0)),"-")</f>
        <v>0</v>
      </c>
      <c r="Z620" s="366">
        <f>IFERROR(IF(-SUM(Z$20:Z619)+Z$15&lt;0.000001,0,IF($C620&gt;='H-32A-WP06 - Debt Service'!Y$24,'H-32A-WP06 - Debt Service'!Y$27/12,0)),"-")</f>
        <v>0</v>
      </c>
    </row>
    <row r="621" spans="2:26">
      <c r="B621" s="354">
        <f t="shared" si="36"/>
        <v>2069</v>
      </c>
      <c r="C621" s="378">
        <f t="shared" si="38"/>
        <v>61760</v>
      </c>
      <c r="D621" s="366" t="str">
        <f>IFERROR(IF(-SUM(D$20:D620)+D$15&lt;0.000001,0,IF($C621&gt;='H-32A-WP06 - Debt Service'!C$24,'H-32A-WP06 - Debt Service'!C$27/12,0)),"-")</f>
        <v>-</v>
      </c>
      <c r="E621" s="366" t="str">
        <f>IFERROR(IF(-SUM(E$20:E620)+E$15&lt;0.000001,0,IF($C621&gt;='H-32A-WP06 - Debt Service'!D$24,'H-32A-WP06 - Debt Service'!D$27/12,0)),"-")</f>
        <v>-</v>
      </c>
      <c r="F621" s="366" t="str">
        <f>IFERROR(IF(-SUM(F$20:F620)+F$15&lt;0.000001,0,IF($C621&gt;='H-32A-WP06 - Debt Service'!E$24,'H-32A-WP06 - Debt Service'!E$27/12,0)),"-")</f>
        <v>-</v>
      </c>
      <c r="G621" s="366">
        <f>IFERROR(IF(-SUM(G$20:G620)+G$15&lt;0.000001,0,IF($C621&gt;='H-32A-WP06 - Debt Service'!F$24,'H-32A-WP06 - Debt Service'!F$27/12,0)),"-")</f>
        <v>0</v>
      </c>
      <c r="H621" s="366">
        <f>IFERROR(IF(-SUM(H$20:H620)+H$15&lt;0.000001,0,IF($C621&gt;='H-32A-WP06 - Debt Service'!G$24,'H-32A-WP06 - Debt Service'!G$27/12,0)),"-")</f>
        <v>0</v>
      </c>
      <c r="I621" s="366">
        <f>IFERROR(IF(-SUM(I$20:I620)+I$15&lt;0.000001,0,IF($C621&gt;='H-32A-WP06 - Debt Service'!H$24,'H-32A-WP06 - Debt Service'!H$27/12,0)),"-")</f>
        <v>0</v>
      </c>
      <c r="J621" s="366">
        <f>IFERROR(IF(-SUM(J$20:J620)+J$15&lt;0.000001,0,IF($C621&gt;='H-32A-WP06 - Debt Service'!I$24,'H-32A-WP06 - Debt Service'!I$27/12,0)),"-")</f>
        <v>0</v>
      </c>
      <c r="K621" s="366">
        <f>IFERROR(IF(-SUM(K$20:K620)+K$15&lt;0.000001,0,IF($C621&gt;='H-32A-WP06 - Debt Service'!J$24,'H-32A-WP06 - Debt Service'!J$27/12,0)),"-")</f>
        <v>0</v>
      </c>
      <c r="L621" s="366">
        <f>IFERROR(IF(-SUM(L$20:L620)+L$15&lt;0.000001,0,IF($C621&gt;='H-32A-WP06 - Debt Service'!K$24,'H-32A-WP06 - Debt Service'!K$27/12,0)),"-")</f>
        <v>0</v>
      </c>
      <c r="M621" s="366">
        <f>IFERROR(IF(-SUM(M$20:M620)+M$15&lt;0.000001,0,IF($C621&gt;='H-32A-WP06 - Debt Service'!L$24,'H-32A-WP06 - Debt Service'!L$27/12,0)),"-")</f>
        <v>0</v>
      </c>
      <c r="N621" s="459"/>
      <c r="O621" s="354">
        <f t="shared" si="37"/>
        <v>2069</v>
      </c>
      <c r="P621" s="378">
        <f t="shared" si="39"/>
        <v>61760</v>
      </c>
      <c r="Q621" s="366" t="str">
        <f>IFERROR(IF(-SUM(Q$20:Q620)+Q$15&lt;0.000001,0,IF($C621&gt;='H-32A-WP06 - Debt Service'!P$24,'H-32A-WP06 - Debt Service'!P$27/12,0)),"-")</f>
        <v>-</v>
      </c>
      <c r="R621" s="366">
        <f>IFERROR(IF(-SUM(R$20:R620)+R$15&lt;0.000001,0,IF($C621&gt;='H-32A-WP06 - Debt Service'!Q$24,'H-32A-WP06 - Debt Service'!Q$27/12,0)),"-")</f>
        <v>0</v>
      </c>
      <c r="S621" s="366">
        <f>IFERROR(IF(-SUM(S$20:S620)+S$15&lt;0.000001,0,IF($C621&gt;='H-32A-WP06 - Debt Service'!R$24,'H-32A-WP06 - Debt Service'!R$27/12,0)),"-")</f>
        <v>0</v>
      </c>
      <c r="T621" s="366">
        <f>IFERROR(IF(-SUM(T$20:T620)+T$15&lt;0.000001,0,IF($C621&gt;='H-32A-WP06 - Debt Service'!S$24,'H-32A-WP06 - Debt Service'!S$27/12,0)),"-")</f>
        <v>0</v>
      </c>
      <c r="U621" s="366">
        <f>IFERROR(IF(-SUM(U$20:U620)+U$15&lt;0.000001,0,IF($C621&gt;='H-32A-WP06 - Debt Service'!T$24,'H-32A-WP06 - Debt Service'!T$27/12,0)),"-")</f>
        <v>0</v>
      </c>
      <c r="V621" s="366">
        <f>IFERROR(IF(-SUM(V$20:V620)+V$15&lt;0.000001,0,IF($C621&gt;='H-32A-WP06 - Debt Service'!U$24,'H-32A-WP06 - Debt Service'!U$27/12,0)),"-")</f>
        <v>0</v>
      </c>
      <c r="W621" s="366">
        <f>IFERROR(IF(-SUM(W$20:W620)+W$15&lt;0.000001,0,IF($C621&gt;='H-32A-WP06 - Debt Service'!V$24,'H-32A-WP06 - Debt Service'!V$27/12,0)),"-")</f>
        <v>0</v>
      </c>
      <c r="X621" s="366">
        <f>IFERROR(IF(-SUM(X$20:X620)+X$15&lt;0.000001,0,IF($C621&gt;='H-32A-WP06 - Debt Service'!W$24,'H-32A-WP06 - Debt Service'!W$27/12,0)),"-")</f>
        <v>0</v>
      </c>
      <c r="Y621" s="366">
        <f>IFERROR(IF(-SUM(Y$20:Y620)+Y$15&lt;0.000001,0,IF($C621&gt;='H-32A-WP06 - Debt Service'!X$24,'H-32A-WP06 - Debt Service'!X$27/12,0)),"-")</f>
        <v>0</v>
      </c>
      <c r="Z621" s="366">
        <f>IFERROR(IF(-SUM(Z$20:Z620)+Z$15&lt;0.000001,0,IF($C621&gt;='H-32A-WP06 - Debt Service'!Y$24,'H-32A-WP06 - Debt Service'!Y$27/12,0)),"-")</f>
        <v>0</v>
      </c>
    </row>
    <row r="622" spans="2:26">
      <c r="B622" s="354">
        <f t="shared" si="36"/>
        <v>2069</v>
      </c>
      <c r="C622" s="378">
        <f t="shared" si="38"/>
        <v>61788</v>
      </c>
      <c r="D622" s="366" t="str">
        <f>IFERROR(IF(-SUM(D$20:D621)+D$15&lt;0.000001,0,IF($C622&gt;='H-32A-WP06 - Debt Service'!C$24,'H-32A-WP06 - Debt Service'!C$27/12,0)),"-")</f>
        <v>-</v>
      </c>
      <c r="E622" s="366" t="str">
        <f>IFERROR(IF(-SUM(E$20:E621)+E$15&lt;0.000001,0,IF($C622&gt;='H-32A-WP06 - Debt Service'!D$24,'H-32A-WP06 - Debt Service'!D$27/12,0)),"-")</f>
        <v>-</v>
      </c>
      <c r="F622" s="366" t="str">
        <f>IFERROR(IF(-SUM(F$20:F621)+F$15&lt;0.000001,0,IF($C622&gt;='H-32A-WP06 - Debt Service'!E$24,'H-32A-WP06 - Debt Service'!E$27/12,0)),"-")</f>
        <v>-</v>
      </c>
      <c r="G622" s="366">
        <f>IFERROR(IF(-SUM(G$20:G621)+G$15&lt;0.000001,0,IF($C622&gt;='H-32A-WP06 - Debt Service'!F$24,'H-32A-WP06 - Debt Service'!F$27/12,0)),"-")</f>
        <v>0</v>
      </c>
      <c r="H622" s="366">
        <f>IFERROR(IF(-SUM(H$20:H621)+H$15&lt;0.000001,0,IF($C622&gt;='H-32A-WP06 - Debt Service'!G$24,'H-32A-WP06 - Debt Service'!G$27/12,0)),"-")</f>
        <v>0</v>
      </c>
      <c r="I622" s="366">
        <f>IFERROR(IF(-SUM(I$20:I621)+I$15&lt;0.000001,0,IF($C622&gt;='H-32A-WP06 - Debt Service'!H$24,'H-32A-WP06 - Debt Service'!H$27/12,0)),"-")</f>
        <v>0</v>
      </c>
      <c r="J622" s="366">
        <f>IFERROR(IF(-SUM(J$20:J621)+J$15&lt;0.000001,0,IF($C622&gt;='H-32A-WP06 - Debt Service'!I$24,'H-32A-WP06 - Debt Service'!I$27/12,0)),"-")</f>
        <v>0</v>
      </c>
      <c r="K622" s="366">
        <f>IFERROR(IF(-SUM(K$20:K621)+K$15&lt;0.000001,0,IF($C622&gt;='H-32A-WP06 - Debt Service'!J$24,'H-32A-WP06 - Debt Service'!J$27/12,0)),"-")</f>
        <v>0</v>
      </c>
      <c r="L622" s="366">
        <f>IFERROR(IF(-SUM(L$20:L621)+L$15&lt;0.000001,0,IF($C622&gt;='H-32A-WP06 - Debt Service'!K$24,'H-32A-WP06 - Debt Service'!K$27/12,0)),"-")</f>
        <v>0</v>
      </c>
      <c r="M622" s="366">
        <f>IFERROR(IF(-SUM(M$20:M621)+M$15&lt;0.000001,0,IF($C622&gt;='H-32A-WP06 - Debt Service'!L$24,'H-32A-WP06 - Debt Service'!L$27/12,0)),"-")</f>
        <v>0</v>
      </c>
      <c r="N622" s="459"/>
      <c r="O622" s="354">
        <f t="shared" si="37"/>
        <v>2069</v>
      </c>
      <c r="P622" s="378">
        <f t="shared" si="39"/>
        <v>61788</v>
      </c>
      <c r="Q622" s="366" t="str">
        <f>IFERROR(IF(-SUM(Q$20:Q621)+Q$15&lt;0.000001,0,IF($C622&gt;='H-32A-WP06 - Debt Service'!P$24,'H-32A-WP06 - Debt Service'!P$27/12,0)),"-")</f>
        <v>-</v>
      </c>
      <c r="R622" s="366">
        <f>IFERROR(IF(-SUM(R$20:R621)+R$15&lt;0.000001,0,IF($C622&gt;='H-32A-WP06 - Debt Service'!Q$24,'H-32A-WP06 - Debt Service'!Q$27/12,0)),"-")</f>
        <v>0</v>
      </c>
      <c r="S622" s="366">
        <f>IFERROR(IF(-SUM(S$20:S621)+S$15&lt;0.000001,0,IF($C622&gt;='H-32A-WP06 - Debt Service'!R$24,'H-32A-WP06 - Debt Service'!R$27/12,0)),"-")</f>
        <v>0</v>
      </c>
      <c r="T622" s="366">
        <f>IFERROR(IF(-SUM(T$20:T621)+T$15&lt;0.000001,0,IF($C622&gt;='H-32A-WP06 - Debt Service'!S$24,'H-32A-WP06 - Debt Service'!S$27/12,0)),"-")</f>
        <v>0</v>
      </c>
      <c r="U622" s="366">
        <f>IFERROR(IF(-SUM(U$20:U621)+U$15&lt;0.000001,0,IF($C622&gt;='H-32A-WP06 - Debt Service'!T$24,'H-32A-WP06 - Debt Service'!T$27/12,0)),"-")</f>
        <v>0</v>
      </c>
      <c r="V622" s="366">
        <f>IFERROR(IF(-SUM(V$20:V621)+V$15&lt;0.000001,0,IF($C622&gt;='H-32A-WP06 - Debt Service'!U$24,'H-32A-WP06 - Debt Service'!U$27/12,0)),"-")</f>
        <v>0</v>
      </c>
      <c r="W622" s="366">
        <f>IFERROR(IF(-SUM(W$20:W621)+W$15&lt;0.000001,0,IF($C622&gt;='H-32A-WP06 - Debt Service'!V$24,'H-32A-WP06 - Debt Service'!V$27/12,0)),"-")</f>
        <v>0</v>
      </c>
      <c r="X622" s="366">
        <f>IFERROR(IF(-SUM(X$20:X621)+X$15&lt;0.000001,0,IF($C622&gt;='H-32A-WP06 - Debt Service'!W$24,'H-32A-WP06 - Debt Service'!W$27/12,0)),"-")</f>
        <v>0</v>
      </c>
      <c r="Y622" s="366">
        <f>IFERROR(IF(-SUM(Y$20:Y621)+Y$15&lt;0.000001,0,IF($C622&gt;='H-32A-WP06 - Debt Service'!X$24,'H-32A-WP06 - Debt Service'!X$27/12,0)),"-")</f>
        <v>0</v>
      </c>
      <c r="Z622" s="366">
        <f>IFERROR(IF(-SUM(Z$20:Z621)+Z$15&lt;0.000001,0,IF($C622&gt;='H-32A-WP06 - Debt Service'!Y$24,'H-32A-WP06 - Debt Service'!Y$27/12,0)),"-")</f>
        <v>0</v>
      </c>
    </row>
    <row r="623" spans="2:26">
      <c r="B623" s="354">
        <f t="shared" si="36"/>
        <v>2069</v>
      </c>
      <c r="C623" s="378">
        <f t="shared" si="38"/>
        <v>61819</v>
      </c>
      <c r="D623" s="366" t="str">
        <f>IFERROR(IF(-SUM(D$20:D622)+D$15&lt;0.000001,0,IF($C623&gt;='H-32A-WP06 - Debt Service'!C$24,'H-32A-WP06 - Debt Service'!C$27/12,0)),"-")</f>
        <v>-</v>
      </c>
      <c r="E623" s="366" t="str">
        <f>IFERROR(IF(-SUM(E$20:E622)+E$15&lt;0.000001,0,IF($C623&gt;='H-32A-WP06 - Debt Service'!D$24,'H-32A-WP06 - Debt Service'!D$27/12,0)),"-")</f>
        <v>-</v>
      </c>
      <c r="F623" s="366" t="str">
        <f>IFERROR(IF(-SUM(F$20:F622)+F$15&lt;0.000001,0,IF($C623&gt;='H-32A-WP06 - Debt Service'!E$24,'H-32A-WP06 - Debt Service'!E$27/12,0)),"-")</f>
        <v>-</v>
      </c>
      <c r="G623" s="366">
        <f>IFERROR(IF(-SUM(G$20:G622)+G$15&lt;0.000001,0,IF($C623&gt;='H-32A-WP06 - Debt Service'!F$24,'H-32A-WP06 - Debt Service'!F$27/12,0)),"-")</f>
        <v>0</v>
      </c>
      <c r="H623" s="366">
        <f>IFERROR(IF(-SUM(H$20:H622)+H$15&lt;0.000001,0,IF($C623&gt;='H-32A-WP06 - Debt Service'!G$24,'H-32A-WP06 - Debt Service'!G$27/12,0)),"-")</f>
        <v>0</v>
      </c>
      <c r="I623" s="366">
        <f>IFERROR(IF(-SUM(I$20:I622)+I$15&lt;0.000001,0,IF($C623&gt;='H-32A-WP06 - Debt Service'!H$24,'H-32A-WP06 - Debt Service'!H$27/12,0)),"-")</f>
        <v>0</v>
      </c>
      <c r="J623" s="366">
        <f>IFERROR(IF(-SUM(J$20:J622)+J$15&lt;0.000001,0,IF($C623&gt;='H-32A-WP06 - Debt Service'!I$24,'H-32A-WP06 - Debt Service'!I$27/12,0)),"-")</f>
        <v>0</v>
      </c>
      <c r="K623" s="366">
        <f>IFERROR(IF(-SUM(K$20:K622)+K$15&lt;0.000001,0,IF($C623&gt;='H-32A-WP06 - Debt Service'!J$24,'H-32A-WP06 - Debt Service'!J$27/12,0)),"-")</f>
        <v>0</v>
      </c>
      <c r="L623" s="366">
        <f>IFERROR(IF(-SUM(L$20:L622)+L$15&lt;0.000001,0,IF($C623&gt;='H-32A-WP06 - Debt Service'!K$24,'H-32A-WP06 - Debt Service'!K$27/12,0)),"-")</f>
        <v>0</v>
      </c>
      <c r="M623" s="366">
        <f>IFERROR(IF(-SUM(M$20:M622)+M$15&lt;0.000001,0,IF($C623&gt;='H-32A-WP06 - Debt Service'!L$24,'H-32A-WP06 - Debt Service'!L$27/12,0)),"-")</f>
        <v>0</v>
      </c>
      <c r="N623" s="459"/>
      <c r="O623" s="354">
        <f t="shared" si="37"/>
        <v>2069</v>
      </c>
      <c r="P623" s="378">
        <f t="shared" si="39"/>
        <v>61819</v>
      </c>
      <c r="Q623" s="366" t="str">
        <f>IFERROR(IF(-SUM(Q$20:Q622)+Q$15&lt;0.000001,0,IF($C623&gt;='H-32A-WP06 - Debt Service'!P$24,'H-32A-WP06 - Debt Service'!P$27/12,0)),"-")</f>
        <v>-</v>
      </c>
      <c r="R623" s="366">
        <f>IFERROR(IF(-SUM(R$20:R622)+R$15&lt;0.000001,0,IF($C623&gt;='H-32A-WP06 - Debt Service'!Q$24,'H-32A-WP06 - Debt Service'!Q$27/12,0)),"-")</f>
        <v>0</v>
      </c>
      <c r="S623" s="366">
        <f>IFERROR(IF(-SUM(S$20:S622)+S$15&lt;0.000001,0,IF($C623&gt;='H-32A-WP06 - Debt Service'!R$24,'H-32A-WP06 - Debt Service'!R$27/12,0)),"-")</f>
        <v>0</v>
      </c>
      <c r="T623" s="366">
        <f>IFERROR(IF(-SUM(T$20:T622)+T$15&lt;0.000001,0,IF($C623&gt;='H-32A-WP06 - Debt Service'!S$24,'H-32A-WP06 - Debt Service'!S$27/12,0)),"-")</f>
        <v>0</v>
      </c>
      <c r="U623" s="366">
        <f>IFERROR(IF(-SUM(U$20:U622)+U$15&lt;0.000001,0,IF($C623&gt;='H-32A-WP06 - Debt Service'!T$24,'H-32A-WP06 - Debt Service'!T$27/12,0)),"-")</f>
        <v>0</v>
      </c>
      <c r="V623" s="366">
        <f>IFERROR(IF(-SUM(V$20:V622)+V$15&lt;0.000001,0,IF($C623&gt;='H-32A-WP06 - Debt Service'!U$24,'H-32A-WP06 - Debt Service'!U$27/12,0)),"-")</f>
        <v>0</v>
      </c>
      <c r="W623" s="366">
        <f>IFERROR(IF(-SUM(W$20:W622)+W$15&lt;0.000001,0,IF($C623&gt;='H-32A-WP06 - Debt Service'!V$24,'H-32A-WP06 - Debt Service'!V$27/12,0)),"-")</f>
        <v>0</v>
      </c>
      <c r="X623" s="366">
        <f>IFERROR(IF(-SUM(X$20:X622)+X$15&lt;0.000001,0,IF($C623&gt;='H-32A-WP06 - Debt Service'!W$24,'H-32A-WP06 - Debt Service'!W$27/12,0)),"-")</f>
        <v>0</v>
      </c>
      <c r="Y623" s="366">
        <f>IFERROR(IF(-SUM(Y$20:Y622)+Y$15&lt;0.000001,0,IF($C623&gt;='H-32A-WP06 - Debt Service'!X$24,'H-32A-WP06 - Debt Service'!X$27/12,0)),"-")</f>
        <v>0</v>
      </c>
      <c r="Z623" s="366">
        <f>IFERROR(IF(-SUM(Z$20:Z622)+Z$15&lt;0.000001,0,IF($C623&gt;='H-32A-WP06 - Debt Service'!Y$24,'H-32A-WP06 - Debt Service'!Y$27/12,0)),"-")</f>
        <v>0</v>
      </c>
    </row>
    <row r="624" spans="2:26">
      <c r="B624" s="354">
        <f t="shared" si="36"/>
        <v>2069</v>
      </c>
      <c r="C624" s="378">
        <f t="shared" si="38"/>
        <v>61849</v>
      </c>
      <c r="D624" s="366" t="str">
        <f>IFERROR(IF(-SUM(D$20:D623)+D$15&lt;0.000001,0,IF($C624&gt;='H-32A-WP06 - Debt Service'!C$24,'H-32A-WP06 - Debt Service'!C$27/12,0)),"-")</f>
        <v>-</v>
      </c>
      <c r="E624" s="366" t="str">
        <f>IFERROR(IF(-SUM(E$20:E623)+E$15&lt;0.000001,0,IF($C624&gt;='H-32A-WP06 - Debt Service'!D$24,'H-32A-WP06 - Debt Service'!D$27/12,0)),"-")</f>
        <v>-</v>
      </c>
      <c r="F624" s="366" t="str">
        <f>IFERROR(IF(-SUM(F$20:F623)+F$15&lt;0.000001,0,IF($C624&gt;='H-32A-WP06 - Debt Service'!E$24,'H-32A-WP06 - Debt Service'!E$27/12,0)),"-")</f>
        <v>-</v>
      </c>
      <c r="G624" s="366">
        <f>IFERROR(IF(-SUM(G$20:G623)+G$15&lt;0.000001,0,IF($C624&gt;='H-32A-WP06 - Debt Service'!F$24,'H-32A-WP06 - Debt Service'!F$27/12,0)),"-")</f>
        <v>0</v>
      </c>
      <c r="H624" s="366">
        <f>IFERROR(IF(-SUM(H$20:H623)+H$15&lt;0.000001,0,IF($C624&gt;='H-32A-WP06 - Debt Service'!G$24,'H-32A-WP06 - Debt Service'!G$27/12,0)),"-")</f>
        <v>0</v>
      </c>
      <c r="I624" s="366">
        <f>IFERROR(IF(-SUM(I$20:I623)+I$15&lt;0.000001,0,IF($C624&gt;='H-32A-WP06 - Debt Service'!H$24,'H-32A-WP06 - Debt Service'!H$27/12,0)),"-")</f>
        <v>0</v>
      </c>
      <c r="J624" s="366">
        <f>IFERROR(IF(-SUM(J$20:J623)+J$15&lt;0.000001,0,IF($C624&gt;='H-32A-WP06 - Debt Service'!I$24,'H-32A-WP06 - Debt Service'!I$27/12,0)),"-")</f>
        <v>0</v>
      </c>
      <c r="K624" s="366">
        <f>IFERROR(IF(-SUM(K$20:K623)+K$15&lt;0.000001,0,IF($C624&gt;='H-32A-WP06 - Debt Service'!J$24,'H-32A-WP06 - Debt Service'!J$27/12,0)),"-")</f>
        <v>0</v>
      </c>
      <c r="L624" s="366">
        <f>IFERROR(IF(-SUM(L$20:L623)+L$15&lt;0.000001,0,IF($C624&gt;='H-32A-WP06 - Debt Service'!K$24,'H-32A-WP06 - Debt Service'!K$27/12,0)),"-")</f>
        <v>0</v>
      </c>
      <c r="M624" s="366">
        <f>IFERROR(IF(-SUM(M$20:M623)+M$15&lt;0.000001,0,IF($C624&gt;='H-32A-WP06 - Debt Service'!L$24,'H-32A-WP06 - Debt Service'!L$27/12,0)),"-")</f>
        <v>0</v>
      </c>
      <c r="N624" s="459"/>
      <c r="O624" s="354">
        <f t="shared" si="37"/>
        <v>2069</v>
      </c>
      <c r="P624" s="378">
        <f t="shared" si="39"/>
        <v>61849</v>
      </c>
      <c r="Q624" s="366" t="str">
        <f>IFERROR(IF(-SUM(Q$20:Q623)+Q$15&lt;0.000001,0,IF($C624&gt;='H-32A-WP06 - Debt Service'!P$24,'H-32A-WP06 - Debt Service'!P$27/12,0)),"-")</f>
        <v>-</v>
      </c>
      <c r="R624" s="366">
        <f>IFERROR(IF(-SUM(R$20:R623)+R$15&lt;0.000001,0,IF($C624&gt;='H-32A-WP06 - Debt Service'!Q$24,'H-32A-WP06 - Debt Service'!Q$27/12,0)),"-")</f>
        <v>0</v>
      </c>
      <c r="S624" s="366">
        <f>IFERROR(IF(-SUM(S$20:S623)+S$15&lt;0.000001,0,IF($C624&gt;='H-32A-WP06 - Debt Service'!R$24,'H-32A-WP06 - Debt Service'!R$27/12,0)),"-")</f>
        <v>0</v>
      </c>
      <c r="T624" s="366">
        <f>IFERROR(IF(-SUM(T$20:T623)+T$15&lt;0.000001,0,IF($C624&gt;='H-32A-WP06 - Debt Service'!S$24,'H-32A-WP06 - Debt Service'!S$27/12,0)),"-")</f>
        <v>0</v>
      </c>
      <c r="U624" s="366">
        <f>IFERROR(IF(-SUM(U$20:U623)+U$15&lt;0.000001,0,IF($C624&gt;='H-32A-WP06 - Debt Service'!T$24,'H-32A-WP06 - Debt Service'!T$27/12,0)),"-")</f>
        <v>0</v>
      </c>
      <c r="V624" s="366">
        <f>IFERROR(IF(-SUM(V$20:V623)+V$15&lt;0.000001,0,IF($C624&gt;='H-32A-WP06 - Debt Service'!U$24,'H-32A-WP06 - Debt Service'!U$27/12,0)),"-")</f>
        <v>0</v>
      </c>
      <c r="W624" s="366">
        <f>IFERROR(IF(-SUM(W$20:W623)+W$15&lt;0.000001,0,IF($C624&gt;='H-32A-WP06 - Debt Service'!V$24,'H-32A-WP06 - Debt Service'!V$27/12,0)),"-")</f>
        <v>0</v>
      </c>
      <c r="X624" s="366">
        <f>IFERROR(IF(-SUM(X$20:X623)+X$15&lt;0.000001,0,IF($C624&gt;='H-32A-WP06 - Debt Service'!W$24,'H-32A-WP06 - Debt Service'!W$27/12,0)),"-")</f>
        <v>0</v>
      </c>
      <c r="Y624" s="366">
        <f>IFERROR(IF(-SUM(Y$20:Y623)+Y$15&lt;0.000001,0,IF($C624&gt;='H-32A-WP06 - Debt Service'!X$24,'H-32A-WP06 - Debt Service'!X$27/12,0)),"-")</f>
        <v>0</v>
      </c>
      <c r="Z624" s="366">
        <f>IFERROR(IF(-SUM(Z$20:Z623)+Z$15&lt;0.000001,0,IF($C624&gt;='H-32A-WP06 - Debt Service'!Y$24,'H-32A-WP06 - Debt Service'!Y$27/12,0)),"-")</f>
        <v>0</v>
      </c>
    </row>
    <row r="625" spans="2:26">
      <c r="B625" s="354">
        <f t="shared" si="36"/>
        <v>2069</v>
      </c>
      <c r="C625" s="378">
        <f t="shared" si="38"/>
        <v>61880</v>
      </c>
      <c r="D625" s="366" t="str">
        <f>IFERROR(IF(-SUM(D$20:D624)+D$15&lt;0.000001,0,IF($C625&gt;='H-32A-WP06 - Debt Service'!C$24,'H-32A-WP06 - Debt Service'!C$27/12,0)),"-")</f>
        <v>-</v>
      </c>
      <c r="E625" s="366" t="str">
        <f>IFERROR(IF(-SUM(E$20:E624)+E$15&lt;0.000001,0,IF($C625&gt;='H-32A-WP06 - Debt Service'!D$24,'H-32A-WP06 - Debt Service'!D$27/12,0)),"-")</f>
        <v>-</v>
      </c>
      <c r="F625" s="366" t="str">
        <f>IFERROR(IF(-SUM(F$20:F624)+F$15&lt;0.000001,0,IF($C625&gt;='H-32A-WP06 - Debt Service'!E$24,'H-32A-WP06 - Debt Service'!E$27/12,0)),"-")</f>
        <v>-</v>
      </c>
      <c r="G625" s="366">
        <f>IFERROR(IF(-SUM(G$20:G624)+G$15&lt;0.000001,0,IF($C625&gt;='H-32A-WP06 - Debt Service'!F$24,'H-32A-WP06 - Debt Service'!F$27/12,0)),"-")</f>
        <v>0</v>
      </c>
      <c r="H625" s="366">
        <f>IFERROR(IF(-SUM(H$20:H624)+H$15&lt;0.000001,0,IF($C625&gt;='H-32A-WP06 - Debt Service'!G$24,'H-32A-WP06 - Debt Service'!G$27/12,0)),"-")</f>
        <v>0</v>
      </c>
      <c r="I625" s="366">
        <f>IFERROR(IF(-SUM(I$20:I624)+I$15&lt;0.000001,0,IF($C625&gt;='H-32A-WP06 - Debt Service'!H$24,'H-32A-WP06 - Debt Service'!H$27/12,0)),"-")</f>
        <v>0</v>
      </c>
      <c r="J625" s="366">
        <f>IFERROR(IF(-SUM(J$20:J624)+J$15&lt;0.000001,0,IF($C625&gt;='H-32A-WP06 - Debt Service'!I$24,'H-32A-WP06 - Debt Service'!I$27/12,0)),"-")</f>
        <v>0</v>
      </c>
      <c r="K625" s="366">
        <f>IFERROR(IF(-SUM(K$20:K624)+K$15&lt;0.000001,0,IF($C625&gt;='H-32A-WP06 - Debt Service'!J$24,'H-32A-WP06 - Debt Service'!J$27/12,0)),"-")</f>
        <v>0</v>
      </c>
      <c r="L625" s="366">
        <f>IFERROR(IF(-SUM(L$20:L624)+L$15&lt;0.000001,0,IF($C625&gt;='H-32A-WP06 - Debt Service'!K$24,'H-32A-WP06 - Debt Service'!K$27/12,0)),"-")</f>
        <v>0</v>
      </c>
      <c r="M625" s="366">
        <f>IFERROR(IF(-SUM(M$20:M624)+M$15&lt;0.000001,0,IF($C625&gt;='H-32A-WP06 - Debt Service'!L$24,'H-32A-WP06 - Debt Service'!L$27/12,0)),"-")</f>
        <v>0</v>
      </c>
      <c r="N625" s="459"/>
      <c r="O625" s="354">
        <f t="shared" si="37"/>
        <v>2069</v>
      </c>
      <c r="P625" s="378">
        <f t="shared" si="39"/>
        <v>61880</v>
      </c>
      <c r="Q625" s="366" t="str">
        <f>IFERROR(IF(-SUM(Q$20:Q624)+Q$15&lt;0.000001,0,IF($C625&gt;='H-32A-WP06 - Debt Service'!P$24,'H-32A-WP06 - Debt Service'!P$27/12,0)),"-")</f>
        <v>-</v>
      </c>
      <c r="R625" s="366">
        <f>IFERROR(IF(-SUM(R$20:R624)+R$15&lt;0.000001,0,IF($C625&gt;='H-32A-WP06 - Debt Service'!Q$24,'H-32A-WP06 - Debt Service'!Q$27/12,0)),"-")</f>
        <v>0</v>
      </c>
      <c r="S625" s="366">
        <f>IFERROR(IF(-SUM(S$20:S624)+S$15&lt;0.000001,0,IF($C625&gt;='H-32A-WP06 - Debt Service'!R$24,'H-32A-WP06 - Debt Service'!R$27/12,0)),"-")</f>
        <v>0</v>
      </c>
      <c r="T625" s="366">
        <f>IFERROR(IF(-SUM(T$20:T624)+T$15&lt;0.000001,0,IF($C625&gt;='H-32A-WP06 - Debt Service'!S$24,'H-32A-WP06 - Debt Service'!S$27/12,0)),"-")</f>
        <v>0</v>
      </c>
      <c r="U625" s="366">
        <f>IFERROR(IF(-SUM(U$20:U624)+U$15&lt;0.000001,0,IF($C625&gt;='H-32A-WP06 - Debt Service'!T$24,'H-32A-WP06 - Debt Service'!T$27/12,0)),"-")</f>
        <v>0</v>
      </c>
      <c r="V625" s="366">
        <f>IFERROR(IF(-SUM(V$20:V624)+V$15&lt;0.000001,0,IF($C625&gt;='H-32A-WP06 - Debt Service'!U$24,'H-32A-WP06 - Debt Service'!U$27/12,0)),"-")</f>
        <v>0</v>
      </c>
      <c r="W625" s="366">
        <f>IFERROR(IF(-SUM(W$20:W624)+W$15&lt;0.000001,0,IF($C625&gt;='H-32A-WP06 - Debt Service'!V$24,'H-32A-WP06 - Debt Service'!V$27/12,0)),"-")</f>
        <v>0</v>
      </c>
      <c r="X625" s="366">
        <f>IFERROR(IF(-SUM(X$20:X624)+X$15&lt;0.000001,0,IF($C625&gt;='H-32A-WP06 - Debt Service'!W$24,'H-32A-WP06 - Debt Service'!W$27/12,0)),"-")</f>
        <v>0</v>
      </c>
      <c r="Y625" s="366">
        <f>IFERROR(IF(-SUM(Y$20:Y624)+Y$15&lt;0.000001,0,IF($C625&gt;='H-32A-WP06 - Debt Service'!X$24,'H-32A-WP06 - Debt Service'!X$27/12,0)),"-")</f>
        <v>0</v>
      </c>
      <c r="Z625" s="366">
        <f>IFERROR(IF(-SUM(Z$20:Z624)+Z$15&lt;0.000001,0,IF($C625&gt;='H-32A-WP06 - Debt Service'!Y$24,'H-32A-WP06 - Debt Service'!Y$27/12,0)),"-")</f>
        <v>0</v>
      </c>
    </row>
    <row r="626" spans="2:26">
      <c r="B626" s="354">
        <f t="shared" si="36"/>
        <v>2069</v>
      </c>
      <c r="C626" s="378">
        <f t="shared" si="38"/>
        <v>61910</v>
      </c>
      <c r="D626" s="366" t="str">
        <f>IFERROR(IF(-SUM(D$20:D625)+D$15&lt;0.000001,0,IF($C626&gt;='H-32A-WP06 - Debt Service'!C$24,'H-32A-WP06 - Debt Service'!C$27/12,0)),"-")</f>
        <v>-</v>
      </c>
      <c r="E626" s="366" t="str">
        <f>IFERROR(IF(-SUM(E$20:E625)+E$15&lt;0.000001,0,IF($C626&gt;='H-32A-WP06 - Debt Service'!D$24,'H-32A-WP06 - Debt Service'!D$27/12,0)),"-")</f>
        <v>-</v>
      </c>
      <c r="F626" s="366" t="str">
        <f>IFERROR(IF(-SUM(F$20:F625)+F$15&lt;0.000001,0,IF($C626&gt;='H-32A-WP06 - Debt Service'!E$24,'H-32A-WP06 - Debt Service'!E$27/12,0)),"-")</f>
        <v>-</v>
      </c>
      <c r="G626" s="366">
        <f>IFERROR(IF(-SUM(G$20:G625)+G$15&lt;0.000001,0,IF($C626&gt;='H-32A-WP06 - Debt Service'!F$24,'H-32A-WP06 - Debt Service'!F$27/12,0)),"-")</f>
        <v>0</v>
      </c>
      <c r="H626" s="366">
        <f>IFERROR(IF(-SUM(H$20:H625)+H$15&lt;0.000001,0,IF($C626&gt;='H-32A-WP06 - Debt Service'!G$24,'H-32A-WP06 - Debt Service'!G$27/12,0)),"-")</f>
        <v>0</v>
      </c>
      <c r="I626" s="366">
        <f>IFERROR(IF(-SUM(I$20:I625)+I$15&lt;0.000001,0,IF($C626&gt;='H-32A-WP06 - Debt Service'!H$24,'H-32A-WP06 - Debt Service'!H$27/12,0)),"-")</f>
        <v>0</v>
      </c>
      <c r="J626" s="366">
        <f>IFERROR(IF(-SUM(J$20:J625)+J$15&lt;0.000001,0,IF($C626&gt;='H-32A-WP06 - Debt Service'!I$24,'H-32A-WP06 - Debt Service'!I$27/12,0)),"-")</f>
        <v>0</v>
      </c>
      <c r="K626" s="366">
        <f>IFERROR(IF(-SUM(K$20:K625)+K$15&lt;0.000001,0,IF($C626&gt;='H-32A-WP06 - Debt Service'!J$24,'H-32A-WP06 - Debt Service'!J$27/12,0)),"-")</f>
        <v>0</v>
      </c>
      <c r="L626" s="366">
        <f>IFERROR(IF(-SUM(L$20:L625)+L$15&lt;0.000001,0,IF($C626&gt;='H-32A-WP06 - Debt Service'!K$24,'H-32A-WP06 - Debt Service'!K$27/12,0)),"-")</f>
        <v>0</v>
      </c>
      <c r="M626" s="366">
        <f>IFERROR(IF(-SUM(M$20:M625)+M$15&lt;0.000001,0,IF($C626&gt;='H-32A-WP06 - Debt Service'!L$24,'H-32A-WP06 - Debt Service'!L$27/12,0)),"-")</f>
        <v>0</v>
      </c>
      <c r="N626" s="459"/>
      <c r="O626" s="354">
        <f t="shared" si="37"/>
        <v>2069</v>
      </c>
      <c r="P626" s="378">
        <f t="shared" si="39"/>
        <v>61910</v>
      </c>
      <c r="Q626" s="366" t="str">
        <f>IFERROR(IF(-SUM(Q$20:Q625)+Q$15&lt;0.000001,0,IF($C626&gt;='H-32A-WP06 - Debt Service'!P$24,'H-32A-WP06 - Debt Service'!P$27/12,0)),"-")</f>
        <v>-</v>
      </c>
      <c r="R626" s="366">
        <f>IFERROR(IF(-SUM(R$20:R625)+R$15&lt;0.000001,0,IF($C626&gt;='H-32A-WP06 - Debt Service'!Q$24,'H-32A-WP06 - Debt Service'!Q$27/12,0)),"-")</f>
        <v>0</v>
      </c>
      <c r="S626" s="366">
        <f>IFERROR(IF(-SUM(S$20:S625)+S$15&lt;0.000001,0,IF($C626&gt;='H-32A-WP06 - Debt Service'!R$24,'H-32A-WP06 - Debt Service'!R$27/12,0)),"-")</f>
        <v>0</v>
      </c>
      <c r="T626" s="366">
        <f>IFERROR(IF(-SUM(T$20:T625)+T$15&lt;0.000001,0,IF($C626&gt;='H-32A-WP06 - Debt Service'!S$24,'H-32A-WP06 - Debt Service'!S$27/12,0)),"-")</f>
        <v>0</v>
      </c>
      <c r="U626" s="366">
        <f>IFERROR(IF(-SUM(U$20:U625)+U$15&lt;0.000001,0,IF($C626&gt;='H-32A-WP06 - Debt Service'!T$24,'H-32A-WP06 - Debt Service'!T$27/12,0)),"-")</f>
        <v>0</v>
      </c>
      <c r="V626" s="366">
        <f>IFERROR(IF(-SUM(V$20:V625)+V$15&lt;0.000001,0,IF($C626&gt;='H-32A-WP06 - Debt Service'!U$24,'H-32A-WP06 - Debt Service'!U$27/12,0)),"-")</f>
        <v>0</v>
      </c>
      <c r="W626" s="366">
        <f>IFERROR(IF(-SUM(W$20:W625)+W$15&lt;0.000001,0,IF($C626&gt;='H-32A-WP06 - Debt Service'!V$24,'H-32A-WP06 - Debt Service'!V$27/12,0)),"-")</f>
        <v>0</v>
      </c>
      <c r="X626" s="366">
        <f>IFERROR(IF(-SUM(X$20:X625)+X$15&lt;0.000001,0,IF($C626&gt;='H-32A-WP06 - Debt Service'!W$24,'H-32A-WP06 - Debt Service'!W$27/12,0)),"-")</f>
        <v>0</v>
      </c>
      <c r="Y626" s="366">
        <f>IFERROR(IF(-SUM(Y$20:Y625)+Y$15&lt;0.000001,0,IF($C626&gt;='H-32A-WP06 - Debt Service'!X$24,'H-32A-WP06 - Debt Service'!X$27/12,0)),"-")</f>
        <v>0</v>
      </c>
      <c r="Z626" s="366">
        <f>IFERROR(IF(-SUM(Z$20:Z625)+Z$15&lt;0.000001,0,IF($C626&gt;='H-32A-WP06 - Debt Service'!Y$24,'H-32A-WP06 - Debt Service'!Y$27/12,0)),"-")</f>
        <v>0</v>
      </c>
    </row>
    <row r="627" spans="2:26">
      <c r="B627" s="354">
        <f t="shared" si="36"/>
        <v>2069</v>
      </c>
      <c r="C627" s="378">
        <f t="shared" si="38"/>
        <v>61941</v>
      </c>
      <c r="D627" s="366" t="str">
        <f>IFERROR(IF(-SUM(D$20:D626)+D$15&lt;0.000001,0,IF($C627&gt;='H-32A-WP06 - Debt Service'!C$24,'H-32A-WP06 - Debt Service'!C$27/12,0)),"-")</f>
        <v>-</v>
      </c>
      <c r="E627" s="366" t="str">
        <f>IFERROR(IF(-SUM(E$20:E626)+E$15&lt;0.000001,0,IF($C627&gt;='H-32A-WP06 - Debt Service'!D$24,'H-32A-WP06 - Debt Service'!D$27/12,0)),"-")</f>
        <v>-</v>
      </c>
      <c r="F627" s="366" t="str">
        <f>IFERROR(IF(-SUM(F$20:F626)+F$15&lt;0.000001,0,IF($C627&gt;='H-32A-WP06 - Debt Service'!E$24,'H-32A-WP06 - Debt Service'!E$27/12,0)),"-")</f>
        <v>-</v>
      </c>
      <c r="G627" s="366">
        <f>IFERROR(IF(-SUM(G$20:G626)+G$15&lt;0.000001,0,IF($C627&gt;='H-32A-WP06 - Debt Service'!F$24,'H-32A-WP06 - Debt Service'!F$27/12,0)),"-")</f>
        <v>0</v>
      </c>
      <c r="H627" s="366">
        <f>IFERROR(IF(-SUM(H$20:H626)+H$15&lt;0.000001,0,IF($C627&gt;='H-32A-WP06 - Debt Service'!G$24,'H-32A-WP06 - Debt Service'!G$27/12,0)),"-")</f>
        <v>0</v>
      </c>
      <c r="I627" s="366">
        <f>IFERROR(IF(-SUM(I$20:I626)+I$15&lt;0.000001,0,IF($C627&gt;='H-32A-WP06 - Debt Service'!H$24,'H-32A-WP06 - Debt Service'!H$27/12,0)),"-")</f>
        <v>0</v>
      </c>
      <c r="J627" s="366">
        <f>IFERROR(IF(-SUM(J$20:J626)+J$15&lt;0.000001,0,IF($C627&gt;='H-32A-WP06 - Debt Service'!I$24,'H-32A-WP06 - Debt Service'!I$27/12,0)),"-")</f>
        <v>0</v>
      </c>
      <c r="K627" s="366">
        <f>IFERROR(IF(-SUM(K$20:K626)+K$15&lt;0.000001,0,IF($C627&gt;='H-32A-WP06 - Debt Service'!J$24,'H-32A-WP06 - Debt Service'!J$27/12,0)),"-")</f>
        <v>0</v>
      </c>
      <c r="L627" s="366">
        <f>IFERROR(IF(-SUM(L$20:L626)+L$15&lt;0.000001,0,IF($C627&gt;='H-32A-WP06 - Debt Service'!K$24,'H-32A-WP06 - Debt Service'!K$27/12,0)),"-")</f>
        <v>0</v>
      </c>
      <c r="M627" s="366">
        <f>IFERROR(IF(-SUM(M$20:M626)+M$15&lt;0.000001,0,IF($C627&gt;='H-32A-WP06 - Debt Service'!L$24,'H-32A-WP06 - Debt Service'!L$27/12,0)),"-")</f>
        <v>0</v>
      </c>
      <c r="N627" s="459"/>
      <c r="O627" s="354">
        <f t="shared" si="37"/>
        <v>2069</v>
      </c>
      <c r="P627" s="378">
        <f t="shared" si="39"/>
        <v>61941</v>
      </c>
      <c r="Q627" s="366" t="str">
        <f>IFERROR(IF(-SUM(Q$20:Q626)+Q$15&lt;0.000001,0,IF($C627&gt;='H-32A-WP06 - Debt Service'!P$24,'H-32A-WP06 - Debt Service'!P$27/12,0)),"-")</f>
        <v>-</v>
      </c>
      <c r="R627" s="366">
        <f>IFERROR(IF(-SUM(R$20:R626)+R$15&lt;0.000001,0,IF($C627&gt;='H-32A-WP06 - Debt Service'!Q$24,'H-32A-WP06 - Debt Service'!Q$27/12,0)),"-")</f>
        <v>0</v>
      </c>
      <c r="S627" s="366">
        <f>IFERROR(IF(-SUM(S$20:S626)+S$15&lt;0.000001,0,IF($C627&gt;='H-32A-WP06 - Debt Service'!R$24,'H-32A-WP06 - Debt Service'!R$27/12,0)),"-")</f>
        <v>0</v>
      </c>
      <c r="T627" s="366">
        <f>IFERROR(IF(-SUM(T$20:T626)+T$15&lt;0.000001,0,IF($C627&gt;='H-32A-WP06 - Debt Service'!S$24,'H-32A-WP06 - Debt Service'!S$27/12,0)),"-")</f>
        <v>0</v>
      </c>
      <c r="U627" s="366">
        <f>IFERROR(IF(-SUM(U$20:U626)+U$15&lt;0.000001,0,IF($C627&gt;='H-32A-WP06 - Debt Service'!T$24,'H-32A-WP06 - Debt Service'!T$27/12,0)),"-")</f>
        <v>0</v>
      </c>
      <c r="V627" s="366">
        <f>IFERROR(IF(-SUM(V$20:V626)+V$15&lt;0.000001,0,IF($C627&gt;='H-32A-WP06 - Debt Service'!U$24,'H-32A-WP06 - Debt Service'!U$27/12,0)),"-")</f>
        <v>0</v>
      </c>
      <c r="W627" s="366">
        <f>IFERROR(IF(-SUM(W$20:W626)+W$15&lt;0.000001,0,IF($C627&gt;='H-32A-WP06 - Debt Service'!V$24,'H-32A-WP06 - Debt Service'!V$27/12,0)),"-")</f>
        <v>0</v>
      </c>
      <c r="X627" s="366">
        <f>IFERROR(IF(-SUM(X$20:X626)+X$15&lt;0.000001,0,IF($C627&gt;='H-32A-WP06 - Debt Service'!W$24,'H-32A-WP06 - Debt Service'!W$27/12,0)),"-")</f>
        <v>0</v>
      </c>
      <c r="Y627" s="366">
        <f>IFERROR(IF(-SUM(Y$20:Y626)+Y$15&lt;0.000001,0,IF($C627&gt;='H-32A-WP06 - Debt Service'!X$24,'H-32A-WP06 - Debt Service'!X$27/12,0)),"-")</f>
        <v>0</v>
      </c>
      <c r="Z627" s="366">
        <f>IFERROR(IF(-SUM(Z$20:Z626)+Z$15&lt;0.000001,0,IF($C627&gt;='H-32A-WP06 - Debt Service'!Y$24,'H-32A-WP06 - Debt Service'!Y$27/12,0)),"-")</f>
        <v>0</v>
      </c>
    </row>
    <row r="628" spans="2:26">
      <c r="B628" s="354">
        <f t="shared" si="36"/>
        <v>2069</v>
      </c>
      <c r="C628" s="378">
        <f t="shared" si="38"/>
        <v>61972</v>
      </c>
      <c r="D628" s="366" t="str">
        <f>IFERROR(IF(-SUM(D$20:D627)+D$15&lt;0.000001,0,IF($C628&gt;='H-32A-WP06 - Debt Service'!C$24,'H-32A-WP06 - Debt Service'!C$27/12,0)),"-")</f>
        <v>-</v>
      </c>
      <c r="E628" s="366" t="str">
        <f>IFERROR(IF(-SUM(E$20:E627)+E$15&lt;0.000001,0,IF($C628&gt;='H-32A-WP06 - Debt Service'!D$24,'H-32A-WP06 - Debt Service'!D$27/12,0)),"-")</f>
        <v>-</v>
      </c>
      <c r="F628" s="366" t="str">
        <f>IFERROR(IF(-SUM(F$20:F627)+F$15&lt;0.000001,0,IF($C628&gt;='H-32A-WP06 - Debt Service'!E$24,'H-32A-WP06 - Debt Service'!E$27/12,0)),"-")</f>
        <v>-</v>
      </c>
      <c r="G628" s="366">
        <f>IFERROR(IF(-SUM(G$20:G627)+G$15&lt;0.000001,0,IF($C628&gt;='H-32A-WP06 - Debt Service'!F$24,'H-32A-WP06 - Debt Service'!F$27/12,0)),"-")</f>
        <v>0</v>
      </c>
      <c r="H628" s="366">
        <f>IFERROR(IF(-SUM(H$20:H627)+H$15&lt;0.000001,0,IF($C628&gt;='H-32A-WP06 - Debt Service'!G$24,'H-32A-WP06 - Debt Service'!G$27/12,0)),"-")</f>
        <v>0</v>
      </c>
      <c r="I628" s="366">
        <f>IFERROR(IF(-SUM(I$20:I627)+I$15&lt;0.000001,0,IF($C628&gt;='H-32A-WP06 - Debt Service'!H$24,'H-32A-WP06 - Debt Service'!H$27/12,0)),"-")</f>
        <v>0</v>
      </c>
      <c r="J628" s="366">
        <f>IFERROR(IF(-SUM(J$20:J627)+J$15&lt;0.000001,0,IF($C628&gt;='H-32A-WP06 - Debt Service'!I$24,'H-32A-WP06 - Debt Service'!I$27/12,0)),"-")</f>
        <v>0</v>
      </c>
      <c r="K628" s="366">
        <f>IFERROR(IF(-SUM(K$20:K627)+K$15&lt;0.000001,0,IF($C628&gt;='H-32A-WP06 - Debt Service'!J$24,'H-32A-WP06 - Debt Service'!J$27/12,0)),"-")</f>
        <v>0</v>
      </c>
      <c r="L628" s="366">
        <f>IFERROR(IF(-SUM(L$20:L627)+L$15&lt;0.000001,0,IF($C628&gt;='H-32A-WP06 - Debt Service'!K$24,'H-32A-WP06 - Debt Service'!K$27/12,0)),"-")</f>
        <v>0</v>
      </c>
      <c r="M628" s="366">
        <f>IFERROR(IF(-SUM(M$20:M627)+M$15&lt;0.000001,0,IF($C628&gt;='H-32A-WP06 - Debt Service'!L$24,'H-32A-WP06 - Debt Service'!L$27/12,0)),"-")</f>
        <v>0</v>
      </c>
      <c r="N628" s="459"/>
      <c r="O628" s="354">
        <f t="shared" si="37"/>
        <v>2069</v>
      </c>
      <c r="P628" s="378">
        <f t="shared" si="39"/>
        <v>61972</v>
      </c>
      <c r="Q628" s="366" t="str">
        <f>IFERROR(IF(-SUM(Q$20:Q627)+Q$15&lt;0.000001,0,IF($C628&gt;='H-32A-WP06 - Debt Service'!P$24,'H-32A-WP06 - Debt Service'!P$27/12,0)),"-")</f>
        <v>-</v>
      </c>
      <c r="R628" s="366">
        <f>IFERROR(IF(-SUM(R$20:R627)+R$15&lt;0.000001,0,IF($C628&gt;='H-32A-WP06 - Debt Service'!Q$24,'H-32A-WP06 - Debt Service'!Q$27/12,0)),"-")</f>
        <v>0</v>
      </c>
      <c r="S628" s="366">
        <f>IFERROR(IF(-SUM(S$20:S627)+S$15&lt;0.000001,0,IF($C628&gt;='H-32A-WP06 - Debt Service'!R$24,'H-32A-WP06 - Debt Service'!R$27/12,0)),"-")</f>
        <v>0</v>
      </c>
      <c r="T628" s="366">
        <f>IFERROR(IF(-SUM(T$20:T627)+T$15&lt;0.000001,0,IF($C628&gt;='H-32A-WP06 - Debt Service'!S$24,'H-32A-WP06 - Debt Service'!S$27/12,0)),"-")</f>
        <v>0</v>
      </c>
      <c r="U628" s="366">
        <f>IFERROR(IF(-SUM(U$20:U627)+U$15&lt;0.000001,0,IF($C628&gt;='H-32A-WP06 - Debt Service'!T$24,'H-32A-WP06 - Debt Service'!T$27/12,0)),"-")</f>
        <v>0</v>
      </c>
      <c r="V628" s="366">
        <f>IFERROR(IF(-SUM(V$20:V627)+V$15&lt;0.000001,0,IF($C628&gt;='H-32A-WP06 - Debt Service'!U$24,'H-32A-WP06 - Debt Service'!U$27/12,0)),"-")</f>
        <v>0</v>
      </c>
      <c r="W628" s="366">
        <f>IFERROR(IF(-SUM(W$20:W627)+W$15&lt;0.000001,0,IF($C628&gt;='H-32A-WP06 - Debt Service'!V$24,'H-32A-WP06 - Debt Service'!V$27/12,0)),"-")</f>
        <v>0</v>
      </c>
      <c r="X628" s="366">
        <f>IFERROR(IF(-SUM(X$20:X627)+X$15&lt;0.000001,0,IF($C628&gt;='H-32A-WP06 - Debt Service'!W$24,'H-32A-WP06 - Debt Service'!W$27/12,0)),"-")</f>
        <v>0</v>
      </c>
      <c r="Y628" s="366">
        <f>IFERROR(IF(-SUM(Y$20:Y627)+Y$15&lt;0.000001,0,IF($C628&gt;='H-32A-WP06 - Debt Service'!X$24,'H-32A-WP06 - Debt Service'!X$27/12,0)),"-")</f>
        <v>0</v>
      </c>
      <c r="Z628" s="366">
        <f>IFERROR(IF(-SUM(Z$20:Z627)+Z$15&lt;0.000001,0,IF($C628&gt;='H-32A-WP06 - Debt Service'!Y$24,'H-32A-WP06 - Debt Service'!Y$27/12,0)),"-")</f>
        <v>0</v>
      </c>
    </row>
    <row r="629" spans="2:26">
      <c r="B629" s="354">
        <f t="shared" si="36"/>
        <v>2069</v>
      </c>
      <c r="C629" s="378">
        <f t="shared" si="38"/>
        <v>62002</v>
      </c>
      <c r="D629" s="366" t="str">
        <f>IFERROR(IF(-SUM(D$20:D628)+D$15&lt;0.000001,0,IF($C629&gt;='H-32A-WP06 - Debt Service'!C$24,'H-32A-WP06 - Debt Service'!C$27/12,0)),"-")</f>
        <v>-</v>
      </c>
      <c r="E629" s="366" t="str">
        <f>IFERROR(IF(-SUM(E$20:E628)+E$15&lt;0.000001,0,IF($C629&gt;='H-32A-WP06 - Debt Service'!D$24,'H-32A-WP06 - Debt Service'!D$27/12,0)),"-")</f>
        <v>-</v>
      </c>
      <c r="F629" s="366" t="str">
        <f>IFERROR(IF(-SUM(F$20:F628)+F$15&lt;0.000001,0,IF($C629&gt;='H-32A-WP06 - Debt Service'!E$24,'H-32A-WP06 - Debt Service'!E$27/12,0)),"-")</f>
        <v>-</v>
      </c>
      <c r="G629" s="366">
        <f>IFERROR(IF(-SUM(G$20:G628)+G$15&lt;0.000001,0,IF($C629&gt;='H-32A-WP06 - Debt Service'!F$24,'H-32A-WP06 - Debt Service'!F$27/12,0)),"-")</f>
        <v>0</v>
      </c>
      <c r="H629" s="366">
        <f>IFERROR(IF(-SUM(H$20:H628)+H$15&lt;0.000001,0,IF($C629&gt;='H-32A-WP06 - Debt Service'!G$24,'H-32A-WP06 - Debt Service'!G$27/12,0)),"-")</f>
        <v>0</v>
      </c>
      <c r="I629" s="366">
        <f>IFERROR(IF(-SUM(I$20:I628)+I$15&lt;0.000001,0,IF($C629&gt;='H-32A-WP06 - Debt Service'!H$24,'H-32A-WP06 - Debt Service'!H$27/12,0)),"-")</f>
        <v>0</v>
      </c>
      <c r="J629" s="366">
        <f>IFERROR(IF(-SUM(J$20:J628)+J$15&lt;0.000001,0,IF($C629&gt;='H-32A-WP06 - Debt Service'!I$24,'H-32A-WP06 - Debt Service'!I$27/12,0)),"-")</f>
        <v>0</v>
      </c>
      <c r="K629" s="366">
        <f>IFERROR(IF(-SUM(K$20:K628)+K$15&lt;0.000001,0,IF($C629&gt;='H-32A-WP06 - Debt Service'!J$24,'H-32A-WP06 - Debt Service'!J$27/12,0)),"-")</f>
        <v>0</v>
      </c>
      <c r="L629" s="366">
        <f>IFERROR(IF(-SUM(L$20:L628)+L$15&lt;0.000001,0,IF($C629&gt;='H-32A-WP06 - Debt Service'!K$24,'H-32A-WP06 - Debt Service'!K$27/12,0)),"-")</f>
        <v>0</v>
      </c>
      <c r="M629" s="366">
        <f>IFERROR(IF(-SUM(M$20:M628)+M$15&lt;0.000001,0,IF($C629&gt;='H-32A-WP06 - Debt Service'!L$24,'H-32A-WP06 - Debt Service'!L$27/12,0)),"-")</f>
        <v>0</v>
      </c>
      <c r="N629" s="459"/>
      <c r="O629" s="354">
        <f t="shared" si="37"/>
        <v>2069</v>
      </c>
      <c r="P629" s="378">
        <f t="shared" si="39"/>
        <v>62002</v>
      </c>
      <c r="Q629" s="366" t="str">
        <f>IFERROR(IF(-SUM(Q$20:Q628)+Q$15&lt;0.000001,0,IF($C629&gt;='H-32A-WP06 - Debt Service'!P$24,'H-32A-WP06 - Debt Service'!P$27/12,0)),"-")</f>
        <v>-</v>
      </c>
      <c r="R629" s="366">
        <f>IFERROR(IF(-SUM(R$20:R628)+R$15&lt;0.000001,0,IF($C629&gt;='H-32A-WP06 - Debt Service'!Q$24,'H-32A-WP06 - Debt Service'!Q$27/12,0)),"-")</f>
        <v>0</v>
      </c>
      <c r="S629" s="366">
        <f>IFERROR(IF(-SUM(S$20:S628)+S$15&lt;0.000001,0,IF($C629&gt;='H-32A-WP06 - Debt Service'!R$24,'H-32A-WP06 - Debt Service'!R$27/12,0)),"-")</f>
        <v>0</v>
      </c>
      <c r="T629" s="366">
        <f>IFERROR(IF(-SUM(T$20:T628)+T$15&lt;0.000001,0,IF($C629&gt;='H-32A-WP06 - Debt Service'!S$24,'H-32A-WP06 - Debt Service'!S$27/12,0)),"-")</f>
        <v>0</v>
      </c>
      <c r="U629" s="366">
        <f>IFERROR(IF(-SUM(U$20:U628)+U$15&lt;0.000001,0,IF($C629&gt;='H-32A-WP06 - Debt Service'!T$24,'H-32A-WP06 - Debt Service'!T$27/12,0)),"-")</f>
        <v>0</v>
      </c>
      <c r="V629" s="366">
        <f>IFERROR(IF(-SUM(V$20:V628)+V$15&lt;0.000001,0,IF($C629&gt;='H-32A-WP06 - Debt Service'!U$24,'H-32A-WP06 - Debt Service'!U$27/12,0)),"-")</f>
        <v>0</v>
      </c>
      <c r="W629" s="366">
        <f>IFERROR(IF(-SUM(W$20:W628)+W$15&lt;0.000001,0,IF($C629&gt;='H-32A-WP06 - Debt Service'!V$24,'H-32A-WP06 - Debt Service'!V$27/12,0)),"-")</f>
        <v>0</v>
      </c>
      <c r="X629" s="366">
        <f>IFERROR(IF(-SUM(X$20:X628)+X$15&lt;0.000001,0,IF($C629&gt;='H-32A-WP06 - Debt Service'!W$24,'H-32A-WP06 - Debt Service'!W$27/12,0)),"-")</f>
        <v>0</v>
      </c>
      <c r="Y629" s="366">
        <f>IFERROR(IF(-SUM(Y$20:Y628)+Y$15&lt;0.000001,0,IF($C629&gt;='H-32A-WP06 - Debt Service'!X$24,'H-32A-WP06 - Debt Service'!X$27/12,0)),"-")</f>
        <v>0</v>
      </c>
      <c r="Z629" s="366">
        <f>IFERROR(IF(-SUM(Z$20:Z628)+Z$15&lt;0.000001,0,IF($C629&gt;='H-32A-WP06 - Debt Service'!Y$24,'H-32A-WP06 - Debt Service'!Y$27/12,0)),"-")</f>
        <v>0</v>
      </c>
    </row>
    <row r="630" spans="2:26">
      <c r="B630" s="354">
        <f t="shared" si="36"/>
        <v>2069</v>
      </c>
      <c r="C630" s="378">
        <f t="shared" si="38"/>
        <v>62033</v>
      </c>
      <c r="D630" s="366" t="str">
        <f>IFERROR(IF(-SUM(D$20:D629)+D$15&lt;0.000001,0,IF($C630&gt;='H-32A-WP06 - Debt Service'!C$24,'H-32A-WP06 - Debt Service'!C$27/12,0)),"-")</f>
        <v>-</v>
      </c>
      <c r="E630" s="366" t="str">
        <f>IFERROR(IF(-SUM(E$20:E629)+E$15&lt;0.000001,0,IF($C630&gt;='H-32A-WP06 - Debt Service'!D$24,'H-32A-WP06 - Debt Service'!D$27/12,0)),"-")</f>
        <v>-</v>
      </c>
      <c r="F630" s="366" t="str">
        <f>IFERROR(IF(-SUM(F$20:F629)+F$15&lt;0.000001,0,IF($C630&gt;='H-32A-WP06 - Debt Service'!E$24,'H-32A-WP06 - Debt Service'!E$27/12,0)),"-")</f>
        <v>-</v>
      </c>
      <c r="G630" s="366">
        <f>IFERROR(IF(-SUM(G$20:G629)+G$15&lt;0.000001,0,IF($C630&gt;='H-32A-WP06 - Debt Service'!F$24,'H-32A-WP06 - Debt Service'!F$27/12,0)),"-")</f>
        <v>0</v>
      </c>
      <c r="H630" s="366">
        <f>IFERROR(IF(-SUM(H$20:H629)+H$15&lt;0.000001,0,IF($C630&gt;='H-32A-WP06 - Debt Service'!G$24,'H-32A-WP06 - Debt Service'!G$27/12,0)),"-")</f>
        <v>0</v>
      </c>
      <c r="I630" s="366">
        <f>IFERROR(IF(-SUM(I$20:I629)+I$15&lt;0.000001,0,IF($C630&gt;='H-32A-WP06 - Debt Service'!H$24,'H-32A-WP06 - Debt Service'!H$27/12,0)),"-")</f>
        <v>0</v>
      </c>
      <c r="J630" s="366">
        <f>IFERROR(IF(-SUM(J$20:J629)+J$15&lt;0.000001,0,IF($C630&gt;='H-32A-WP06 - Debt Service'!I$24,'H-32A-WP06 - Debt Service'!I$27/12,0)),"-")</f>
        <v>0</v>
      </c>
      <c r="K630" s="366">
        <f>IFERROR(IF(-SUM(K$20:K629)+K$15&lt;0.000001,0,IF($C630&gt;='H-32A-WP06 - Debt Service'!J$24,'H-32A-WP06 - Debt Service'!J$27/12,0)),"-")</f>
        <v>0</v>
      </c>
      <c r="L630" s="366">
        <f>IFERROR(IF(-SUM(L$20:L629)+L$15&lt;0.000001,0,IF($C630&gt;='H-32A-WP06 - Debt Service'!K$24,'H-32A-WP06 - Debt Service'!K$27/12,0)),"-")</f>
        <v>0</v>
      </c>
      <c r="M630" s="366">
        <f>IFERROR(IF(-SUM(M$20:M629)+M$15&lt;0.000001,0,IF($C630&gt;='H-32A-WP06 - Debt Service'!L$24,'H-32A-WP06 - Debt Service'!L$27/12,0)),"-")</f>
        <v>0</v>
      </c>
      <c r="N630" s="459"/>
      <c r="O630" s="354">
        <f t="shared" si="37"/>
        <v>2069</v>
      </c>
      <c r="P630" s="378">
        <f t="shared" si="39"/>
        <v>62033</v>
      </c>
      <c r="Q630" s="366" t="str">
        <f>IFERROR(IF(-SUM(Q$20:Q629)+Q$15&lt;0.000001,0,IF($C630&gt;='H-32A-WP06 - Debt Service'!P$24,'H-32A-WP06 - Debt Service'!P$27/12,0)),"-")</f>
        <v>-</v>
      </c>
      <c r="R630" s="366">
        <f>IFERROR(IF(-SUM(R$20:R629)+R$15&lt;0.000001,0,IF($C630&gt;='H-32A-WP06 - Debt Service'!Q$24,'H-32A-WP06 - Debt Service'!Q$27/12,0)),"-")</f>
        <v>0</v>
      </c>
      <c r="S630" s="366">
        <f>IFERROR(IF(-SUM(S$20:S629)+S$15&lt;0.000001,0,IF($C630&gt;='H-32A-WP06 - Debt Service'!R$24,'H-32A-WP06 - Debt Service'!R$27/12,0)),"-")</f>
        <v>0</v>
      </c>
      <c r="T630" s="366">
        <f>IFERROR(IF(-SUM(T$20:T629)+T$15&lt;0.000001,0,IF($C630&gt;='H-32A-WP06 - Debt Service'!S$24,'H-32A-WP06 - Debt Service'!S$27/12,0)),"-")</f>
        <v>0</v>
      </c>
      <c r="U630" s="366">
        <f>IFERROR(IF(-SUM(U$20:U629)+U$15&lt;0.000001,0,IF($C630&gt;='H-32A-WP06 - Debt Service'!T$24,'H-32A-WP06 - Debt Service'!T$27/12,0)),"-")</f>
        <v>0</v>
      </c>
      <c r="V630" s="366">
        <f>IFERROR(IF(-SUM(V$20:V629)+V$15&lt;0.000001,0,IF($C630&gt;='H-32A-WP06 - Debt Service'!U$24,'H-32A-WP06 - Debt Service'!U$27/12,0)),"-")</f>
        <v>0</v>
      </c>
      <c r="W630" s="366">
        <f>IFERROR(IF(-SUM(W$20:W629)+W$15&lt;0.000001,0,IF($C630&gt;='H-32A-WP06 - Debt Service'!V$24,'H-32A-WP06 - Debt Service'!V$27/12,0)),"-")</f>
        <v>0</v>
      </c>
      <c r="X630" s="366">
        <f>IFERROR(IF(-SUM(X$20:X629)+X$15&lt;0.000001,0,IF($C630&gt;='H-32A-WP06 - Debt Service'!W$24,'H-32A-WP06 - Debt Service'!W$27/12,0)),"-")</f>
        <v>0</v>
      </c>
      <c r="Y630" s="366">
        <f>IFERROR(IF(-SUM(Y$20:Y629)+Y$15&lt;0.000001,0,IF($C630&gt;='H-32A-WP06 - Debt Service'!X$24,'H-32A-WP06 - Debt Service'!X$27/12,0)),"-")</f>
        <v>0</v>
      </c>
      <c r="Z630" s="366">
        <f>IFERROR(IF(-SUM(Z$20:Z629)+Z$15&lt;0.000001,0,IF($C630&gt;='H-32A-WP06 - Debt Service'!Y$24,'H-32A-WP06 - Debt Service'!Y$27/12,0)),"-")</f>
        <v>0</v>
      </c>
    </row>
    <row r="631" spans="2:26">
      <c r="B631" s="354">
        <f t="shared" si="36"/>
        <v>2069</v>
      </c>
      <c r="C631" s="378">
        <f t="shared" si="38"/>
        <v>62063</v>
      </c>
      <c r="D631" s="366" t="str">
        <f>IFERROR(IF(-SUM(D$20:D630)+D$15&lt;0.000001,0,IF($C631&gt;='H-32A-WP06 - Debt Service'!C$24,'H-32A-WP06 - Debt Service'!C$27/12,0)),"-")</f>
        <v>-</v>
      </c>
      <c r="E631" s="366" t="str">
        <f>IFERROR(IF(-SUM(E$20:E630)+E$15&lt;0.000001,0,IF($C631&gt;='H-32A-WP06 - Debt Service'!D$24,'H-32A-WP06 - Debt Service'!D$27/12,0)),"-")</f>
        <v>-</v>
      </c>
      <c r="F631" s="366" t="str">
        <f>IFERROR(IF(-SUM(F$20:F630)+F$15&lt;0.000001,0,IF($C631&gt;='H-32A-WP06 - Debt Service'!E$24,'H-32A-WP06 - Debt Service'!E$27/12,0)),"-")</f>
        <v>-</v>
      </c>
      <c r="G631" s="366">
        <f>IFERROR(IF(-SUM(G$20:G630)+G$15&lt;0.000001,0,IF($C631&gt;='H-32A-WP06 - Debt Service'!F$24,'H-32A-WP06 - Debt Service'!F$27/12,0)),"-")</f>
        <v>0</v>
      </c>
      <c r="H631" s="366">
        <f>IFERROR(IF(-SUM(H$20:H630)+H$15&lt;0.000001,0,IF($C631&gt;='H-32A-WP06 - Debt Service'!G$24,'H-32A-WP06 - Debt Service'!G$27/12,0)),"-")</f>
        <v>0</v>
      </c>
      <c r="I631" s="366">
        <f>IFERROR(IF(-SUM(I$20:I630)+I$15&lt;0.000001,0,IF($C631&gt;='H-32A-WP06 - Debt Service'!H$24,'H-32A-WP06 - Debt Service'!H$27/12,0)),"-")</f>
        <v>0</v>
      </c>
      <c r="J631" s="366">
        <f>IFERROR(IF(-SUM(J$20:J630)+J$15&lt;0.000001,0,IF($C631&gt;='H-32A-WP06 - Debt Service'!I$24,'H-32A-WP06 - Debt Service'!I$27/12,0)),"-")</f>
        <v>0</v>
      </c>
      <c r="K631" s="366">
        <f>IFERROR(IF(-SUM(K$20:K630)+K$15&lt;0.000001,0,IF($C631&gt;='H-32A-WP06 - Debt Service'!J$24,'H-32A-WP06 - Debt Service'!J$27/12,0)),"-")</f>
        <v>0</v>
      </c>
      <c r="L631" s="366">
        <f>IFERROR(IF(-SUM(L$20:L630)+L$15&lt;0.000001,0,IF($C631&gt;='H-32A-WP06 - Debt Service'!K$24,'H-32A-WP06 - Debt Service'!K$27/12,0)),"-")</f>
        <v>0</v>
      </c>
      <c r="M631" s="366">
        <f>IFERROR(IF(-SUM(M$20:M630)+M$15&lt;0.000001,0,IF($C631&gt;='H-32A-WP06 - Debt Service'!L$24,'H-32A-WP06 - Debt Service'!L$27/12,0)),"-")</f>
        <v>0</v>
      </c>
      <c r="N631" s="459"/>
      <c r="O631" s="354">
        <f t="shared" si="37"/>
        <v>2069</v>
      </c>
      <c r="P631" s="378">
        <f t="shared" si="39"/>
        <v>62063</v>
      </c>
      <c r="Q631" s="366" t="str">
        <f>IFERROR(IF(-SUM(Q$20:Q630)+Q$15&lt;0.000001,0,IF($C631&gt;='H-32A-WP06 - Debt Service'!P$24,'H-32A-WP06 - Debt Service'!P$27/12,0)),"-")</f>
        <v>-</v>
      </c>
      <c r="R631" s="366">
        <f>IFERROR(IF(-SUM(R$20:R630)+R$15&lt;0.000001,0,IF($C631&gt;='H-32A-WP06 - Debt Service'!Q$24,'H-32A-WP06 - Debt Service'!Q$27/12,0)),"-")</f>
        <v>0</v>
      </c>
      <c r="S631" s="366">
        <f>IFERROR(IF(-SUM(S$20:S630)+S$15&lt;0.000001,0,IF($C631&gt;='H-32A-WP06 - Debt Service'!R$24,'H-32A-WP06 - Debt Service'!R$27/12,0)),"-")</f>
        <v>0</v>
      </c>
      <c r="T631" s="366">
        <f>IFERROR(IF(-SUM(T$20:T630)+T$15&lt;0.000001,0,IF($C631&gt;='H-32A-WP06 - Debt Service'!S$24,'H-32A-WP06 - Debt Service'!S$27/12,0)),"-")</f>
        <v>0</v>
      </c>
      <c r="U631" s="366">
        <f>IFERROR(IF(-SUM(U$20:U630)+U$15&lt;0.000001,0,IF($C631&gt;='H-32A-WP06 - Debt Service'!T$24,'H-32A-WP06 - Debt Service'!T$27/12,0)),"-")</f>
        <v>0</v>
      </c>
      <c r="V631" s="366">
        <f>IFERROR(IF(-SUM(V$20:V630)+V$15&lt;0.000001,0,IF($C631&gt;='H-32A-WP06 - Debt Service'!U$24,'H-32A-WP06 - Debt Service'!U$27/12,0)),"-")</f>
        <v>0</v>
      </c>
      <c r="W631" s="366">
        <f>IFERROR(IF(-SUM(W$20:W630)+W$15&lt;0.000001,0,IF($C631&gt;='H-32A-WP06 - Debt Service'!V$24,'H-32A-WP06 - Debt Service'!V$27/12,0)),"-")</f>
        <v>0</v>
      </c>
      <c r="X631" s="366">
        <f>IFERROR(IF(-SUM(X$20:X630)+X$15&lt;0.000001,0,IF($C631&gt;='H-32A-WP06 - Debt Service'!W$24,'H-32A-WP06 - Debt Service'!W$27/12,0)),"-")</f>
        <v>0</v>
      </c>
      <c r="Y631" s="366">
        <f>IFERROR(IF(-SUM(Y$20:Y630)+Y$15&lt;0.000001,0,IF($C631&gt;='H-32A-WP06 - Debt Service'!X$24,'H-32A-WP06 - Debt Service'!X$27/12,0)),"-")</f>
        <v>0</v>
      </c>
      <c r="Z631" s="366">
        <f>IFERROR(IF(-SUM(Z$20:Z630)+Z$15&lt;0.000001,0,IF($C631&gt;='H-32A-WP06 - Debt Service'!Y$24,'H-32A-WP06 - Debt Service'!Y$27/12,0)),"-")</f>
        <v>0</v>
      </c>
    </row>
    <row r="632" spans="2:26">
      <c r="B632" s="354">
        <f t="shared" si="36"/>
        <v>2070</v>
      </c>
      <c r="C632" s="378">
        <f t="shared" si="38"/>
        <v>62094</v>
      </c>
      <c r="D632" s="366" t="str">
        <f>IFERROR(IF(-SUM(D$20:D631)+D$15&lt;0.000001,0,IF($C632&gt;='H-32A-WP06 - Debt Service'!C$24,'H-32A-WP06 - Debt Service'!C$27/12,0)),"-")</f>
        <v>-</v>
      </c>
      <c r="E632" s="366" t="str">
        <f>IFERROR(IF(-SUM(E$20:E631)+E$15&lt;0.000001,0,IF($C632&gt;='H-32A-WP06 - Debt Service'!D$24,'H-32A-WP06 - Debt Service'!D$27/12,0)),"-")</f>
        <v>-</v>
      </c>
      <c r="F632" s="366" t="str">
        <f>IFERROR(IF(-SUM(F$20:F631)+F$15&lt;0.000001,0,IF($C632&gt;='H-32A-WP06 - Debt Service'!E$24,'H-32A-WP06 - Debt Service'!E$27/12,0)),"-")</f>
        <v>-</v>
      </c>
      <c r="G632" s="366">
        <f>IFERROR(IF(-SUM(G$20:G631)+G$15&lt;0.000001,0,IF($C632&gt;='H-32A-WP06 - Debt Service'!F$24,'H-32A-WP06 - Debt Service'!F$27/12,0)),"-")</f>
        <v>0</v>
      </c>
      <c r="H632" s="366">
        <f>IFERROR(IF(-SUM(H$20:H631)+H$15&lt;0.000001,0,IF($C632&gt;='H-32A-WP06 - Debt Service'!G$24,'H-32A-WP06 - Debt Service'!G$27/12,0)),"-")</f>
        <v>0</v>
      </c>
      <c r="I632" s="366">
        <f>IFERROR(IF(-SUM(I$20:I631)+I$15&lt;0.000001,0,IF($C632&gt;='H-32A-WP06 - Debt Service'!H$24,'H-32A-WP06 - Debt Service'!H$27/12,0)),"-")</f>
        <v>0</v>
      </c>
      <c r="J632" s="366">
        <f>IFERROR(IF(-SUM(J$20:J631)+J$15&lt;0.000001,0,IF($C632&gt;='H-32A-WP06 - Debt Service'!I$24,'H-32A-WP06 - Debt Service'!I$27/12,0)),"-")</f>
        <v>0</v>
      </c>
      <c r="K632" s="366">
        <f>IFERROR(IF(-SUM(K$20:K631)+K$15&lt;0.000001,0,IF($C632&gt;='H-32A-WP06 - Debt Service'!J$24,'H-32A-WP06 - Debt Service'!J$27/12,0)),"-")</f>
        <v>0</v>
      </c>
      <c r="L632" s="366">
        <f>IFERROR(IF(-SUM(L$20:L631)+L$15&lt;0.000001,0,IF($C632&gt;='H-32A-WP06 - Debt Service'!K$24,'H-32A-WP06 - Debt Service'!K$27/12,0)),"-")</f>
        <v>0</v>
      </c>
      <c r="M632" s="366">
        <f>IFERROR(IF(-SUM(M$20:M631)+M$15&lt;0.000001,0,IF($C632&gt;='H-32A-WP06 - Debt Service'!L$24,'H-32A-WP06 - Debt Service'!L$27/12,0)),"-")</f>
        <v>0</v>
      </c>
      <c r="N632" s="459"/>
      <c r="O632" s="354">
        <f t="shared" si="37"/>
        <v>2070</v>
      </c>
      <c r="P632" s="378">
        <f t="shared" si="39"/>
        <v>62094</v>
      </c>
      <c r="Q632" s="366" t="str">
        <f>IFERROR(IF(-SUM(Q$20:Q631)+Q$15&lt;0.000001,0,IF($C632&gt;='H-32A-WP06 - Debt Service'!P$24,'H-32A-WP06 - Debt Service'!P$27/12,0)),"-")</f>
        <v>-</v>
      </c>
      <c r="R632" s="366">
        <f>IFERROR(IF(-SUM(R$20:R631)+R$15&lt;0.000001,0,IF($C632&gt;='H-32A-WP06 - Debt Service'!Q$24,'H-32A-WP06 - Debt Service'!Q$27/12,0)),"-")</f>
        <v>0</v>
      </c>
      <c r="S632" s="366">
        <f>IFERROR(IF(-SUM(S$20:S631)+S$15&lt;0.000001,0,IF($C632&gt;='H-32A-WP06 - Debt Service'!R$24,'H-32A-WP06 - Debt Service'!R$27/12,0)),"-")</f>
        <v>0</v>
      </c>
      <c r="T632" s="366">
        <f>IFERROR(IF(-SUM(T$20:T631)+T$15&lt;0.000001,0,IF($C632&gt;='H-32A-WP06 - Debt Service'!S$24,'H-32A-WP06 - Debt Service'!S$27/12,0)),"-")</f>
        <v>0</v>
      </c>
      <c r="U632" s="366">
        <f>IFERROR(IF(-SUM(U$20:U631)+U$15&lt;0.000001,0,IF($C632&gt;='H-32A-WP06 - Debt Service'!T$24,'H-32A-WP06 - Debt Service'!T$27/12,0)),"-")</f>
        <v>0</v>
      </c>
      <c r="V632" s="366">
        <f>IFERROR(IF(-SUM(V$20:V631)+V$15&lt;0.000001,0,IF($C632&gt;='H-32A-WP06 - Debt Service'!U$24,'H-32A-WP06 - Debt Service'!U$27/12,0)),"-")</f>
        <v>0</v>
      </c>
      <c r="W632" s="366">
        <f>IFERROR(IF(-SUM(W$20:W631)+W$15&lt;0.000001,0,IF($C632&gt;='H-32A-WP06 - Debt Service'!V$24,'H-32A-WP06 - Debt Service'!V$27/12,0)),"-")</f>
        <v>0</v>
      </c>
      <c r="X632" s="366">
        <f>IFERROR(IF(-SUM(X$20:X631)+X$15&lt;0.000001,0,IF($C632&gt;='H-32A-WP06 - Debt Service'!W$24,'H-32A-WP06 - Debt Service'!W$27/12,0)),"-")</f>
        <v>0</v>
      </c>
      <c r="Y632" s="366">
        <f>IFERROR(IF(-SUM(Y$20:Y631)+Y$15&lt;0.000001,0,IF($C632&gt;='H-32A-WP06 - Debt Service'!X$24,'H-32A-WP06 - Debt Service'!X$27/12,0)),"-")</f>
        <v>0</v>
      </c>
      <c r="Z632" s="366">
        <f>IFERROR(IF(-SUM(Z$20:Z631)+Z$15&lt;0.000001,0,IF($C632&gt;='H-32A-WP06 - Debt Service'!Y$24,'H-32A-WP06 - Debt Service'!Y$27/12,0)),"-")</f>
        <v>0</v>
      </c>
    </row>
    <row r="633" spans="2:26">
      <c r="B633" s="354">
        <f t="shared" si="36"/>
        <v>2070</v>
      </c>
      <c r="C633" s="378">
        <f t="shared" si="38"/>
        <v>62125</v>
      </c>
      <c r="D633" s="366" t="str">
        <f>IFERROR(IF(-SUM(D$20:D632)+D$15&lt;0.000001,0,IF($C633&gt;='H-32A-WP06 - Debt Service'!C$24,'H-32A-WP06 - Debt Service'!C$27/12,0)),"-")</f>
        <v>-</v>
      </c>
      <c r="E633" s="366" t="str">
        <f>IFERROR(IF(-SUM(E$20:E632)+E$15&lt;0.000001,0,IF($C633&gt;='H-32A-WP06 - Debt Service'!D$24,'H-32A-WP06 - Debt Service'!D$27/12,0)),"-")</f>
        <v>-</v>
      </c>
      <c r="F633" s="366" t="str">
        <f>IFERROR(IF(-SUM(F$20:F632)+F$15&lt;0.000001,0,IF($C633&gt;='H-32A-WP06 - Debt Service'!E$24,'H-32A-WP06 - Debt Service'!E$27/12,0)),"-")</f>
        <v>-</v>
      </c>
      <c r="G633" s="366">
        <f>IFERROR(IF(-SUM(G$20:G632)+G$15&lt;0.000001,0,IF($C633&gt;='H-32A-WP06 - Debt Service'!F$24,'H-32A-WP06 - Debt Service'!F$27/12,0)),"-")</f>
        <v>0</v>
      </c>
      <c r="H633" s="366">
        <f>IFERROR(IF(-SUM(H$20:H632)+H$15&lt;0.000001,0,IF($C633&gt;='H-32A-WP06 - Debt Service'!G$24,'H-32A-WP06 - Debt Service'!G$27/12,0)),"-")</f>
        <v>0</v>
      </c>
      <c r="I633" s="366">
        <f>IFERROR(IF(-SUM(I$20:I632)+I$15&lt;0.000001,0,IF($C633&gt;='H-32A-WP06 - Debt Service'!H$24,'H-32A-WP06 - Debt Service'!H$27/12,0)),"-")</f>
        <v>0</v>
      </c>
      <c r="J633" s="366">
        <f>IFERROR(IF(-SUM(J$20:J632)+J$15&lt;0.000001,0,IF($C633&gt;='H-32A-WP06 - Debt Service'!I$24,'H-32A-WP06 - Debt Service'!I$27/12,0)),"-")</f>
        <v>0</v>
      </c>
      <c r="K633" s="366">
        <f>IFERROR(IF(-SUM(K$20:K632)+K$15&lt;0.000001,0,IF($C633&gt;='H-32A-WP06 - Debt Service'!J$24,'H-32A-WP06 - Debt Service'!J$27/12,0)),"-")</f>
        <v>0</v>
      </c>
      <c r="L633" s="366">
        <f>IFERROR(IF(-SUM(L$20:L632)+L$15&lt;0.000001,0,IF($C633&gt;='H-32A-WP06 - Debt Service'!K$24,'H-32A-WP06 - Debt Service'!K$27/12,0)),"-")</f>
        <v>0</v>
      </c>
      <c r="M633" s="366">
        <f>IFERROR(IF(-SUM(M$20:M632)+M$15&lt;0.000001,0,IF($C633&gt;='H-32A-WP06 - Debt Service'!L$24,'H-32A-WP06 - Debt Service'!L$27/12,0)),"-")</f>
        <v>0</v>
      </c>
      <c r="N633" s="459"/>
      <c r="O633" s="354">
        <f t="shared" si="37"/>
        <v>2070</v>
      </c>
      <c r="P633" s="378">
        <f t="shared" si="39"/>
        <v>62125</v>
      </c>
      <c r="Q633" s="366" t="str">
        <f>IFERROR(IF(-SUM(Q$20:Q632)+Q$15&lt;0.000001,0,IF($C633&gt;='H-32A-WP06 - Debt Service'!P$24,'H-32A-WP06 - Debt Service'!P$27/12,0)),"-")</f>
        <v>-</v>
      </c>
      <c r="R633" s="366">
        <f>IFERROR(IF(-SUM(R$20:R632)+R$15&lt;0.000001,0,IF($C633&gt;='H-32A-WP06 - Debt Service'!Q$24,'H-32A-WP06 - Debt Service'!Q$27/12,0)),"-")</f>
        <v>0</v>
      </c>
      <c r="S633" s="366">
        <f>IFERROR(IF(-SUM(S$20:S632)+S$15&lt;0.000001,0,IF($C633&gt;='H-32A-WP06 - Debt Service'!R$24,'H-32A-WP06 - Debt Service'!R$27/12,0)),"-")</f>
        <v>0</v>
      </c>
      <c r="T633" s="366">
        <f>IFERROR(IF(-SUM(T$20:T632)+T$15&lt;0.000001,0,IF($C633&gt;='H-32A-WP06 - Debt Service'!S$24,'H-32A-WP06 - Debt Service'!S$27/12,0)),"-")</f>
        <v>0</v>
      </c>
      <c r="U633" s="366">
        <f>IFERROR(IF(-SUM(U$20:U632)+U$15&lt;0.000001,0,IF($C633&gt;='H-32A-WP06 - Debt Service'!T$24,'H-32A-WP06 - Debt Service'!T$27/12,0)),"-")</f>
        <v>0</v>
      </c>
      <c r="V633" s="366">
        <f>IFERROR(IF(-SUM(V$20:V632)+V$15&lt;0.000001,0,IF($C633&gt;='H-32A-WP06 - Debt Service'!U$24,'H-32A-WP06 - Debt Service'!U$27/12,0)),"-")</f>
        <v>0</v>
      </c>
      <c r="W633" s="366">
        <f>IFERROR(IF(-SUM(W$20:W632)+W$15&lt;0.000001,0,IF($C633&gt;='H-32A-WP06 - Debt Service'!V$24,'H-32A-WP06 - Debt Service'!V$27/12,0)),"-")</f>
        <v>0</v>
      </c>
      <c r="X633" s="366">
        <f>IFERROR(IF(-SUM(X$20:X632)+X$15&lt;0.000001,0,IF($C633&gt;='H-32A-WP06 - Debt Service'!W$24,'H-32A-WP06 - Debt Service'!W$27/12,0)),"-")</f>
        <v>0</v>
      </c>
      <c r="Y633" s="366">
        <f>IFERROR(IF(-SUM(Y$20:Y632)+Y$15&lt;0.000001,0,IF($C633&gt;='H-32A-WP06 - Debt Service'!X$24,'H-32A-WP06 - Debt Service'!X$27/12,0)),"-")</f>
        <v>0</v>
      </c>
      <c r="Z633" s="366">
        <f>IFERROR(IF(-SUM(Z$20:Z632)+Z$15&lt;0.000001,0,IF($C633&gt;='H-32A-WP06 - Debt Service'!Y$24,'H-32A-WP06 - Debt Service'!Y$27/12,0)),"-")</f>
        <v>0</v>
      </c>
    </row>
    <row r="634" spans="2:26">
      <c r="B634" s="354">
        <f t="shared" si="36"/>
        <v>2070</v>
      </c>
      <c r="C634" s="378">
        <f t="shared" si="38"/>
        <v>62153</v>
      </c>
      <c r="D634" s="366" t="str">
        <f>IFERROR(IF(-SUM(D$20:D633)+D$15&lt;0.000001,0,IF($C634&gt;='H-32A-WP06 - Debt Service'!C$24,'H-32A-WP06 - Debt Service'!C$27/12,0)),"-")</f>
        <v>-</v>
      </c>
      <c r="E634" s="366" t="str">
        <f>IFERROR(IF(-SUM(E$20:E633)+E$15&lt;0.000001,0,IF($C634&gt;='H-32A-WP06 - Debt Service'!D$24,'H-32A-WP06 - Debt Service'!D$27/12,0)),"-")</f>
        <v>-</v>
      </c>
      <c r="F634" s="366" t="str">
        <f>IFERROR(IF(-SUM(F$20:F633)+F$15&lt;0.000001,0,IF($C634&gt;='H-32A-WP06 - Debt Service'!E$24,'H-32A-WP06 - Debt Service'!E$27/12,0)),"-")</f>
        <v>-</v>
      </c>
      <c r="G634" s="366">
        <f>IFERROR(IF(-SUM(G$20:G633)+G$15&lt;0.000001,0,IF($C634&gt;='H-32A-WP06 - Debt Service'!F$24,'H-32A-WP06 - Debt Service'!F$27/12,0)),"-")</f>
        <v>0</v>
      </c>
      <c r="H634" s="366">
        <f>IFERROR(IF(-SUM(H$20:H633)+H$15&lt;0.000001,0,IF($C634&gt;='H-32A-WP06 - Debt Service'!G$24,'H-32A-WP06 - Debt Service'!G$27/12,0)),"-")</f>
        <v>0</v>
      </c>
      <c r="I634" s="366">
        <f>IFERROR(IF(-SUM(I$20:I633)+I$15&lt;0.000001,0,IF($C634&gt;='H-32A-WP06 - Debt Service'!H$24,'H-32A-WP06 - Debt Service'!H$27/12,0)),"-")</f>
        <v>0</v>
      </c>
      <c r="J634" s="366">
        <f>IFERROR(IF(-SUM(J$20:J633)+J$15&lt;0.000001,0,IF($C634&gt;='H-32A-WP06 - Debt Service'!I$24,'H-32A-WP06 - Debt Service'!I$27/12,0)),"-")</f>
        <v>0</v>
      </c>
      <c r="K634" s="366">
        <f>IFERROR(IF(-SUM(K$20:K633)+K$15&lt;0.000001,0,IF($C634&gt;='H-32A-WP06 - Debt Service'!J$24,'H-32A-WP06 - Debt Service'!J$27/12,0)),"-")</f>
        <v>0</v>
      </c>
      <c r="L634" s="366">
        <f>IFERROR(IF(-SUM(L$20:L633)+L$15&lt;0.000001,0,IF($C634&gt;='H-32A-WP06 - Debt Service'!K$24,'H-32A-WP06 - Debt Service'!K$27/12,0)),"-")</f>
        <v>0</v>
      </c>
      <c r="M634" s="366">
        <f>IFERROR(IF(-SUM(M$20:M633)+M$15&lt;0.000001,0,IF($C634&gt;='H-32A-WP06 - Debt Service'!L$24,'H-32A-WP06 - Debt Service'!L$27/12,0)),"-")</f>
        <v>0</v>
      </c>
      <c r="N634" s="459"/>
      <c r="O634" s="354">
        <f t="shared" si="37"/>
        <v>2070</v>
      </c>
      <c r="P634" s="378">
        <f t="shared" si="39"/>
        <v>62153</v>
      </c>
      <c r="Q634" s="366" t="str">
        <f>IFERROR(IF(-SUM(Q$20:Q633)+Q$15&lt;0.000001,0,IF($C634&gt;='H-32A-WP06 - Debt Service'!P$24,'H-32A-WP06 - Debt Service'!P$27/12,0)),"-")</f>
        <v>-</v>
      </c>
      <c r="R634" s="366">
        <f>IFERROR(IF(-SUM(R$20:R633)+R$15&lt;0.000001,0,IF($C634&gt;='H-32A-WP06 - Debt Service'!Q$24,'H-32A-WP06 - Debt Service'!Q$27/12,0)),"-")</f>
        <v>0</v>
      </c>
      <c r="S634" s="366">
        <f>IFERROR(IF(-SUM(S$20:S633)+S$15&lt;0.000001,0,IF($C634&gt;='H-32A-WP06 - Debt Service'!R$24,'H-32A-WP06 - Debt Service'!R$27/12,0)),"-")</f>
        <v>0</v>
      </c>
      <c r="T634" s="366">
        <f>IFERROR(IF(-SUM(T$20:T633)+T$15&lt;0.000001,0,IF($C634&gt;='H-32A-WP06 - Debt Service'!S$24,'H-32A-WP06 - Debt Service'!S$27/12,0)),"-")</f>
        <v>0</v>
      </c>
      <c r="U634" s="366">
        <f>IFERROR(IF(-SUM(U$20:U633)+U$15&lt;0.000001,0,IF($C634&gt;='H-32A-WP06 - Debt Service'!T$24,'H-32A-WP06 - Debt Service'!T$27/12,0)),"-")</f>
        <v>0</v>
      </c>
      <c r="V634" s="366">
        <f>IFERROR(IF(-SUM(V$20:V633)+V$15&lt;0.000001,0,IF($C634&gt;='H-32A-WP06 - Debt Service'!U$24,'H-32A-WP06 - Debt Service'!U$27/12,0)),"-")</f>
        <v>0</v>
      </c>
      <c r="W634" s="366">
        <f>IFERROR(IF(-SUM(W$20:W633)+W$15&lt;0.000001,0,IF($C634&gt;='H-32A-WP06 - Debt Service'!V$24,'H-32A-WP06 - Debt Service'!V$27/12,0)),"-")</f>
        <v>0</v>
      </c>
      <c r="X634" s="366">
        <f>IFERROR(IF(-SUM(X$20:X633)+X$15&lt;0.000001,0,IF($C634&gt;='H-32A-WP06 - Debt Service'!W$24,'H-32A-WP06 - Debt Service'!W$27/12,0)),"-")</f>
        <v>0</v>
      </c>
      <c r="Y634" s="366">
        <f>IFERROR(IF(-SUM(Y$20:Y633)+Y$15&lt;0.000001,0,IF($C634&gt;='H-32A-WP06 - Debt Service'!X$24,'H-32A-WP06 - Debt Service'!X$27/12,0)),"-")</f>
        <v>0</v>
      </c>
      <c r="Z634" s="366">
        <f>IFERROR(IF(-SUM(Z$20:Z633)+Z$15&lt;0.000001,0,IF($C634&gt;='H-32A-WP06 - Debt Service'!Y$24,'H-32A-WP06 - Debt Service'!Y$27/12,0)),"-")</f>
        <v>0</v>
      </c>
    </row>
    <row r="635" spans="2:26">
      <c r="B635" s="354">
        <f t="shared" si="36"/>
        <v>2070</v>
      </c>
      <c r="C635" s="378">
        <f t="shared" si="38"/>
        <v>62184</v>
      </c>
      <c r="D635" s="366" t="str">
        <f>IFERROR(IF(-SUM(D$20:D634)+D$15&lt;0.000001,0,IF($C635&gt;='H-32A-WP06 - Debt Service'!C$24,'H-32A-WP06 - Debt Service'!C$27/12,0)),"-")</f>
        <v>-</v>
      </c>
      <c r="E635" s="366" t="str">
        <f>IFERROR(IF(-SUM(E$20:E634)+E$15&lt;0.000001,0,IF($C635&gt;='H-32A-WP06 - Debt Service'!D$24,'H-32A-WP06 - Debt Service'!D$27/12,0)),"-")</f>
        <v>-</v>
      </c>
      <c r="F635" s="366" t="str">
        <f>IFERROR(IF(-SUM(F$20:F634)+F$15&lt;0.000001,0,IF($C635&gt;='H-32A-WP06 - Debt Service'!E$24,'H-32A-WP06 - Debt Service'!E$27/12,0)),"-")</f>
        <v>-</v>
      </c>
      <c r="G635" s="366">
        <f>IFERROR(IF(-SUM(G$20:G634)+G$15&lt;0.000001,0,IF($C635&gt;='H-32A-WP06 - Debt Service'!F$24,'H-32A-WP06 - Debt Service'!F$27/12,0)),"-")</f>
        <v>0</v>
      </c>
      <c r="H635" s="366">
        <f>IFERROR(IF(-SUM(H$20:H634)+H$15&lt;0.000001,0,IF($C635&gt;='H-32A-WP06 - Debt Service'!G$24,'H-32A-WP06 - Debt Service'!G$27/12,0)),"-")</f>
        <v>0</v>
      </c>
      <c r="I635" s="366">
        <f>IFERROR(IF(-SUM(I$20:I634)+I$15&lt;0.000001,0,IF($C635&gt;='H-32A-WP06 - Debt Service'!H$24,'H-32A-WP06 - Debt Service'!H$27/12,0)),"-")</f>
        <v>0</v>
      </c>
      <c r="J635" s="366">
        <f>IFERROR(IF(-SUM(J$20:J634)+J$15&lt;0.000001,0,IF($C635&gt;='H-32A-WP06 - Debt Service'!I$24,'H-32A-WP06 - Debt Service'!I$27/12,0)),"-")</f>
        <v>0</v>
      </c>
      <c r="K635" s="366">
        <f>IFERROR(IF(-SUM(K$20:K634)+K$15&lt;0.000001,0,IF($C635&gt;='H-32A-WP06 - Debt Service'!J$24,'H-32A-WP06 - Debt Service'!J$27/12,0)),"-")</f>
        <v>0</v>
      </c>
      <c r="L635" s="366">
        <f>IFERROR(IF(-SUM(L$20:L634)+L$15&lt;0.000001,0,IF($C635&gt;='H-32A-WP06 - Debt Service'!K$24,'H-32A-WP06 - Debt Service'!K$27/12,0)),"-")</f>
        <v>0</v>
      </c>
      <c r="M635" s="366">
        <f>IFERROR(IF(-SUM(M$20:M634)+M$15&lt;0.000001,0,IF($C635&gt;='H-32A-WP06 - Debt Service'!L$24,'H-32A-WP06 - Debt Service'!L$27/12,0)),"-")</f>
        <v>0</v>
      </c>
      <c r="N635" s="459"/>
      <c r="O635" s="354">
        <f t="shared" si="37"/>
        <v>2070</v>
      </c>
      <c r="P635" s="378">
        <f t="shared" si="39"/>
        <v>62184</v>
      </c>
      <c r="Q635" s="366" t="str">
        <f>IFERROR(IF(-SUM(Q$20:Q634)+Q$15&lt;0.000001,0,IF($C635&gt;='H-32A-WP06 - Debt Service'!P$24,'H-32A-WP06 - Debt Service'!P$27/12,0)),"-")</f>
        <v>-</v>
      </c>
      <c r="R635" s="366">
        <f>IFERROR(IF(-SUM(R$20:R634)+R$15&lt;0.000001,0,IF($C635&gt;='H-32A-WP06 - Debt Service'!Q$24,'H-32A-WP06 - Debt Service'!Q$27/12,0)),"-")</f>
        <v>0</v>
      </c>
      <c r="S635" s="366">
        <f>IFERROR(IF(-SUM(S$20:S634)+S$15&lt;0.000001,0,IF($C635&gt;='H-32A-WP06 - Debt Service'!R$24,'H-32A-WP06 - Debt Service'!R$27/12,0)),"-")</f>
        <v>0</v>
      </c>
      <c r="T635" s="366">
        <f>IFERROR(IF(-SUM(T$20:T634)+T$15&lt;0.000001,0,IF($C635&gt;='H-32A-WP06 - Debt Service'!S$24,'H-32A-WP06 - Debt Service'!S$27/12,0)),"-")</f>
        <v>0</v>
      </c>
      <c r="U635" s="366">
        <f>IFERROR(IF(-SUM(U$20:U634)+U$15&lt;0.000001,0,IF($C635&gt;='H-32A-WP06 - Debt Service'!T$24,'H-32A-WP06 - Debt Service'!T$27/12,0)),"-")</f>
        <v>0</v>
      </c>
      <c r="V635" s="366">
        <f>IFERROR(IF(-SUM(V$20:V634)+V$15&lt;0.000001,0,IF($C635&gt;='H-32A-WP06 - Debt Service'!U$24,'H-32A-WP06 - Debt Service'!U$27/12,0)),"-")</f>
        <v>0</v>
      </c>
      <c r="W635" s="366">
        <f>IFERROR(IF(-SUM(W$20:W634)+W$15&lt;0.000001,0,IF($C635&gt;='H-32A-WP06 - Debt Service'!V$24,'H-32A-WP06 - Debt Service'!V$27/12,0)),"-")</f>
        <v>0</v>
      </c>
      <c r="X635" s="366">
        <f>IFERROR(IF(-SUM(X$20:X634)+X$15&lt;0.000001,0,IF($C635&gt;='H-32A-WP06 - Debt Service'!W$24,'H-32A-WP06 - Debt Service'!W$27/12,0)),"-")</f>
        <v>0</v>
      </c>
      <c r="Y635" s="366">
        <f>IFERROR(IF(-SUM(Y$20:Y634)+Y$15&lt;0.000001,0,IF($C635&gt;='H-32A-WP06 - Debt Service'!X$24,'H-32A-WP06 - Debt Service'!X$27/12,0)),"-")</f>
        <v>0</v>
      </c>
      <c r="Z635" s="366">
        <f>IFERROR(IF(-SUM(Z$20:Z634)+Z$15&lt;0.000001,0,IF($C635&gt;='H-32A-WP06 - Debt Service'!Y$24,'H-32A-WP06 - Debt Service'!Y$27/12,0)),"-")</f>
        <v>0</v>
      </c>
    </row>
    <row r="636" spans="2:26">
      <c r="B636" s="354">
        <f t="shared" si="36"/>
        <v>2070</v>
      </c>
      <c r="C636" s="378">
        <f t="shared" si="38"/>
        <v>62214</v>
      </c>
      <c r="D636" s="366" t="str">
        <f>IFERROR(IF(-SUM(D$20:D635)+D$15&lt;0.000001,0,IF($C636&gt;='H-32A-WP06 - Debt Service'!C$24,'H-32A-WP06 - Debt Service'!C$27/12,0)),"-")</f>
        <v>-</v>
      </c>
      <c r="E636" s="366" t="str">
        <f>IFERROR(IF(-SUM(E$20:E635)+E$15&lt;0.000001,0,IF($C636&gt;='H-32A-WP06 - Debt Service'!D$24,'H-32A-WP06 - Debt Service'!D$27/12,0)),"-")</f>
        <v>-</v>
      </c>
      <c r="F636" s="366" t="str">
        <f>IFERROR(IF(-SUM(F$20:F635)+F$15&lt;0.000001,0,IF($C636&gt;='H-32A-WP06 - Debt Service'!E$24,'H-32A-WP06 - Debt Service'!E$27/12,0)),"-")</f>
        <v>-</v>
      </c>
      <c r="G636" s="366">
        <f>IFERROR(IF(-SUM(G$20:G635)+G$15&lt;0.000001,0,IF($C636&gt;='H-32A-WP06 - Debt Service'!F$24,'H-32A-WP06 - Debt Service'!F$27/12,0)),"-")</f>
        <v>0</v>
      </c>
      <c r="H636" s="366">
        <f>IFERROR(IF(-SUM(H$20:H635)+H$15&lt;0.000001,0,IF($C636&gt;='H-32A-WP06 - Debt Service'!G$24,'H-32A-WP06 - Debt Service'!G$27/12,0)),"-")</f>
        <v>0</v>
      </c>
      <c r="I636" s="366">
        <f>IFERROR(IF(-SUM(I$20:I635)+I$15&lt;0.000001,0,IF($C636&gt;='H-32A-WP06 - Debt Service'!H$24,'H-32A-WP06 - Debt Service'!H$27/12,0)),"-")</f>
        <v>0</v>
      </c>
      <c r="J636" s="366">
        <f>IFERROR(IF(-SUM(J$20:J635)+J$15&lt;0.000001,0,IF($C636&gt;='H-32A-WP06 - Debt Service'!I$24,'H-32A-WP06 - Debt Service'!I$27/12,0)),"-")</f>
        <v>0</v>
      </c>
      <c r="K636" s="366">
        <f>IFERROR(IF(-SUM(K$20:K635)+K$15&lt;0.000001,0,IF($C636&gt;='H-32A-WP06 - Debt Service'!J$24,'H-32A-WP06 - Debt Service'!J$27/12,0)),"-")</f>
        <v>0</v>
      </c>
      <c r="L636" s="366">
        <f>IFERROR(IF(-SUM(L$20:L635)+L$15&lt;0.000001,0,IF($C636&gt;='H-32A-WP06 - Debt Service'!K$24,'H-32A-WP06 - Debt Service'!K$27/12,0)),"-")</f>
        <v>0</v>
      </c>
      <c r="M636" s="366">
        <f>IFERROR(IF(-SUM(M$20:M635)+M$15&lt;0.000001,0,IF($C636&gt;='H-32A-WP06 - Debt Service'!L$24,'H-32A-WP06 - Debt Service'!L$27/12,0)),"-")</f>
        <v>0</v>
      </c>
      <c r="N636" s="459"/>
      <c r="O636" s="354">
        <f t="shared" si="37"/>
        <v>2070</v>
      </c>
      <c r="P636" s="378">
        <f t="shared" si="39"/>
        <v>62214</v>
      </c>
      <c r="Q636" s="366" t="str">
        <f>IFERROR(IF(-SUM(Q$20:Q635)+Q$15&lt;0.000001,0,IF($C636&gt;='H-32A-WP06 - Debt Service'!P$24,'H-32A-WP06 - Debt Service'!P$27/12,0)),"-")</f>
        <v>-</v>
      </c>
      <c r="R636" s="366">
        <f>IFERROR(IF(-SUM(R$20:R635)+R$15&lt;0.000001,0,IF($C636&gt;='H-32A-WP06 - Debt Service'!Q$24,'H-32A-WP06 - Debt Service'!Q$27/12,0)),"-")</f>
        <v>0</v>
      </c>
      <c r="S636" s="366">
        <f>IFERROR(IF(-SUM(S$20:S635)+S$15&lt;0.000001,0,IF($C636&gt;='H-32A-WP06 - Debt Service'!R$24,'H-32A-WP06 - Debt Service'!R$27/12,0)),"-")</f>
        <v>0</v>
      </c>
      <c r="T636" s="366">
        <f>IFERROR(IF(-SUM(T$20:T635)+T$15&lt;0.000001,0,IF($C636&gt;='H-32A-WP06 - Debt Service'!S$24,'H-32A-WP06 - Debt Service'!S$27/12,0)),"-")</f>
        <v>0</v>
      </c>
      <c r="U636" s="366">
        <f>IFERROR(IF(-SUM(U$20:U635)+U$15&lt;0.000001,0,IF($C636&gt;='H-32A-WP06 - Debt Service'!T$24,'H-32A-WP06 - Debt Service'!T$27/12,0)),"-")</f>
        <v>0</v>
      </c>
      <c r="V636" s="366">
        <f>IFERROR(IF(-SUM(V$20:V635)+V$15&lt;0.000001,0,IF($C636&gt;='H-32A-WP06 - Debt Service'!U$24,'H-32A-WP06 - Debt Service'!U$27/12,0)),"-")</f>
        <v>0</v>
      </c>
      <c r="W636" s="366">
        <f>IFERROR(IF(-SUM(W$20:W635)+W$15&lt;0.000001,0,IF($C636&gt;='H-32A-WP06 - Debt Service'!V$24,'H-32A-WP06 - Debt Service'!V$27/12,0)),"-")</f>
        <v>0</v>
      </c>
      <c r="X636" s="366">
        <f>IFERROR(IF(-SUM(X$20:X635)+X$15&lt;0.000001,0,IF($C636&gt;='H-32A-WP06 - Debt Service'!W$24,'H-32A-WP06 - Debt Service'!W$27/12,0)),"-")</f>
        <v>0</v>
      </c>
      <c r="Y636" s="366">
        <f>IFERROR(IF(-SUM(Y$20:Y635)+Y$15&lt;0.000001,0,IF($C636&gt;='H-32A-WP06 - Debt Service'!X$24,'H-32A-WP06 - Debt Service'!X$27/12,0)),"-")</f>
        <v>0</v>
      </c>
      <c r="Z636" s="366">
        <f>IFERROR(IF(-SUM(Z$20:Z635)+Z$15&lt;0.000001,0,IF($C636&gt;='H-32A-WP06 - Debt Service'!Y$24,'H-32A-WP06 - Debt Service'!Y$27/12,0)),"-")</f>
        <v>0</v>
      </c>
    </row>
    <row r="637" spans="2:26">
      <c r="B637" s="354">
        <f t="shared" si="36"/>
        <v>2070</v>
      </c>
      <c r="C637" s="378">
        <f t="shared" si="38"/>
        <v>62245</v>
      </c>
      <c r="D637" s="366" t="str">
        <f>IFERROR(IF(-SUM(D$20:D636)+D$15&lt;0.000001,0,IF($C637&gt;='H-32A-WP06 - Debt Service'!C$24,'H-32A-WP06 - Debt Service'!C$27/12,0)),"-")</f>
        <v>-</v>
      </c>
      <c r="E637" s="366" t="str">
        <f>IFERROR(IF(-SUM(E$20:E636)+E$15&lt;0.000001,0,IF($C637&gt;='H-32A-WP06 - Debt Service'!D$24,'H-32A-WP06 - Debt Service'!D$27/12,0)),"-")</f>
        <v>-</v>
      </c>
      <c r="F637" s="366" t="str">
        <f>IFERROR(IF(-SUM(F$20:F636)+F$15&lt;0.000001,0,IF($C637&gt;='H-32A-WP06 - Debt Service'!E$24,'H-32A-WP06 - Debt Service'!E$27/12,0)),"-")</f>
        <v>-</v>
      </c>
      <c r="G637" s="366">
        <f>IFERROR(IF(-SUM(G$20:G636)+G$15&lt;0.000001,0,IF($C637&gt;='H-32A-WP06 - Debt Service'!F$24,'H-32A-WP06 - Debt Service'!F$27/12,0)),"-")</f>
        <v>0</v>
      </c>
      <c r="H637" s="366">
        <f>IFERROR(IF(-SUM(H$20:H636)+H$15&lt;0.000001,0,IF($C637&gt;='H-32A-WP06 - Debt Service'!G$24,'H-32A-WP06 - Debt Service'!G$27/12,0)),"-")</f>
        <v>0</v>
      </c>
      <c r="I637" s="366">
        <f>IFERROR(IF(-SUM(I$20:I636)+I$15&lt;0.000001,0,IF($C637&gt;='H-32A-WP06 - Debt Service'!H$24,'H-32A-WP06 - Debt Service'!H$27/12,0)),"-")</f>
        <v>0</v>
      </c>
      <c r="J637" s="366">
        <f>IFERROR(IF(-SUM(J$20:J636)+J$15&lt;0.000001,0,IF($C637&gt;='H-32A-WP06 - Debt Service'!I$24,'H-32A-WP06 - Debt Service'!I$27/12,0)),"-")</f>
        <v>0</v>
      </c>
      <c r="K637" s="366">
        <f>IFERROR(IF(-SUM(K$20:K636)+K$15&lt;0.000001,0,IF($C637&gt;='H-32A-WP06 - Debt Service'!J$24,'H-32A-WP06 - Debt Service'!J$27/12,0)),"-")</f>
        <v>0</v>
      </c>
      <c r="L637" s="366">
        <f>IFERROR(IF(-SUM(L$20:L636)+L$15&lt;0.000001,0,IF($C637&gt;='H-32A-WP06 - Debt Service'!K$24,'H-32A-WP06 - Debt Service'!K$27/12,0)),"-")</f>
        <v>0</v>
      </c>
      <c r="M637" s="366">
        <f>IFERROR(IF(-SUM(M$20:M636)+M$15&lt;0.000001,0,IF($C637&gt;='H-32A-WP06 - Debt Service'!L$24,'H-32A-WP06 - Debt Service'!L$27/12,0)),"-")</f>
        <v>0</v>
      </c>
      <c r="N637" s="459"/>
      <c r="O637" s="354">
        <f t="shared" si="37"/>
        <v>2070</v>
      </c>
      <c r="P637" s="378">
        <f t="shared" si="39"/>
        <v>62245</v>
      </c>
      <c r="Q637" s="366" t="str">
        <f>IFERROR(IF(-SUM(Q$20:Q636)+Q$15&lt;0.000001,0,IF($C637&gt;='H-32A-WP06 - Debt Service'!P$24,'H-32A-WP06 - Debt Service'!P$27/12,0)),"-")</f>
        <v>-</v>
      </c>
      <c r="R637" s="366">
        <f>IFERROR(IF(-SUM(R$20:R636)+R$15&lt;0.000001,0,IF($C637&gt;='H-32A-WP06 - Debt Service'!Q$24,'H-32A-WP06 - Debt Service'!Q$27/12,0)),"-")</f>
        <v>0</v>
      </c>
      <c r="S637" s="366">
        <f>IFERROR(IF(-SUM(S$20:S636)+S$15&lt;0.000001,0,IF($C637&gt;='H-32A-WP06 - Debt Service'!R$24,'H-32A-WP06 - Debt Service'!R$27/12,0)),"-")</f>
        <v>0</v>
      </c>
      <c r="T637" s="366">
        <f>IFERROR(IF(-SUM(T$20:T636)+T$15&lt;0.000001,0,IF($C637&gt;='H-32A-WP06 - Debt Service'!S$24,'H-32A-WP06 - Debt Service'!S$27/12,0)),"-")</f>
        <v>0</v>
      </c>
      <c r="U637" s="366">
        <f>IFERROR(IF(-SUM(U$20:U636)+U$15&lt;0.000001,0,IF($C637&gt;='H-32A-WP06 - Debt Service'!T$24,'H-32A-WP06 - Debt Service'!T$27/12,0)),"-")</f>
        <v>0</v>
      </c>
      <c r="V637" s="366">
        <f>IFERROR(IF(-SUM(V$20:V636)+V$15&lt;0.000001,0,IF($C637&gt;='H-32A-WP06 - Debt Service'!U$24,'H-32A-WP06 - Debt Service'!U$27/12,0)),"-")</f>
        <v>0</v>
      </c>
      <c r="W637" s="366">
        <f>IFERROR(IF(-SUM(W$20:W636)+W$15&lt;0.000001,0,IF($C637&gt;='H-32A-WP06 - Debt Service'!V$24,'H-32A-WP06 - Debt Service'!V$27/12,0)),"-")</f>
        <v>0</v>
      </c>
      <c r="X637" s="366">
        <f>IFERROR(IF(-SUM(X$20:X636)+X$15&lt;0.000001,0,IF($C637&gt;='H-32A-WP06 - Debt Service'!W$24,'H-32A-WP06 - Debt Service'!W$27/12,0)),"-")</f>
        <v>0</v>
      </c>
      <c r="Y637" s="366">
        <f>IFERROR(IF(-SUM(Y$20:Y636)+Y$15&lt;0.000001,0,IF($C637&gt;='H-32A-WP06 - Debt Service'!X$24,'H-32A-WP06 - Debt Service'!X$27/12,0)),"-")</f>
        <v>0</v>
      </c>
      <c r="Z637" s="366">
        <f>IFERROR(IF(-SUM(Z$20:Z636)+Z$15&lt;0.000001,0,IF($C637&gt;='H-32A-WP06 - Debt Service'!Y$24,'H-32A-WP06 - Debt Service'!Y$27/12,0)),"-")</f>
        <v>0</v>
      </c>
    </row>
    <row r="638" spans="2:26">
      <c r="B638" s="354">
        <f t="shared" si="36"/>
        <v>2070</v>
      </c>
      <c r="C638" s="378">
        <f t="shared" si="38"/>
        <v>62275</v>
      </c>
      <c r="D638" s="366" t="str">
        <f>IFERROR(IF(-SUM(D$20:D637)+D$15&lt;0.000001,0,IF($C638&gt;='H-32A-WP06 - Debt Service'!C$24,'H-32A-WP06 - Debt Service'!C$27/12,0)),"-")</f>
        <v>-</v>
      </c>
      <c r="E638" s="366" t="str">
        <f>IFERROR(IF(-SUM(E$20:E637)+E$15&lt;0.000001,0,IF($C638&gt;='H-32A-WP06 - Debt Service'!D$24,'H-32A-WP06 - Debt Service'!D$27/12,0)),"-")</f>
        <v>-</v>
      </c>
      <c r="F638" s="366" t="str">
        <f>IFERROR(IF(-SUM(F$20:F637)+F$15&lt;0.000001,0,IF($C638&gt;='H-32A-WP06 - Debt Service'!E$24,'H-32A-WP06 - Debt Service'!E$27/12,0)),"-")</f>
        <v>-</v>
      </c>
      <c r="G638" s="366">
        <f>IFERROR(IF(-SUM(G$20:G637)+G$15&lt;0.000001,0,IF($C638&gt;='H-32A-WP06 - Debt Service'!F$24,'H-32A-WP06 - Debt Service'!F$27/12,0)),"-")</f>
        <v>0</v>
      </c>
      <c r="H638" s="366">
        <f>IFERROR(IF(-SUM(H$20:H637)+H$15&lt;0.000001,0,IF($C638&gt;='H-32A-WP06 - Debt Service'!G$24,'H-32A-WP06 - Debt Service'!G$27/12,0)),"-")</f>
        <v>0</v>
      </c>
      <c r="I638" s="366">
        <f>IFERROR(IF(-SUM(I$20:I637)+I$15&lt;0.000001,0,IF($C638&gt;='H-32A-WP06 - Debt Service'!H$24,'H-32A-WP06 - Debt Service'!H$27/12,0)),"-")</f>
        <v>0</v>
      </c>
      <c r="J638" s="366">
        <f>IFERROR(IF(-SUM(J$20:J637)+J$15&lt;0.000001,0,IF($C638&gt;='H-32A-WP06 - Debt Service'!I$24,'H-32A-WP06 - Debt Service'!I$27/12,0)),"-")</f>
        <v>0</v>
      </c>
      <c r="K638" s="366">
        <f>IFERROR(IF(-SUM(K$20:K637)+K$15&lt;0.000001,0,IF($C638&gt;='H-32A-WP06 - Debt Service'!J$24,'H-32A-WP06 - Debt Service'!J$27/12,0)),"-")</f>
        <v>0</v>
      </c>
      <c r="L638" s="366">
        <f>IFERROR(IF(-SUM(L$20:L637)+L$15&lt;0.000001,0,IF($C638&gt;='H-32A-WP06 - Debt Service'!K$24,'H-32A-WP06 - Debt Service'!K$27/12,0)),"-")</f>
        <v>0</v>
      </c>
      <c r="M638" s="366">
        <f>IFERROR(IF(-SUM(M$20:M637)+M$15&lt;0.000001,0,IF($C638&gt;='H-32A-WP06 - Debt Service'!L$24,'H-32A-WP06 - Debt Service'!L$27/12,0)),"-")</f>
        <v>0</v>
      </c>
      <c r="N638" s="459"/>
      <c r="O638" s="354">
        <f t="shared" si="37"/>
        <v>2070</v>
      </c>
      <c r="P638" s="378">
        <f t="shared" si="39"/>
        <v>62275</v>
      </c>
      <c r="Q638" s="366" t="str">
        <f>IFERROR(IF(-SUM(Q$20:Q637)+Q$15&lt;0.000001,0,IF($C638&gt;='H-32A-WP06 - Debt Service'!P$24,'H-32A-WP06 - Debt Service'!P$27/12,0)),"-")</f>
        <v>-</v>
      </c>
      <c r="R638" s="366">
        <f>IFERROR(IF(-SUM(R$20:R637)+R$15&lt;0.000001,0,IF($C638&gt;='H-32A-WP06 - Debt Service'!Q$24,'H-32A-WP06 - Debt Service'!Q$27/12,0)),"-")</f>
        <v>0</v>
      </c>
      <c r="S638" s="366">
        <f>IFERROR(IF(-SUM(S$20:S637)+S$15&lt;0.000001,0,IF($C638&gt;='H-32A-WP06 - Debt Service'!R$24,'H-32A-WP06 - Debt Service'!R$27/12,0)),"-")</f>
        <v>0</v>
      </c>
      <c r="T638" s="366">
        <f>IFERROR(IF(-SUM(T$20:T637)+T$15&lt;0.000001,0,IF($C638&gt;='H-32A-WP06 - Debt Service'!S$24,'H-32A-WP06 - Debt Service'!S$27/12,0)),"-")</f>
        <v>0</v>
      </c>
      <c r="U638" s="366">
        <f>IFERROR(IF(-SUM(U$20:U637)+U$15&lt;0.000001,0,IF($C638&gt;='H-32A-WP06 - Debt Service'!T$24,'H-32A-WP06 - Debt Service'!T$27/12,0)),"-")</f>
        <v>0</v>
      </c>
      <c r="V638" s="366">
        <f>IFERROR(IF(-SUM(V$20:V637)+V$15&lt;0.000001,0,IF($C638&gt;='H-32A-WP06 - Debt Service'!U$24,'H-32A-WP06 - Debt Service'!U$27/12,0)),"-")</f>
        <v>0</v>
      </c>
      <c r="W638" s="366">
        <f>IFERROR(IF(-SUM(W$20:W637)+W$15&lt;0.000001,0,IF($C638&gt;='H-32A-WP06 - Debt Service'!V$24,'H-32A-WP06 - Debt Service'!V$27/12,0)),"-")</f>
        <v>0</v>
      </c>
      <c r="X638" s="366">
        <f>IFERROR(IF(-SUM(X$20:X637)+X$15&lt;0.000001,0,IF($C638&gt;='H-32A-WP06 - Debt Service'!W$24,'H-32A-WP06 - Debt Service'!W$27/12,0)),"-")</f>
        <v>0</v>
      </c>
      <c r="Y638" s="366">
        <f>IFERROR(IF(-SUM(Y$20:Y637)+Y$15&lt;0.000001,0,IF($C638&gt;='H-32A-WP06 - Debt Service'!X$24,'H-32A-WP06 - Debt Service'!X$27/12,0)),"-")</f>
        <v>0</v>
      </c>
      <c r="Z638" s="366">
        <f>IFERROR(IF(-SUM(Z$20:Z637)+Z$15&lt;0.000001,0,IF($C638&gt;='H-32A-WP06 - Debt Service'!Y$24,'H-32A-WP06 - Debt Service'!Y$27/12,0)),"-")</f>
        <v>0</v>
      </c>
    </row>
    <row r="639" spans="2:26">
      <c r="B639" s="354">
        <f t="shared" si="36"/>
        <v>2070</v>
      </c>
      <c r="C639" s="378">
        <f t="shared" si="38"/>
        <v>62306</v>
      </c>
      <c r="D639" s="366" t="str">
        <f>IFERROR(IF(-SUM(D$20:D638)+D$15&lt;0.000001,0,IF($C639&gt;='H-32A-WP06 - Debt Service'!C$24,'H-32A-WP06 - Debt Service'!C$27/12,0)),"-")</f>
        <v>-</v>
      </c>
      <c r="E639" s="366" t="str">
        <f>IFERROR(IF(-SUM(E$20:E638)+E$15&lt;0.000001,0,IF($C639&gt;='H-32A-WP06 - Debt Service'!D$24,'H-32A-WP06 - Debt Service'!D$27/12,0)),"-")</f>
        <v>-</v>
      </c>
      <c r="F639" s="366" t="str">
        <f>IFERROR(IF(-SUM(F$20:F638)+F$15&lt;0.000001,0,IF($C639&gt;='H-32A-WP06 - Debt Service'!E$24,'H-32A-WP06 - Debt Service'!E$27/12,0)),"-")</f>
        <v>-</v>
      </c>
      <c r="G639" s="366">
        <f>IFERROR(IF(-SUM(G$20:G638)+G$15&lt;0.000001,0,IF($C639&gt;='H-32A-WP06 - Debt Service'!F$24,'H-32A-WP06 - Debt Service'!F$27/12,0)),"-")</f>
        <v>0</v>
      </c>
      <c r="H639" s="366">
        <f>IFERROR(IF(-SUM(H$20:H638)+H$15&lt;0.000001,0,IF($C639&gt;='H-32A-WP06 - Debt Service'!G$24,'H-32A-WP06 - Debt Service'!G$27/12,0)),"-")</f>
        <v>0</v>
      </c>
      <c r="I639" s="366">
        <f>IFERROR(IF(-SUM(I$20:I638)+I$15&lt;0.000001,0,IF($C639&gt;='H-32A-WP06 - Debt Service'!H$24,'H-32A-WP06 - Debt Service'!H$27/12,0)),"-")</f>
        <v>0</v>
      </c>
      <c r="J639" s="366">
        <f>IFERROR(IF(-SUM(J$20:J638)+J$15&lt;0.000001,0,IF($C639&gt;='H-32A-WP06 - Debt Service'!I$24,'H-32A-WP06 - Debt Service'!I$27/12,0)),"-")</f>
        <v>0</v>
      </c>
      <c r="K639" s="366">
        <f>IFERROR(IF(-SUM(K$20:K638)+K$15&lt;0.000001,0,IF($C639&gt;='H-32A-WP06 - Debt Service'!J$24,'H-32A-WP06 - Debt Service'!J$27/12,0)),"-")</f>
        <v>0</v>
      </c>
      <c r="L639" s="366">
        <f>IFERROR(IF(-SUM(L$20:L638)+L$15&lt;0.000001,0,IF($C639&gt;='H-32A-WP06 - Debt Service'!K$24,'H-32A-WP06 - Debt Service'!K$27/12,0)),"-")</f>
        <v>0</v>
      </c>
      <c r="M639" s="366">
        <f>IFERROR(IF(-SUM(M$20:M638)+M$15&lt;0.000001,0,IF($C639&gt;='H-32A-WP06 - Debt Service'!L$24,'H-32A-WP06 - Debt Service'!L$27/12,0)),"-")</f>
        <v>0</v>
      </c>
      <c r="N639" s="459"/>
      <c r="O639" s="354">
        <f t="shared" si="37"/>
        <v>2070</v>
      </c>
      <c r="P639" s="378">
        <f t="shared" si="39"/>
        <v>62306</v>
      </c>
      <c r="Q639" s="366" t="str">
        <f>IFERROR(IF(-SUM(Q$20:Q638)+Q$15&lt;0.000001,0,IF($C639&gt;='H-32A-WP06 - Debt Service'!P$24,'H-32A-WP06 - Debt Service'!P$27/12,0)),"-")</f>
        <v>-</v>
      </c>
      <c r="R639" s="366">
        <f>IFERROR(IF(-SUM(R$20:R638)+R$15&lt;0.000001,0,IF($C639&gt;='H-32A-WP06 - Debt Service'!Q$24,'H-32A-WP06 - Debt Service'!Q$27/12,0)),"-")</f>
        <v>0</v>
      </c>
      <c r="S639" s="366">
        <f>IFERROR(IF(-SUM(S$20:S638)+S$15&lt;0.000001,0,IF($C639&gt;='H-32A-WP06 - Debt Service'!R$24,'H-32A-WP06 - Debt Service'!R$27/12,0)),"-")</f>
        <v>0</v>
      </c>
      <c r="T639" s="366">
        <f>IFERROR(IF(-SUM(T$20:T638)+T$15&lt;0.000001,0,IF($C639&gt;='H-32A-WP06 - Debt Service'!S$24,'H-32A-WP06 - Debt Service'!S$27/12,0)),"-")</f>
        <v>0</v>
      </c>
      <c r="U639" s="366">
        <f>IFERROR(IF(-SUM(U$20:U638)+U$15&lt;0.000001,0,IF($C639&gt;='H-32A-WP06 - Debt Service'!T$24,'H-32A-WP06 - Debt Service'!T$27/12,0)),"-")</f>
        <v>0</v>
      </c>
      <c r="V639" s="366">
        <f>IFERROR(IF(-SUM(V$20:V638)+V$15&lt;0.000001,0,IF($C639&gt;='H-32A-WP06 - Debt Service'!U$24,'H-32A-WP06 - Debt Service'!U$27/12,0)),"-")</f>
        <v>0</v>
      </c>
      <c r="W639" s="366">
        <f>IFERROR(IF(-SUM(W$20:W638)+W$15&lt;0.000001,0,IF($C639&gt;='H-32A-WP06 - Debt Service'!V$24,'H-32A-WP06 - Debt Service'!V$27/12,0)),"-")</f>
        <v>0</v>
      </c>
      <c r="X639" s="366">
        <f>IFERROR(IF(-SUM(X$20:X638)+X$15&lt;0.000001,0,IF($C639&gt;='H-32A-WP06 - Debt Service'!W$24,'H-32A-WP06 - Debt Service'!W$27/12,0)),"-")</f>
        <v>0</v>
      </c>
      <c r="Y639" s="366">
        <f>IFERROR(IF(-SUM(Y$20:Y638)+Y$15&lt;0.000001,0,IF($C639&gt;='H-32A-WP06 - Debt Service'!X$24,'H-32A-WP06 - Debt Service'!X$27/12,0)),"-")</f>
        <v>0</v>
      </c>
      <c r="Z639" s="366">
        <f>IFERROR(IF(-SUM(Z$20:Z638)+Z$15&lt;0.000001,0,IF($C639&gt;='H-32A-WP06 - Debt Service'!Y$24,'H-32A-WP06 - Debt Service'!Y$27/12,0)),"-")</f>
        <v>0</v>
      </c>
    </row>
    <row r="640" spans="2:26">
      <c r="B640" s="354">
        <f t="shared" si="36"/>
        <v>2070</v>
      </c>
      <c r="C640" s="378">
        <f t="shared" si="38"/>
        <v>62337</v>
      </c>
      <c r="D640" s="366" t="str">
        <f>IFERROR(IF(-SUM(D$20:D639)+D$15&lt;0.000001,0,IF($C640&gt;='H-32A-WP06 - Debt Service'!C$24,'H-32A-WP06 - Debt Service'!C$27/12,0)),"-")</f>
        <v>-</v>
      </c>
      <c r="E640" s="366" t="str">
        <f>IFERROR(IF(-SUM(E$20:E639)+E$15&lt;0.000001,0,IF($C640&gt;='H-32A-WP06 - Debt Service'!D$24,'H-32A-WP06 - Debt Service'!D$27/12,0)),"-")</f>
        <v>-</v>
      </c>
      <c r="F640" s="366" t="str">
        <f>IFERROR(IF(-SUM(F$20:F639)+F$15&lt;0.000001,0,IF($C640&gt;='H-32A-WP06 - Debt Service'!E$24,'H-32A-WP06 - Debt Service'!E$27/12,0)),"-")</f>
        <v>-</v>
      </c>
      <c r="G640" s="366">
        <f>IFERROR(IF(-SUM(G$20:G639)+G$15&lt;0.000001,0,IF($C640&gt;='H-32A-WP06 - Debt Service'!F$24,'H-32A-WP06 - Debt Service'!F$27/12,0)),"-")</f>
        <v>0</v>
      </c>
      <c r="H640" s="366">
        <f>IFERROR(IF(-SUM(H$20:H639)+H$15&lt;0.000001,0,IF($C640&gt;='H-32A-WP06 - Debt Service'!G$24,'H-32A-WP06 - Debt Service'!G$27/12,0)),"-")</f>
        <v>0</v>
      </c>
      <c r="I640" s="366">
        <f>IFERROR(IF(-SUM(I$20:I639)+I$15&lt;0.000001,0,IF($C640&gt;='H-32A-WP06 - Debt Service'!H$24,'H-32A-WP06 - Debt Service'!H$27/12,0)),"-")</f>
        <v>0</v>
      </c>
      <c r="J640" s="366">
        <f>IFERROR(IF(-SUM(J$20:J639)+J$15&lt;0.000001,0,IF($C640&gt;='H-32A-WP06 - Debt Service'!I$24,'H-32A-WP06 - Debt Service'!I$27/12,0)),"-")</f>
        <v>0</v>
      </c>
      <c r="K640" s="366">
        <f>IFERROR(IF(-SUM(K$20:K639)+K$15&lt;0.000001,0,IF($C640&gt;='H-32A-WP06 - Debt Service'!J$24,'H-32A-WP06 - Debt Service'!J$27/12,0)),"-")</f>
        <v>0</v>
      </c>
      <c r="L640" s="366">
        <f>IFERROR(IF(-SUM(L$20:L639)+L$15&lt;0.000001,0,IF($C640&gt;='H-32A-WP06 - Debt Service'!K$24,'H-32A-WP06 - Debt Service'!K$27/12,0)),"-")</f>
        <v>0</v>
      </c>
      <c r="M640" s="366">
        <f>IFERROR(IF(-SUM(M$20:M639)+M$15&lt;0.000001,0,IF($C640&gt;='H-32A-WP06 - Debt Service'!L$24,'H-32A-WP06 - Debt Service'!L$27/12,0)),"-")</f>
        <v>0</v>
      </c>
      <c r="N640" s="459"/>
      <c r="O640" s="354">
        <f t="shared" si="37"/>
        <v>2070</v>
      </c>
      <c r="P640" s="378">
        <f t="shared" si="39"/>
        <v>62337</v>
      </c>
      <c r="Q640" s="366" t="str">
        <f>IFERROR(IF(-SUM(Q$20:Q639)+Q$15&lt;0.000001,0,IF($C640&gt;='H-32A-WP06 - Debt Service'!P$24,'H-32A-WP06 - Debt Service'!P$27/12,0)),"-")</f>
        <v>-</v>
      </c>
      <c r="R640" s="366">
        <f>IFERROR(IF(-SUM(R$20:R639)+R$15&lt;0.000001,0,IF($C640&gt;='H-32A-WP06 - Debt Service'!Q$24,'H-32A-WP06 - Debt Service'!Q$27/12,0)),"-")</f>
        <v>0</v>
      </c>
      <c r="S640" s="366">
        <f>IFERROR(IF(-SUM(S$20:S639)+S$15&lt;0.000001,0,IF($C640&gt;='H-32A-WP06 - Debt Service'!R$24,'H-32A-WP06 - Debt Service'!R$27/12,0)),"-")</f>
        <v>0</v>
      </c>
      <c r="T640" s="366">
        <f>IFERROR(IF(-SUM(T$20:T639)+T$15&lt;0.000001,0,IF($C640&gt;='H-32A-WP06 - Debt Service'!S$24,'H-32A-WP06 - Debt Service'!S$27/12,0)),"-")</f>
        <v>0</v>
      </c>
      <c r="U640" s="366">
        <f>IFERROR(IF(-SUM(U$20:U639)+U$15&lt;0.000001,0,IF($C640&gt;='H-32A-WP06 - Debt Service'!T$24,'H-32A-WP06 - Debt Service'!T$27/12,0)),"-")</f>
        <v>0</v>
      </c>
      <c r="V640" s="366">
        <f>IFERROR(IF(-SUM(V$20:V639)+V$15&lt;0.000001,0,IF($C640&gt;='H-32A-WP06 - Debt Service'!U$24,'H-32A-WP06 - Debt Service'!U$27/12,0)),"-")</f>
        <v>0</v>
      </c>
      <c r="W640" s="366">
        <f>IFERROR(IF(-SUM(W$20:W639)+W$15&lt;0.000001,0,IF($C640&gt;='H-32A-WP06 - Debt Service'!V$24,'H-32A-WP06 - Debt Service'!V$27/12,0)),"-")</f>
        <v>0</v>
      </c>
      <c r="X640" s="366">
        <f>IFERROR(IF(-SUM(X$20:X639)+X$15&lt;0.000001,0,IF($C640&gt;='H-32A-WP06 - Debt Service'!W$24,'H-32A-WP06 - Debt Service'!W$27/12,0)),"-")</f>
        <v>0</v>
      </c>
      <c r="Y640" s="366">
        <f>IFERROR(IF(-SUM(Y$20:Y639)+Y$15&lt;0.000001,0,IF($C640&gt;='H-32A-WP06 - Debt Service'!X$24,'H-32A-WP06 - Debt Service'!X$27/12,0)),"-")</f>
        <v>0</v>
      </c>
      <c r="Z640" s="366">
        <f>IFERROR(IF(-SUM(Z$20:Z639)+Z$15&lt;0.000001,0,IF($C640&gt;='H-32A-WP06 - Debt Service'!Y$24,'H-32A-WP06 - Debt Service'!Y$27/12,0)),"-")</f>
        <v>0</v>
      </c>
    </row>
    <row r="641" spans="2:26">
      <c r="B641" s="354">
        <f t="shared" si="36"/>
        <v>2070</v>
      </c>
      <c r="C641" s="378">
        <f t="shared" si="38"/>
        <v>62367</v>
      </c>
      <c r="D641" s="366" t="str">
        <f>IFERROR(IF(-SUM(D$20:D640)+D$15&lt;0.000001,0,IF($C641&gt;='H-32A-WP06 - Debt Service'!C$24,'H-32A-WP06 - Debt Service'!C$27/12,0)),"-")</f>
        <v>-</v>
      </c>
      <c r="E641" s="366" t="str">
        <f>IFERROR(IF(-SUM(E$20:E640)+E$15&lt;0.000001,0,IF($C641&gt;='H-32A-WP06 - Debt Service'!D$24,'H-32A-WP06 - Debt Service'!D$27/12,0)),"-")</f>
        <v>-</v>
      </c>
      <c r="F641" s="366" t="str">
        <f>IFERROR(IF(-SUM(F$20:F640)+F$15&lt;0.000001,0,IF($C641&gt;='H-32A-WP06 - Debt Service'!E$24,'H-32A-WP06 - Debt Service'!E$27/12,0)),"-")</f>
        <v>-</v>
      </c>
      <c r="G641" s="366">
        <f>IFERROR(IF(-SUM(G$20:G640)+G$15&lt;0.000001,0,IF($C641&gt;='H-32A-WP06 - Debt Service'!F$24,'H-32A-WP06 - Debt Service'!F$27/12,0)),"-")</f>
        <v>0</v>
      </c>
      <c r="H641" s="366">
        <f>IFERROR(IF(-SUM(H$20:H640)+H$15&lt;0.000001,0,IF($C641&gt;='H-32A-WP06 - Debt Service'!G$24,'H-32A-WP06 - Debt Service'!G$27/12,0)),"-")</f>
        <v>0</v>
      </c>
      <c r="I641" s="366">
        <f>IFERROR(IF(-SUM(I$20:I640)+I$15&lt;0.000001,0,IF($C641&gt;='H-32A-WP06 - Debt Service'!H$24,'H-32A-WP06 - Debt Service'!H$27/12,0)),"-")</f>
        <v>0</v>
      </c>
      <c r="J641" s="366">
        <f>IFERROR(IF(-SUM(J$20:J640)+J$15&lt;0.000001,0,IF($C641&gt;='H-32A-WP06 - Debt Service'!I$24,'H-32A-WP06 - Debt Service'!I$27/12,0)),"-")</f>
        <v>0</v>
      </c>
      <c r="K641" s="366">
        <f>IFERROR(IF(-SUM(K$20:K640)+K$15&lt;0.000001,0,IF($C641&gt;='H-32A-WP06 - Debt Service'!J$24,'H-32A-WP06 - Debt Service'!J$27/12,0)),"-")</f>
        <v>0</v>
      </c>
      <c r="L641" s="366">
        <f>IFERROR(IF(-SUM(L$20:L640)+L$15&lt;0.000001,0,IF($C641&gt;='H-32A-WP06 - Debt Service'!K$24,'H-32A-WP06 - Debt Service'!K$27/12,0)),"-")</f>
        <v>0</v>
      </c>
      <c r="M641" s="366">
        <f>IFERROR(IF(-SUM(M$20:M640)+M$15&lt;0.000001,0,IF($C641&gt;='H-32A-WP06 - Debt Service'!L$24,'H-32A-WP06 - Debt Service'!L$27/12,0)),"-")</f>
        <v>0</v>
      </c>
      <c r="N641" s="459"/>
      <c r="O641" s="354">
        <f t="shared" si="37"/>
        <v>2070</v>
      </c>
      <c r="P641" s="378">
        <f t="shared" si="39"/>
        <v>62367</v>
      </c>
      <c r="Q641" s="366" t="str">
        <f>IFERROR(IF(-SUM(Q$20:Q640)+Q$15&lt;0.000001,0,IF($C641&gt;='H-32A-WP06 - Debt Service'!P$24,'H-32A-WP06 - Debt Service'!P$27/12,0)),"-")</f>
        <v>-</v>
      </c>
      <c r="R641" s="366">
        <f>IFERROR(IF(-SUM(R$20:R640)+R$15&lt;0.000001,0,IF($C641&gt;='H-32A-WP06 - Debt Service'!Q$24,'H-32A-WP06 - Debt Service'!Q$27/12,0)),"-")</f>
        <v>0</v>
      </c>
      <c r="S641" s="366">
        <f>IFERROR(IF(-SUM(S$20:S640)+S$15&lt;0.000001,0,IF($C641&gt;='H-32A-WP06 - Debt Service'!R$24,'H-32A-WP06 - Debt Service'!R$27/12,0)),"-")</f>
        <v>0</v>
      </c>
      <c r="T641" s="366">
        <f>IFERROR(IF(-SUM(T$20:T640)+T$15&lt;0.000001,0,IF($C641&gt;='H-32A-WP06 - Debt Service'!S$24,'H-32A-WP06 - Debt Service'!S$27/12,0)),"-")</f>
        <v>0</v>
      </c>
      <c r="U641" s="366">
        <f>IFERROR(IF(-SUM(U$20:U640)+U$15&lt;0.000001,0,IF($C641&gt;='H-32A-WP06 - Debt Service'!T$24,'H-32A-WP06 - Debt Service'!T$27/12,0)),"-")</f>
        <v>0</v>
      </c>
      <c r="V641" s="366">
        <f>IFERROR(IF(-SUM(V$20:V640)+V$15&lt;0.000001,0,IF($C641&gt;='H-32A-WP06 - Debt Service'!U$24,'H-32A-WP06 - Debt Service'!U$27/12,0)),"-")</f>
        <v>0</v>
      </c>
      <c r="W641" s="366">
        <f>IFERROR(IF(-SUM(W$20:W640)+W$15&lt;0.000001,0,IF($C641&gt;='H-32A-WP06 - Debt Service'!V$24,'H-32A-WP06 - Debt Service'!V$27/12,0)),"-")</f>
        <v>0</v>
      </c>
      <c r="X641" s="366">
        <f>IFERROR(IF(-SUM(X$20:X640)+X$15&lt;0.000001,0,IF($C641&gt;='H-32A-WP06 - Debt Service'!W$24,'H-32A-WP06 - Debt Service'!W$27/12,0)),"-")</f>
        <v>0</v>
      </c>
      <c r="Y641" s="366">
        <f>IFERROR(IF(-SUM(Y$20:Y640)+Y$15&lt;0.000001,0,IF($C641&gt;='H-32A-WP06 - Debt Service'!X$24,'H-32A-WP06 - Debt Service'!X$27/12,0)),"-")</f>
        <v>0</v>
      </c>
      <c r="Z641" s="366">
        <f>IFERROR(IF(-SUM(Z$20:Z640)+Z$15&lt;0.000001,0,IF($C641&gt;='H-32A-WP06 - Debt Service'!Y$24,'H-32A-WP06 - Debt Service'!Y$27/12,0)),"-")</f>
        <v>0</v>
      </c>
    </row>
    <row r="642" spans="2:26">
      <c r="B642" s="354">
        <f t="shared" si="36"/>
        <v>2070</v>
      </c>
      <c r="C642" s="378">
        <f t="shared" si="38"/>
        <v>62398</v>
      </c>
      <c r="D642" s="366" t="str">
        <f>IFERROR(IF(-SUM(D$20:D641)+D$15&lt;0.000001,0,IF($C642&gt;='H-32A-WP06 - Debt Service'!C$24,'H-32A-WP06 - Debt Service'!C$27/12,0)),"-")</f>
        <v>-</v>
      </c>
      <c r="E642" s="366" t="str">
        <f>IFERROR(IF(-SUM(E$20:E641)+E$15&lt;0.000001,0,IF($C642&gt;='H-32A-WP06 - Debt Service'!D$24,'H-32A-WP06 - Debt Service'!D$27/12,0)),"-")</f>
        <v>-</v>
      </c>
      <c r="F642" s="366" t="str">
        <f>IFERROR(IF(-SUM(F$20:F641)+F$15&lt;0.000001,0,IF($C642&gt;='H-32A-WP06 - Debt Service'!E$24,'H-32A-WP06 - Debt Service'!E$27/12,0)),"-")</f>
        <v>-</v>
      </c>
      <c r="G642" s="366">
        <f>IFERROR(IF(-SUM(G$20:G641)+G$15&lt;0.000001,0,IF($C642&gt;='H-32A-WP06 - Debt Service'!F$24,'H-32A-WP06 - Debt Service'!F$27/12,0)),"-")</f>
        <v>0</v>
      </c>
      <c r="H642" s="366">
        <f>IFERROR(IF(-SUM(H$20:H641)+H$15&lt;0.000001,0,IF($C642&gt;='H-32A-WP06 - Debt Service'!G$24,'H-32A-WP06 - Debt Service'!G$27/12,0)),"-")</f>
        <v>0</v>
      </c>
      <c r="I642" s="366">
        <f>IFERROR(IF(-SUM(I$20:I641)+I$15&lt;0.000001,0,IF($C642&gt;='H-32A-WP06 - Debt Service'!H$24,'H-32A-WP06 - Debt Service'!H$27/12,0)),"-")</f>
        <v>0</v>
      </c>
      <c r="J642" s="366">
        <f>IFERROR(IF(-SUM(J$20:J641)+J$15&lt;0.000001,0,IF($C642&gt;='H-32A-WP06 - Debt Service'!I$24,'H-32A-WP06 - Debt Service'!I$27/12,0)),"-")</f>
        <v>0</v>
      </c>
      <c r="K642" s="366">
        <f>IFERROR(IF(-SUM(K$20:K641)+K$15&lt;0.000001,0,IF($C642&gt;='H-32A-WP06 - Debt Service'!J$24,'H-32A-WP06 - Debt Service'!J$27/12,0)),"-")</f>
        <v>0</v>
      </c>
      <c r="L642" s="366">
        <f>IFERROR(IF(-SUM(L$20:L641)+L$15&lt;0.000001,0,IF($C642&gt;='H-32A-WP06 - Debt Service'!K$24,'H-32A-WP06 - Debt Service'!K$27/12,0)),"-")</f>
        <v>0</v>
      </c>
      <c r="M642" s="366">
        <f>IFERROR(IF(-SUM(M$20:M641)+M$15&lt;0.000001,0,IF($C642&gt;='H-32A-WP06 - Debt Service'!L$24,'H-32A-WP06 - Debt Service'!L$27/12,0)),"-")</f>
        <v>0</v>
      </c>
      <c r="N642" s="459"/>
      <c r="O642" s="354">
        <f t="shared" si="37"/>
        <v>2070</v>
      </c>
      <c r="P642" s="378">
        <f t="shared" si="39"/>
        <v>62398</v>
      </c>
      <c r="Q642" s="366" t="str">
        <f>IFERROR(IF(-SUM(Q$20:Q641)+Q$15&lt;0.000001,0,IF($C642&gt;='H-32A-WP06 - Debt Service'!P$24,'H-32A-WP06 - Debt Service'!P$27/12,0)),"-")</f>
        <v>-</v>
      </c>
      <c r="R642" s="366">
        <f>IFERROR(IF(-SUM(R$20:R641)+R$15&lt;0.000001,0,IF($C642&gt;='H-32A-WP06 - Debt Service'!Q$24,'H-32A-WP06 - Debt Service'!Q$27/12,0)),"-")</f>
        <v>0</v>
      </c>
      <c r="S642" s="366">
        <f>IFERROR(IF(-SUM(S$20:S641)+S$15&lt;0.000001,0,IF($C642&gt;='H-32A-WP06 - Debt Service'!R$24,'H-32A-WP06 - Debt Service'!R$27/12,0)),"-")</f>
        <v>0</v>
      </c>
      <c r="T642" s="366">
        <f>IFERROR(IF(-SUM(T$20:T641)+T$15&lt;0.000001,0,IF($C642&gt;='H-32A-WP06 - Debt Service'!S$24,'H-32A-WP06 - Debt Service'!S$27/12,0)),"-")</f>
        <v>0</v>
      </c>
      <c r="U642" s="366">
        <f>IFERROR(IF(-SUM(U$20:U641)+U$15&lt;0.000001,0,IF($C642&gt;='H-32A-WP06 - Debt Service'!T$24,'H-32A-WP06 - Debt Service'!T$27/12,0)),"-")</f>
        <v>0</v>
      </c>
      <c r="V642" s="366">
        <f>IFERROR(IF(-SUM(V$20:V641)+V$15&lt;0.000001,0,IF($C642&gt;='H-32A-WP06 - Debt Service'!U$24,'H-32A-WP06 - Debt Service'!U$27/12,0)),"-")</f>
        <v>0</v>
      </c>
      <c r="W642" s="366">
        <f>IFERROR(IF(-SUM(W$20:W641)+W$15&lt;0.000001,0,IF($C642&gt;='H-32A-WP06 - Debt Service'!V$24,'H-32A-WP06 - Debt Service'!V$27/12,0)),"-")</f>
        <v>0</v>
      </c>
      <c r="X642" s="366">
        <f>IFERROR(IF(-SUM(X$20:X641)+X$15&lt;0.000001,0,IF($C642&gt;='H-32A-WP06 - Debt Service'!W$24,'H-32A-WP06 - Debt Service'!W$27/12,0)),"-")</f>
        <v>0</v>
      </c>
      <c r="Y642" s="366">
        <f>IFERROR(IF(-SUM(Y$20:Y641)+Y$15&lt;0.000001,0,IF($C642&gt;='H-32A-WP06 - Debt Service'!X$24,'H-32A-WP06 - Debt Service'!X$27/12,0)),"-")</f>
        <v>0</v>
      </c>
      <c r="Z642" s="366">
        <f>IFERROR(IF(-SUM(Z$20:Z641)+Z$15&lt;0.000001,0,IF($C642&gt;='H-32A-WP06 - Debt Service'!Y$24,'H-32A-WP06 - Debt Service'!Y$27/12,0)),"-")</f>
        <v>0</v>
      </c>
    </row>
    <row r="643" spans="2:26">
      <c r="B643" s="354">
        <f t="shared" si="36"/>
        <v>2070</v>
      </c>
      <c r="C643" s="378">
        <f t="shared" si="38"/>
        <v>62428</v>
      </c>
      <c r="D643" s="366" t="str">
        <f>IFERROR(IF(-SUM(D$20:D642)+D$15&lt;0.000001,0,IF($C643&gt;='H-32A-WP06 - Debt Service'!C$24,'H-32A-WP06 - Debt Service'!C$27/12,0)),"-")</f>
        <v>-</v>
      </c>
      <c r="E643" s="366" t="str">
        <f>IFERROR(IF(-SUM(E$20:E642)+E$15&lt;0.000001,0,IF($C643&gt;='H-32A-WP06 - Debt Service'!D$24,'H-32A-WP06 - Debt Service'!D$27/12,0)),"-")</f>
        <v>-</v>
      </c>
      <c r="F643" s="366" t="str">
        <f>IFERROR(IF(-SUM(F$20:F642)+F$15&lt;0.000001,0,IF($C643&gt;='H-32A-WP06 - Debt Service'!E$24,'H-32A-WP06 - Debt Service'!E$27/12,0)),"-")</f>
        <v>-</v>
      </c>
      <c r="G643" s="366">
        <f>IFERROR(IF(-SUM(G$20:G642)+G$15&lt;0.000001,0,IF($C643&gt;='H-32A-WP06 - Debt Service'!F$24,'H-32A-WP06 - Debt Service'!F$27/12,0)),"-")</f>
        <v>0</v>
      </c>
      <c r="H643" s="366">
        <f>IFERROR(IF(-SUM(H$20:H642)+H$15&lt;0.000001,0,IF($C643&gt;='H-32A-WP06 - Debt Service'!G$24,'H-32A-WP06 - Debt Service'!G$27/12,0)),"-")</f>
        <v>0</v>
      </c>
      <c r="I643" s="366">
        <f>IFERROR(IF(-SUM(I$20:I642)+I$15&lt;0.000001,0,IF($C643&gt;='H-32A-WP06 - Debt Service'!H$24,'H-32A-WP06 - Debt Service'!H$27/12,0)),"-")</f>
        <v>0</v>
      </c>
      <c r="J643" s="366">
        <f>IFERROR(IF(-SUM(J$20:J642)+J$15&lt;0.000001,0,IF($C643&gt;='H-32A-WP06 - Debt Service'!I$24,'H-32A-WP06 - Debt Service'!I$27/12,0)),"-")</f>
        <v>0</v>
      </c>
      <c r="K643" s="366">
        <f>IFERROR(IF(-SUM(K$20:K642)+K$15&lt;0.000001,0,IF($C643&gt;='H-32A-WP06 - Debt Service'!J$24,'H-32A-WP06 - Debt Service'!J$27/12,0)),"-")</f>
        <v>0</v>
      </c>
      <c r="L643" s="366">
        <f>IFERROR(IF(-SUM(L$20:L642)+L$15&lt;0.000001,0,IF($C643&gt;='H-32A-WP06 - Debt Service'!K$24,'H-32A-WP06 - Debt Service'!K$27/12,0)),"-")</f>
        <v>0</v>
      </c>
      <c r="M643" s="366">
        <f>IFERROR(IF(-SUM(M$20:M642)+M$15&lt;0.000001,0,IF($C643&gt;='H-32A-WP06 - Debt Service'!L$24,'H-32A-WP06 - Debt Service'!L$27/12,0)),"-")</f>
        <v>0</v>
      </c>
      <c r="N643" s="459"/>
      <c r="O643" s="354">
        <f t="shared" si="37"/>
        <v>2070</v>
      </c>
      <c r="P643" s="378">
        <f t="shared" si="39"/>
        <v>62428</v>
      </c>
      <c r="Q643" s="366" t="str">
        <f>IFERROR(IF(-SUM(Q$20:Q642)+Q$15&lt;0.000001,0,IF($C643&gt;='H-32A-WP06 - Debt Service'!P$24,'H-32A-WP06 - Debt Service'!P$27/12,0)),"-")</f>
        <v>-</v>
      </c>
      <c r="R643" s="366">
        <f>IFERROR(IF(-SUM(R$20:R642)+R$15&lt;0.000001,0,IF($C643&gt;='H-32A-WP06 - Debt Service'!Q$24,'H-32A-WP06 - Debt Service'!Q$27/12,0)),"-")</f>
        <v>0</v>
      </c>
      <c r="S643" s="366">
        <f>IFERROR(IF(-SUM(S$20:S642)+S$15&lt;0.000001,0,IF($C643&gt;='H-32A-WP06 - Debt Service'!R$24,'H-32A-WP06 - Debt Service'!R$27/12,0)),"-")</f>
        <v>0</v>
      </c>
      <c r="T643" s="366">
        <f>IFERROR(IF(-SUM(T$20:T642)+T$15&lt;0.000001,0,IF($C643&gt;='H-32A-WP06 - Debt Service'!S$24,'H-32A-WP06 - Debt Service'!S$27/12,0)),"-")</f>
        <v>0</v>
      </c>
      <c r="U643" s="366">
        <f>IFERROR(IF(-SUM(U$20:U642)+U$15&lt;0.000001,0,IF($C643&gt;='H-32A-WP06 - Debt Service'!T$24,'H-32A-WP06 - Debt Service'!T$27/12,0)),"-")</f>
        <v>0</v>
      </c>
      <c r="V643" s="366">
        <f>IFERROR(IF(-SUM(V$20:V642)+V$15&lt;0.000001,0,IF($C643&gt;='H-32A-WP06 - Debt Service'!U$24,'H-32A-WP06 - Debt Service'!U$27/12,0)),"-")</f>
        <v>0</v>
      </c>
      <c r="W643" s="366">
        <f>IFERROR(IF(-SUM(W$20:W642)+W$15&lt;0.000001,0,IF($C643&gt;='H-32A-WP06 - Debt Service'!V$24,'H-32A-WP06 - Debt Service'!V$27/12,0)),"-")</f>
        <v>0</v>
      </c>
      <c r="X643" s="366">
        <f>IFERROR(IF(-SUM(X$20:X642)+X$15&lt;0.000001,0,IF($C643&gt;='H-32A-WP06 - Debt Service'!W$24,'H-32A-WP06 - Debt Service'!W$27/12,0)),"-")</f>
        <v>0</v>
      </c>
      <c r="Y643" s="366">
        <f>IFERROR(IF(-SUM(Y$20:Y642)+Y$15&lt;0.000001,0,IF($C643&gt;='H-32A-WP06 - Debt Service'!X$24,'H-32A-WP06 - Debt Service'!X$27/12,0)),"-")</f>
        <v>0</v>
      </c>
      <c r="Z643" s="366">
        <f>IFERROR(IF(-SUM(Z$20:Z642)+Z$15&lt;0.000001,0,IF($C643&gt;='H-32A-WP06 - Debt Service'!Y$24,'H-32A-WP06 - Debt Service'!Y$27/12,0)),"-")</f>
        <v>0</v>
      </c>
    </row>
    <row r="644" spans="2:26">
      <c r="B644" s="354">
        <f t="shared" si="36"/>
        <v>2071</v>
      </c>
      <c r="C644" s="378">
        <f t="shared" si="38"/>
        <v>62459</v>
      </c>
      <c r="D644" s="366" t="str">
        <f>IFERROR(IF(-SUM(D$20:D643)+D$15&lt;0.000001,0,IF($C644&gt;='H-32A-WP06 - Debt Service'!C$24,'H-32A-WP06 - Debt Service'!C$27/12,0)),"-")</f>
        <v>-</v>
      </c>
      <c r="E644" s="366" t="str">
        <f>IFERROR(IF(-SUM(E$20:E643)+E$15&lt;0.000001,0,IF($C644&gt;='H-32A-WP06 - Debt Service'!D$24,'H-32A-WP06 - Debt Service'!D$27/12,0)),"-")</f>
        <v>-</v>
      </c>
      <c r="F644" s="366" t="str">
        <f>IFERROR(IF(-SUM(F$20:F643)+F$15&lt;0.000001,0,IF($C644&gt;='H-32A-WP06 - Debt Service'!E$24,'H-32A-WP06 - Debt Service'!E$27/12,0)),"-")</f>
        <v>-</v>
      </c>
      <c r="G644" s="366">
        <f>IFERROR(IF(-SUM(G$20:G643)+G$15&lt;0.000001,0,IF($C644&gt;='H-32A-WP06 - Debt Service'!F$24,'H-32A-WP06 - Debt Service'!F$27/12,0)),"-")</f>
        <v>0</v>
      </c>
      <c r="H644" s="366">
        <f>IFERROR(IF(-SUM(H$20:H643)+H$15&lt;0.000001,0,IF($C644&gt;='H-32A-WP06 - Debt Service'!G$24,'H-32A-WP06 - Debt Service'!G$27/12,0)),"-")</f>
        <v>0</v>
      </c>
      <c r="I644" s="366">
        <f>IFERROR(IF(-SUM(I$20:I643)+I$15&lt;0.000001,0,IF($C644&gt;='H-32A-WP06 - Debt Service'!H$24,'H-32A-WP06 - Debt Service'!H$27/12,0)),"-")</f>
        <v>0</v>
      </c>
      <c r="J644" s="366">
        <f>IFERROR(IF(-SUM(J$20:J643)+J$15&lt;0.000001,0,IF($C644&gt;='H-32A-WP06 - Debt Service'!I$24,'H-32A-WP06 - Debt Service'!I$27/12,0)),"-")</f>
        <v>0</v>
      </c>
      <c r="K644" s="366">
        <f>IFERROR(IF(-SUM(K$20:K643)+K$15&lt;0.000001,0,IF($C644&gt;='H-32A-WP06 - Debt Service'!J$24,'H-32A-WP06 - Debt Service'!J$27/12,0)),"-")</f>
        <v>0</v>
      </c>
      <c r="L644" s="366">
        <f>IFERROR(IF(-SUM(L$20:L643)+L$15&lt;0.000001,0,IF($C644&gt;='H-32A-WP06 - Debt Service'!K$24,'H-32A-WP06 - Debt Service'!K$27/12,0)),"-")</f>
        <v>0</v>
      </c>
      <c r="M644" s="366">
        <f>IFERROR(IF(-SUM(M$20:M643)+M$15&lt;0.000001,0,IF($C644&gt;='H-32A-WP06 - Debt Service'!L$24,'H-32A-WP06 - Debt Service'!L$27/12,0)),"-")</f>
        <v>0</v>
      </c>
      <c r="N644" s="459"/>
      <c r="O644" s="354">
        <f t="shared" si="37"/>
        <v>2071</v>
      </c>
      <c r="P644" s="378">
        <f t="shared" si="39"/>
        <v>62459</v>
      </c>
      <c r="Q644" s="366" t="str">
        <f>IFERROR(IF(-SUM(Q$20:Q643)+Q$15&lt;0.000001,0,IF($C644&gt;='H-32A-WP06 - Debt Service'!P$24,'H-32A-WP06 - Debt Service'!P$27/12,0)),"-")</f>
        <v>-</v>
      </c>
      <c r="R644" s="366">
        <f>IFERROR(IF(-SUM(R$20:R643)+R$15&lt;0.000001,0,IF($C644&gt;='H-32A-WP06 - Debt Service'!Q$24,'H-32A-WP06 - Debt Service'!Q$27/12,0)),"-")</f>
        <v>0</v>
      </c>
      <c r="S644" s="366">
        <f>IFERROR(IF(-SUM(S$20:S643)+S$15&lt;0.000001,0,IF($C644&gt;='H-32A-WP06 - Debt Service'!R$24,'H-32A-WP06 - Debt Service'!R$27/12,0)),"-")</f>
        <v>0</v>
      </c>
      <c r="T644" s="366">
        <f>IFERROR(IF(-SUM(T$20:T643)+T$15&lt;0.000001,0,IF($C644&gt;='H-32A-WP06 - Debt Service'!S$24,'H-32A-WP06 - Debt Service'!S$27/12,0)),"-")</f>
        <v>0</v>
      </c>
      <c r="U644" s="366">
        <f>IFERROR(IF(-SUM(U$20:U643)+U$15&lt;0.000001,0,IF($C644&gt;='H-32A-WP06 - Debt Service'!T$24,'H-32A-WP06 - Debt Service'!T$27/12,0)),"-")</f>
        <v>0</v>
      </c>
      <c r="V644" s="366">
        <f>IFERROR(IF(-SUM(V$20:V643)+V$15&lt;0.000001,0,IF($C644&gt;='H-32A-WP06 - Debt Service'!U$24,'H-32A-WP06 - Debt Service'!U$27/12,0)),"-")</f>
        <v>0</v>
      </c>
      <c r="W644" s="366">
        <f>IFERROR(IF(-SUM(W$20:W643)+W$15&lt;0.000001,0,IF($C644&gt;='H-32A-WP06 - Debt Service'!V$24,'H-32A-WP06 - Debt Service'!V$27/12,0)),"-")</f>
        <v>0</v>
      </c>
      <c r="X644" s="366">
        <f>IFERROR(IF(-SUM(X$20:X643)+X$15&lt;0.000001,0,IF($C644&gt;='H-32A-WP06 - Debt Service'!W$24,'H-32A-WP06 - Debt Service'!W$27/12,0)),"-")</f>
        <v>0</v>
      </c>
      <c r="Y644" s="366">
        <f>IFERROR(IF(-SUM(Y$20:Y643)+Y$15&lt;0.000001,0,IF($C644&gt;='H-32A-WP06 - Debt Service'!X$24,'H-32A-WP06 - Debt Service'!X$27/12,0)),"-")</f>
        <v>0</v>
      </c>
      <c r="Z644" s="366">
        <f>IFERROR(IF(-SUM(Z$20:Z643)+Z$15&lt;0.000001,0,IF($C644&gt;='H-32A-WP06 - Debt Service'!Y$24,'H-32A-WP06 - Debt Service'!Y$27/12,0)),"-")</f>
        <v>0</v>
      </c>
    </row>
    <row r="645" spans="2:26">
      <c r="B645" s="354">
        <f t="shared" si="36"/>
        <v>2071</v>
      </c>
      <c r="C645" s="378">
        <f t="shared" si="38"/>
        <v>62490</v>
      </c>
      <c r="D645" s="366" t="str">
        <f>IFERROR(IF(-SUM(D$20:D644)+D$15&lt;0.000001,0,IF($C645&gt;='H-32A-WP06 - Debt Service'!C$24,'H-32A-WP06 - Debt Service'!C$27/12,0)),"-")</f>
        <v>-</v>
      </c>
      <c r="E645" s="366" t="str">
        <f>IFERROR(IF(-SUM(E$20:E644)+E$15&lt;0.000001,0,IF($C645&gt;='H-32A-WP06 - Debt Service'!D$24,'H-32A-WP06 - Debt Service'!D$27/12,0)),"-")</f>
        <v>-</v>
      </c>
      <c r="F645" s="366" t="str">
        <f>IFERROR(IF(-SUM(F$20:F644)+F$15&lt;0.000001,0,IF($C645&gt;='H-32A-WP06 - Debt Service'!E$24,'H-32A-WP06 - Debt Service'!E$27/12,0)),"-")</f>
        <v>-</v>
      </c>
      <c r="G645" s="366">
        <f>IFERROR(IF(-SUM(G$20:G644)+G$15&lt;0.000001,0,IF($C645&gt;='H-32A-WP06 - Debt Service'!F$24,'H-32A-WP06 - Debt Service'!F$27/12,0)),"-")</f>
        <v>0</v>
      </c>
      <c r="H645" s="366">
        <f>IFERROR(IF(-SUM(H$20:H644)+H$15&lt;0.000001,0,IF($C645&gt;='H-32A-WP06 - Debt Service'!G$24,'H-32A-WP06 - Debt Service'!G$27/12,0)),"-")</f>
        <v>0</v>
      </c>
      <c r="I645" s="366">
        <f>IFERROR(IF(-SUM(I$20:I644)+I$15&lt;0.000001,0,IF($C645&gt;='H-32A-WP06 - Debt Service'!H$24,'H-32A-WP06 - Debt Service'!H$27/12,0)),"-")</f>
        <v>0</v>
      </c>
      <c r="J645" s="366">
        <f>IFERROR(IF(-SUM(J$20:J644)+J$15&lt;0.000001,0,IF($C645&gt;='H-32A-WP06 - Debt Service'!I$24,'H-32A-WP06 - Debt Service'!I$27/12,0)),"-")</f>
        <v>0</v>
      </c>
      <c r="K645" s="366">
        <f>IFERROR(IF(-SUM(K$20:K644)+K$15&lt;0.000001,0,IF($C645&gt;='H-32A-WP06 - Debt Service'!J$24,'H-32A-WP06 - Debt Service'!J$27/12,0)),"-")</f>
        <v>0</v>
      </c>
      <c r="L645" s="366">
        <f>IFERROR(IF(-SUM(L$20:L644)+L$15&lt;0.000001,0,IF($C645&gt;='H-32A-WP06 - Debt Service'!K$24,'H-32A-WP06 - Debt Service'!K$27/12,0)),"-")</f>
        <v>0</v>
      </c>
      <c r="M645" s="366">
        <f>IFERROR(IF(-SUM(M$20:M644)+M$15&lt;0.000001,0,IF($C645&gt;='H-32A-WP06 - Debt Service'!L$24,'H-32A-WP06 - Debt Service'!L$27/12,0)),"-")</f>
        <v>0</v>
      </c>
      <c r="N645" s="459"/>
      <c r="O645" s="354">
        <f t="shared" si="37"/>
        <v>2071</v>
      </c>
      <c r="P645" s="378">
        <f t="shared" si="39"/>
        <v>62490</v>
      </c>
      <c r="Q645" s="366" t="str">
        <f>IFERROR(IF(-SUM(Q$20:Q644)+Q$15&lt;0.000001,0,IF($C645&gt;='H-32A-WP06 - Debt Service'!P$24,'H-32A-WP06 - Debt Service'!P$27/12,0)),"-")</f>
        <v>-</v>
      </c>
      <c r="R645" s="366">
        <f>IFERROR(IF(-SUM(R$20:R644)+R$15&lt;0.000001,0,IF($C645&gt;='H-32A-WP06 - Debt Service'!Q$24,'H-32A-WP06 - Debt Service'!Q$27/12,0)),"-")</f>
        <v>0</v>
      </c>
      <c r="S645" s="366">
        <f>IFERROR(IF(-SUM(S$20:S644)+S$15&lt;0.000001,0,IF($C645&gt;='H-32A-WP06 - Debt Service'!R$24,'H-32A-WP06 - Debt Service'!R$27/12,0)),"-")</f>
        <v>0</v>
      </c>
      <c r="T645" s="366">
        <f>IFERROR(IF(-SUM(T$20:T644)+T$15&lt;0.000001,0,IF($C645&gt;='H-32A-WP06 - Debt Service'!S$24,'H-32A-WP06 - Debt Service'!S$27/12,0)),"-")</f>
        <v>0</v>
      </c>
      <c r="U645" s="366">
        <f>IFERROR(IF(-SUM(U$20:U644)+U$15&lt;0.000001,0,IF($C645&gt;='H-32A-WP06 - Debt Service'!T$24,'H-32A-WP06 - Debt Service'!T$27/12,0)),"-")</f>
        <v>0</v>
      </c>
      <c r="V645" s="366">
        <f>IFERROR(IF(-SUM(V$20:V644)+V$15&lt;0.000001,0,IF($C645&gt;='H-32A-WP06 - Debt Service'!U$24,'H-32A-WP06 - Debt Service'!U$27/12,0)),"-")</f>
        <v>0</v>
      </c>
      <c r="W645" s="366">
        <f>IFERROR(IF(-SUM(W$20:W644)+W$15&lt;0.000001,0,IF($C645&gt;='H-32A-WP06 - Debt Service'!V$24,'H-32A-WP06 - Debt Service'!V$27/12,0)),"-")</f>
        <v>0</v>
      </c>
      <c r="X645" s="366">
        <f>IFERROR(IF(-SUM(X$20:X644)+X$15&lt;0.000001,0,IF($C645&gt;='H-32A-WP06 - Debt Service'!W$24,'H-32A-WP06 - Debt Service'!W$27/12,0)),"-")</f>
        <v>0</v>
      </c>
      <c r="Y645" s="366">
        <f>IFERROR(IF(-SUM(Y$20:Y644)+Y$15&lt;0.000001,0,IF($C645&gt;='H-32A-WP06 - Debt Service'!X$24,'H-32A-WP06 - Debt Service'!X$27/12,0)),"-")</f>
        <v>0</v>
      </c>
      <c r="Z645" s="366">
        <f>IFERROR(IF(-SUM(Z$20:Z644)+Z$15&lt;0.000001,0,IF($C645&gt;='H-32A-WP06 - Debt Service'!Y$24,'H-32A-WP06 - Debt Service'!Y$27/12,0)),"-")</f>
        <v>0</v>
      </c>
    </row>
    <row r="646" spans="2:26">
      <c r="B646" s="354">
        <f t="shared" si="36"/>
        <v>2071</v>
      </c>
      <c r="C646" s="378">
        <f t="shared" si="38"/>
        <v>62518</v>
      </c>
      <c r="D646" s="366" t="str">
        <f>IFERROR(IF(-SUM(D$20:D645)+D$15&lt;0.000001,0,IF($C646&gt;='H-32A-WP06 - Debt Service'!C$24,'H-32A-WP06 - Debt Service'!C$27/12,0)),"-")</f>
        <v>-</v>
      </c>
      <c r="E646" s="366" t="str">
        <f>IFERROR(IF(-SUM(E$20:E645)+E$15&lt;0.000001,0,IF($C646&gt;='H-32A-WP06 - Debt Service'!D$24,'H-32A-WP06 - Debt Service'!D$27/12,0)),"-")</f>
        <v>-</v>
      </c>
      <c r="F646" s="366" t="str">
        <f>IFERROR(IF(-SUM(F$20:F645)+F$15&lt;0.000001,0,IF($C646&gt;='H-32A-WP06 - Debt Service'!E$24,'H-32A-WP06 - Debt Service'!E$27/12,0)),"-")</f>
        <v>-</v>
      </c>
      <c r="G646" s="366">
        <f>IFERROR(IF(-SUM(G$20:G645)+G$15&lt;0.000001,0,IF($C646&gt;='H-32A-WP06 - Debt Service'!F$24,'H-32A-WP06 - Debt Service'!F$27/12,0)),"-")</f>
        <v>0</v>
      </c>
      <c r="H646" s="366">
        <f>IFERROR(IF(-SUM(H$20:H645)+H$15&lt;0.000001,0,IF($C646&gt;='H-32A-WP06 - Debt Service'!G$24,'H-32A-WP06 - Debt Service'!G$27/12,0)),"-")</f>
        <v>0</v>
      </c>
      <c r="I646" s="366">
        <f>IFERROR(IF(-SUM(I$20:I645)+I$15&lt;0.000001,0,IF($C646&gt;='H-32A-WP06 - Debt Service'!H$24,'H-32A-WP06 - Debt Service'!H$27/12,0)),"-")</f>
        <v>0</v>
      </c>
      <c r="J646" s="366">
        <f>IFERROR(IF(-SUM(J$20:J645)+J$15&lt;0.000001,0,IF($C646&gt;='H-32A-WP06 - Debt Service'!I$24,'H-32A-WP06 - Debt Service'!I$27/12,0)),"-")</f>
        <v>0</v>
      </c>
      <c r="K646" s="366">
        <f>IFERROR(IF(-SUM(K$20:K645)+K$15&lt;0.000001,0,IF($C646&gt;='H-32A-WP06 - Debt Service'!J$24,'H-32A-WP06 - Debt Service'!J$27/12,0)),"-")</f>
        <v>0</v>
      </c>
      <c r="L646" s="366">
        <f>IFERROR(IF(-SUM(L$20:L645)+L$15&lt;0.000001,0,IF($C646&gt;='H-32A-WP06 - Debt Service'!K$24,'H-32A-WP06 - Debt Service'!K$27/12,0)),"-")</f>
        <v>0</v>
      </c>
      <c r="M646" s="366">
        <f>IFERROR(IF(-SUM(M$20:M645)+M$15&lt;0.000001,0,IF($C646&gt;='H-32A-WP06 - Debt Service'!L$24,'H-32A-WP06 - Debt Service'!L$27/12,0)),"-")</f>
        <v>0</v>
      </c>
      <c r="N646" s="459"/>
      <c r="O646" s="354">
        <f t="shared" si="37"/>
        <v>2071</v>
      </c>
      <c r="P646" s="378">
        <f t="shared" si="39"/>
        <v>62518</v>
      </c>
      <c r="Q646" s="366" t="str">
        <f>IFERROR(IF(-SUM(Q$20:Q645)+Q$15&lt;0.000001,0,IF($C646&gt;='H-32A-WP06 - Debt Service'!P$24,'H-32A-WP06 - Debt Service'!P$27/12,0)),"-")</f>
        <v>-</v>
      </c>
      <c r="R646" s="366">
        <f>IFERROR(IF(-SUM(R$20:R645)+R$15&lt;0.000001,0,IF($C646&gt;='H-32A-WP06 - Debt Service'!Q$24,'H-32A-WP06 - Debt Service'!Q$27/12,0)),"-")</f>
        <v>0</v>
      </c>
      <c r="S646" s="366">
        <f>IFERROR(IF(-SUM(S$20:S645)+S$15&lt;0.000001,0,IF($C646&gt;='H-32A-WP06 - Debt Service'!R$24,'H-32A-WP06 - Debt Service'!R$27/12,0)),"-")</f>
        <v>0</v>
      </c>
      <c r="T646" s="366">
        <f>IFERROR(IF(-SUM(T$20:T645)+T$15&lt;0.000001,0,IF($C646&gt;='H-32A-WP06 - Debt Service'!S$24,'H-32A-WP06 - Debt Service'!S$27/12,0)),"-")</f>
        <v>0</v>
      </c>
      <c r="U646" s="366">
        <f>IFERROR(IF(-SUM(U$20:U645)+U$15&lt;0.000001,0,IF($C646&gt;='H-32A-WP06 - Debt Service'!T$24,'H-32A-WP06 - Debt Service'!T$27/12,0)),"-")</f>
        <v>0</v>
      </c>
      <c r="V646" s="366">
        <f>IFERROR(IF(-SUM(V$20:V645)+V$15&lt;0.000001,0,IF($C646&gt;='H-32A-WP06 - Debt Service'!U$24,'H-32A-WP06 - Debt Service'!U$27/12,0)),"-")</f>
        <v>0</v>
      </c>
      <c r="W646" s="366">
        <f>IFERROR(IF(-SUM(W$20:W645)+W$15&lt;0.000001,0,IF($C646&gt;='H-32A-WP06 - Debt Service'!V$24,'H-32A-WP06 - Debt Service'!V$27/12,0)),"-")</f>
        <v>0</v>
      </c>
      <c r="X646" s="366">
        <f>IFERROR(IF(-SUM(X$20:X645)+X$15&lt;0.000001,0,IF($C646&gt;='H-32A-WP06 - Debt Service'!W$24,'H-32A-WP06 - Debt Service'!W$27/12,0)),"-")</f>
        <v>0</v>
      </c>
      <c r="Y646" s="366">
        <f>IFERROR(IF(-SUM(Y$20:Y645)+Y$15&lt;0.000001,0,IF($C646&gt;='H-32A-WP06 - Debt Service'!X$24,'H-32A-WP06 - Debt Service'!X$27/12,0)),"-")</f>
        <v>0</v>
      </c>
      <c r="Z646" s="366">
        <f>IFERROR(IF(-SUM(Z$20:Z645)+Z$15&lt;0.000001,0,IF($C646&gt;='H-32A-WP06 - Debt Service'!Y$24,'H-32A-WP06 - Debt Service'!Y$27/12,0)),"-")</f>
        <v>0</v>
      </c>
    </row>
    <row r="647" spans="2:26">
      <c r="B647" s="354">
        <f t="shared" si="36"/>
        <v>2071</v>
      </c>
      <c r="C647" s="378">
        <f t="shared" si="38"/>
        <v>62549</v>
      </c>
      <c r="D647" s="366" t="str">
        <f>IFERROR(IF(-SUM(D$20:D646)+D$15&lt;0.000001,0,IF($C647&gt;='H-32A-WP06 - Debt Service'!C$24,'H-32A-WP06 - Debt Service'!C$27/12,0)),"-")</f>
        <v>-</v>
      </c>
      <c r="E647" s="366" t="str">
        <f>IFERROR(IF(-SUM(E$20:E646)+E$15&lt;0.000001,0,IF($C647&gt;='H-32A-WP06 - Debt Service'!D$24,'H-32A-WP06 - Debt Service'!D$27/12,0)),"-")</f>
        <v>-</v>
      </c>
      <c r="F647" s="366" t="str">
        <f>IFERROR(IF(-SUM(F$20:F646)+F$15&lt;0.000001,0,IF($C647&gt;='H-32A-WP06 - Debt Service'!E$24,'H-32A-WP06 - Debt Service'!E$27/12,0)),"-")</f>
        <v>-</v>
      </c>
      <c r="G647" s="366">
        <f>IFERROR(IF(-SUM(G$20:G646)+G$15&lt;0.000001,0,IF($C647&gt;='H-32A-WP06 - Debt Service'!F$24,'H-32A-WP06 - Debt Service'!F$27/12,0)),"-")</f>
        <v>0</v>
      </c>
      <c r="H647" s="366">
        <f>IFERROR(IF(-SUM(H$20:H646)+H$15&lt;0.000001,0,IF($C647&gt;='H-32A-WP06 - Debt Service'!G$24,'H-32A-WP06 - Debt Service'!G$27/12,0)),"-")</f>
        <v>0</v>
      </c>
      <c r="I647" s="366">
        <f>IFERROR(IF(-SUM(I$20:I646)+I$15&lt;0.000001,0,IF($C647&gt;='H-32A-WP06 - Debt Service'!H$24,'H-32A-WP06 - Debt Service'!H$27/12,0)),"-")</f>
        <v>0</v>
      </c>
      <c r="J647" s="366">
        <f>IFERROR(IF(-SUM(J$20:J646)+J$15&lt;0.000001,0,IF($C647&gt;='H-32A-WP06 - Debt Service'!I$24,'H-32A-WP06 - Debt Service'!I$27/12,0)),"-")</f>
        <v>0</v>
      </c>
      <c r="K647" s="366">
        <f>IFERROR(IF(-SUM(K$20:K646)+K$15&lt;0.000001,0,IF($C647&gt;='H-32A-WP06 - Debt Service'!J$24,'H-32A-WP06 - Debt Service'!J$27/12,0)),"-")</f>
        <v>0</v>
      </c>
      <c r="L647" s="366">
        <f>IFERROR(IF(-SUM(L$20:L646)+L$15&lt;0.000001,0,IF($C647&gt;='H-32A-WP06 - Debt Service'!K$24,'H-32A-WP06 - Debt Service'!K$27/12,0)),"-")</f>
        <v>0</v>
      </c>
      <c r="M647" s="366">
        <f>IFERROR(IF(-SUM(M$20:M646)+M$15&lt;0.000001,0,IF($C647&gt;='H-32A-WP06 - Debt Service'!L$24,'H-32A-WP06 - Debt Service'!L$27/12,0)),"-")</f>
        <v>0</v>
      </c>
      <c r="N647" s="459"/>
      <c r="O647" s="354">
        <f t="shared" si="37"/>
        <v>2071</v>
      </c>
      <c r="P647" s="378">
        <f t="shared" si="39"/>
        <v>62549</v>
      </c>
      <c r="Q647" s="366" t="str">
        <f>IFERROR(IF(-SUM(Q$20:Q646)+Q$15&lt;0.000001,0,IF($C647&gt;='H-32A-WP06 - Debt Service'!P$24,'H-32A-WP06 - Debt Service'!P$27/12,0)),"-")</f>
        <v>-</v>
      </c>
      <c r="R647" s="366">
        <f>IFERROR(IF(-SUM(R$20:R646)+R$15&lt;0.000001,0,IF($C647&gt;='H-32A-WP06 - Debt Service'!Q$24,'H-32A-WP06 - Debt Service'!Q$27/12,0)),"-")</f>
        <v>0</v>
      </c>
      <c r="S647" s="366">
        <f>IFERROR(IF(-SUM(S$20:S646)+S$15&lt;0.000001,0,IF($C647&gt;='H-32A-WP06 - Debt Service'!R$24,'H-32A-WP06 - Debt Service'!R$27/12,0)),"-")</f>
        <v>0</v>
      </c>
      <c r="T647" s="366">
        <f>IFERROR(IF(-SUM(T$20:T646)+T$15&lt;0.000001,0,IF($C647&gt;='H-32A-WP06 - Debt Service'!S$24,'H-32A-WP06 - Debt Service'!S$27/12,0)),"-")</f>
        <v>0</v>
      </c>
      <c r="U647" s="366">
        <f>IFERROR(IF(-SUM(U$20:U646)+U$15&lt;0.000001,0,IF($C647&gt;='H-32A-WP06 - Debt Service'!T$24,'H-32A-WP06 - Debt Service'!T$27/12,0)),"-")</f>
        <v>0</v>
      </c>
      <c r="V647" s="366">
        <f>IFERROR(IF(-SUM(V$20:V646)+V$15&lt;0.000001,0,IF($C647&gt;='H-32A-WP06 - Debt Service'!U$24,'H-32A-WP06 - Debt Service'!U$27/12,0)),"-")</f>
        <v>0</v>
      </c>
      <c r="W647" s="366">
        <f>IFERROR(IF(-SUM(W$20:W646)+W$15&lt;0.000001,0,IF($C647&gt;='H-32A-WP06 - Debt Service'!V$24,'H-32A-WP06 - Debt Service'!V$27/12,0)),"-")</f>
        <v>0</v>
      </c>
      <c r="X647" s="366">
        <f>IFERROR(IF(-SUM(X$20:X646)+X$15&lt;0.000001,0,IF($C647&gt;='H-32A-WP06 - Debt Service'!W$24,'H-32A-WP06 - Debt Service'!W$27/12,0)),"-")</f>
        <v>0</v>
      </c>
      <c r="Y647" s="366">
        <f>IFERROR(IF(-SUM(Y$20:Y646)+Y$15&lt;0.000001,0,IF($C647&gt;='H-32A-WP06 - Debt Service'!X$24,'H-32A-WP06 - Debt Service'!X$27/12,0)),"-")</f>
        <v>0</v>
      </c>
      <c r="Z647" s="366">
        <f>IFERROR(IF(-SUM(Z$20:Z646)+Z$15&lt;0.000001,0,IF($C647&gt;='H-32A-WP06 - Debt Service'!Y$24,'H-32A-WP06 - Debt Service'!Y$27/12,0)),"-")</f>
        <v>0</v>
      </c>
    </row>
    <row r="648" spans="2:26">
      <c r="B648" s="354">
        <f t="shared" si="36"/>
        <v>2071</v>
      </c>
      <c r="C648" s="378">
        <f t="shared" si="38"/>
        <v>62579</v>
      </c>
      <c r="D648" s="366" t="str">
        <f>IFERROR(IF(-SUM(D$20:D647)+D$15&lt;0.000001,0,IF($C648&gt;='H-32A-WP06 - Debt Service'!C$24,'H-32A-WP06 - Debt Service'!C$27/12,0)),"-")</f>
        <v>-</v>
      </c>
      <c r="E648" s="366" t="str">
        <f>IFERROR(IF(-SUM(E$20:E647)+E$15&lt;0.000001,0,IF($C648&gt;='H-32A-WP06 - Debt Service'!D$24,'H-32A-WP06 - Debt Service'!D$27/12,0)),"-")</f>
        <v>-</v>
      </c>
      <c r="F648" s="366" t="str">
        <f>IFERROR(IF(-SUM(F$20:F647)+F$15&lt;0.000001,0,IF($C648&gt;='H-32A-WP06 - Debt Service'!E$24,'H-32A-WP06 - Debt Service'!E$27/12,0)),"-")</f>
        <v>-</v>
      </c>
      <c r="G648" s="366">
        <f>IFERROR(IF(-SUM(G$20:G647)+G$15&lt;0.000001,0,IF($C648&gt;='H-32A-WP06 - Debt Service'!F$24,'H-32A-WP06 - Debt Service'!F$27/12,0)),"-")</f>
        <v>0</v>
      </c>
      <c r="H648" s="366">
        <f>IFERROR(IF(-SUM(H$20:H647)+H$15&lt;0.000001,0,IF($C648&gt;='H-32A-WP06 - Debt Service'!G$24,'H-32A-WP06 - Debt Service'!G$27/12,0)),"-")</f>
        <v>0</v>
      </c>
      <c r="I648" s="366">
        <f>IFERROR(IF(-SUM(I$20:I647)+I$15&lt;0.000001,0,IF($C648&gt;='H-32A-WP06 - Debt Service'!H$24,'H-32A-WP06 - Debt Service'!H$27/12,0)),"-")</f>
        <v>0</v>
      </c>
      <c r="J648" s="366">
        <f>IFERROR(IF(-SUM(J$20:J647)+J$15&lt;0.000001,0,IF($C648&gt;='H-32A-WP06 - Debt Service'!I$24,'H-32A-WP06 - Debt Service'!I$27/12,0)),"-")</f>
        <v>0</v>
      </c>
      <c r="K648" s="366">
        <f>IFERROR(IF(-SUM(K$20:K647)+K$15&lt;0.000001,0,IF($C648&gt;='H-32A-WP06 - Debt Service'!J$24,'H-32A-WP06 - Debt Service'!J$27/12,0)),"-")</f>
        <v>0</v>
      </c>
      <c r="L648" s="366">
        <f>IFERROR(IF(-SUM(L$20:L647)+L$15&lt;0.000001,0,IF($C648&gt;='H-32A-WP06 - Debt Service'!K$24,'H-32A-WP06 - Debt Service'!K$27/12,0)),"-")</f>
        <v>0</v>
      </c>
      <c r="M648" s="366">
        <f>IFERROR(IF(-SUM(M$20:M647)+M$15&lt;0.000001,0,IF($C648&gt;='H-32A-WP06 - Debt Service'!L$24,'H-32A-WP06 - Debt Service'!L$27/12,0)),"-")</f>
        <v>0</v>
      </c>
      <c r="N648" s="459"/>
      <c r="O648" s="354">
        <f t="shared" si="37"/>
        <v>2071</v>
      </c>
      <c r="P648" s="378">
        <f t="shared" si="39"/>
        <v>62579</v>
      </c>
      <c r="Q648" s="366" t="str">
        <f>IFERROR(IF(-SUM(Q$20:Q647)+Q$15&lt;0.000001,0,IF($C648&gt;='H-32A-WP06 - Debt Service'!P$24,'H-32A-WP06 - Debt Service'!P$27/12,0)),"-")</f>
        <v>-</v>
      </c>
      <c r="R648" s="366">
        <f>IFERROR(IF(-SUM(R$20:R647)+R$15&lt;0.000001,0,IF($C648&gt;='H-32A-WP06 - Debt Service'!Q$24,'H-32A-WP06 - Debt Service'!Q$27/12,0)),"-")</f>
        <v>0</v>
      </c>
      <c r="S648" s="366">
        <f>IFERROR(IF(-SUM(S$20:S647)+S$15&lt;0.000001,0,IF($C648&gt;='H-32A-WP06 - Debt Service'!R$24,'H-32A-WP06 - Debt Service'!R$27/12,0)),"-")</f>
        <v>0</v>
      </c>
      <c r="T648" s="366">
        <f>IFERROR(IF(-SUM(T$20:T647)+T$15&lt;0.000001,0,IF($C648&gt;='H-32A-WP06 - Debt Service'!S$24,'H-32A-WP06 - Debt Service'!S$27/12,0)),"-")</f>
        <v>0</v>
      </c>
      <c r="U648" s="366">
        <f>IFERROR(IF(-SUM(U$20:U647)+U$15&lt;0.000001,0,IF($C648&gt;='H-32A-WP06 - Debt Service'!T$24,'H-32A-WP06 - Debt Service'!T$27/12,0)),"-")</f>
        <v>0</v>
      </c>
      <c r="V648" s="366">
        <f>IFERROR(IF(-SUM(V$20:V647)+V$15&lt;0.000001,0,IF($C648&gt;='H-32A-WP06 - Debt Service'!U$24,'H-32A-WP06 - Debt Service'!U$27/12,0)),"-")</f>
        <v>0</v>
      </c>
      <c r="W648" s="366">
        <f>IFERROR(IF(-SUM(W$20:W647)+W$15&lt;0.000001,0,IF($C648&gt;='H-32A-WP06 - Debt Service'!V$24,'H-32A-WP06 - Debt Service'!V$27/12,0)),"-")</f>
        <v>0</v>
      </c>
      <c r="X648" s="366">
        <f>IFERROR(IF(-SUM(X$20:X647)+X$15&lt;0.000001,0,IF($C648&gt;='H-32A-WP06 - Debt Service'!W$24,'H-32A-WP06 - Debt Service'!W$27/12,0)),"-")</f>
        <v>0</v>
      </c>
      <c r="Y648" s="366">
        <f>IFERROR(IF(-SUM(Y$20:Y647)+Y$15&lt;0.000001,0,IF($C648&gt;='H-32A-WP06 - Debt Service'!X$24,'H-32A-WP06 - Debt Service'!X$27/12,0)),"-")</f>
        <v>0</v>
      </c>
      <c r="Z648" s="366">
        <f>IFERROR(IF(-SUM(Z$20:Z647)+Z$15&lt;0.000001,0,IF($C648&gt;='H-32A-WP06 - Debt Service'!Y$24,'H-32A-WP06 - Debt Service'!Y$27/12,0)),"-")</f>
        <v>0</v>
      </c>
    </row>
    <row r="649" spans="2:26">
      <c r="B649" s="354">
        <f t="shared" si="36"/>
        <v>2071</v>
      </c>
      <c r="C649" s="378">
        <f t="shared" si="38"/>
        <v>62610</v>
      </c>
      <c r="D649" s="366" t="str">
        <f>IFERROR(IF(-SUM(D$20:D648)+D$15&lt;0.000001,0,IF($C649&gt;='H-32A-WP06 - Debt Service'!C$24,'H-32A-WP06 - Debt Service'!C$27/12,0)),"-")</f>
        <v>-</v>
      </c>
      <c r="E649" s="366" t="str">
        <f>IFERROR(IF(-SUM(E$20:E648)+E$15&lt;0.000001,0,IF($C649&gt;='H-32A-WP06 - Debt Service'!D$24,'H-32A-WP06 - Debt Service'!D$27/12,0)),"-")</f>
        <v>-</v>
      </c>
      <c r="F649" s="366" t="str">
        <f>IFERROR(IF(-SUM(F$20:F648)+F$15&lt;0.000001,0,IF($C649&gt;='H-32A-WP06 - Debt Service'!E$24,'H-32A-WP06 - Debt Service'!E$27/12,0)),"-")</f>
        <v>-</v>
      </c>
      <c r="G649" s="366">
        <f>IFERROR(IF(-SUM(G$20:G648)+G$15&lt;0.000001,0,IF($C649&gt;='H-32A-WP06 - Debt Service'!F$24,'H-32A-WP06 - Debt Service'!F$27/12,0)),"-")</f>
        <v>0</v>
      </c>
      <c r="H649" s="366">
        <f>IFERROR(IF(-SUM(H$20:H648)+H$15&lt;0.000001,0,IF($C649&gt;='H-32A-WP06 - Debt Service'!G$24,'H-32A-WP06 - Debt Service'!G$27/12,0)),"-")</f>
        <v>0</v>
      </c>
      <c r="I649" s="366">
        <f>IFERROR(IF(-SUM(I$20:I648)+I$15&lt;0.000001,0,IF($C649&gt;='H-32A-WP06 - Debt Service'!H$24,'H-32A-WP06 - Debt Service'!H$27/12,0)),"-")</f>
        <v>0</v>
      </c>
      <c r="J649" s="366">
        <f>IFERROR(IF(-SUM(J$20:J648)+J$15&lt;0.000001,0,IF($C649&gt;='H-32A-WP06 - Debt Service'!I$24,'H-32A-WP06 - Debt Service'!I$27/12,0)),"-")</f>
        <v>0</v>
      </c>
      <c r="K649" s="366">
        <f>IFERROR(IF(-SUM(K$20:K648)+K$15&lt;0.000001,0,IF($C649&gt;='H-32A-WP06 - Debt Service'!J$24,'H-32A-WP06 - Debt Service'!J$27/12,0)),"-")</f>
        <v>0</v>
      </c>
      <c r="L649" s="366">
        <f>IFERROR(IF(-SUM(L$20:L648)+L$15&lt;0.000001,0,IF($C649&gt;='H-32A-WP06 - Debt Service'!K$24,'H-32A-WP06 - Debt Service'!K$27/12,0)),"-")</f>
        <v>0</v>
      </c>
      <c r="M649" s="366">
        <f>IFERROR(IF(-SUM(M$20:M648)+M$15&lt;0.000001,0,IF($C649&gt;='H-32A-WP06 - Debt Service'!L$24,'H-32A-WP06 - Debt Service'!L$27/12,0)),"-")</f>
        <v>0</v>
      </c>
      <c r="N649" s="459"/>
      <c r="O649" s="354">
        <f t="shared" si="37"/>
        <v>2071</v>
      </c>
      <c r="P649" s="378">
        <f t="shared" si="39"/>
        <v>62610</v>
      </c>
      <c r="Q649" s="366" t="str">
        <f>IFERROR(IF(-SUM(Q$20:Q648)+Q$15&lt;0.000001,0,IF($C649&gt;='H-32A-WP06 - Debt Service'!P$24,'H-32A-WP06 - Debt Service'!P$27/12,0)),"-")</f>
        <v>-</v>
      </c>
      <c r="R649" s="366">
        <f>IFERROR(IF(-SUM(R$20:R648)+R$15&lt;0.000001,0,IF($C649&gt;='H-32A-WP06 - Debt Service'!Q$24,'H-32A-WP06 - Debt Service'!Q$27/12,0)),"-")</f>
        <v>0</v>
      </c>
      <c r="S649" s="366">
        <f>IFERROR(IF(-SUM(S$20:S648)+S$15&lt;0.000001,0,IF($C649&gt;='H-32A-WP06 - Debt Service'!R$24,'H-32A-WP06 - Debt Service'!R$27/12,0)),"-")</f>
        <v>0</v>
      </c>
      <c r="T649" s="366">
        <f>IFERROR(IF(-SUM(T$20:T648)+T$15&lt;0.000001,0,IF($C649&gt;='H-32A-WP06 - Debt Service'!S$24,'H-32A-WP06 - Debt Service'!S$27/12,0)),"-")</f>
        <v>0</v>
      </c>
      <c r="U649" s="366">
        <f>IFERROR(IF(-SUM(U$20:U648)+U$15&lt;0.000001,0,IF($C649&gt;='H-32A-WP06 - Debt Service'!T$24,'H-32A-WP06 - Debt Service'!T$27/12,0)),"-")</f>
        <v>0</v>
      </c>
      <c r="V649" s="366">
        <f>IFERROR(IF(-SUM(V$20:V648)+V$15&lt;0.000001,0,IF($C649&gt;='H-32A-WP06 - Debt Service'!U$24,'H-32A-WP06 - Debt Service'!U$27/12,0)),"-")</f>
        <v>0</v>
      </c>
      <c r="W649" s="366">
        <f>IFERROR(IF(-SUM(W$20:W648)+W$15&lt;0.000001,0,IF($C649&gt;='H-32A-WP06 - Debt Service'!V$24,'H-32A-WP06 - Debt Service'!V$27/12,0)),"-")</f>
        <v>0</v>
      </c>
      <c r="X649" s="366">
        <f>IFERROR(IF(-SUM(X$20:X648)+X$15&lt;0.000001,0,IF($C649&gt;='H-32A-WP06 - Debt Service'!W$24,'H-32A-WP06 - Debt Service'!W$27/12,0)),"-")</f>
        <v>0</v>
      </c>
      <c r="Y649" s="366">
        <f>IFERROR(IF(-SUM(Y$20:Y648)+Y$15&lt;0.000001,0,IF($C649&gt;='H-32A-WP06 - Debt Service'!X$24,'H-32A-WP06 - Debt Service'!X$27/12,0)),"-")</f>
        <v>0</v>
      </c>
      <c r="Z649" s="366">
        <f>IFERROR(IF(-SUM(Z$20:Z648)+Z$15&lt;0.000001,0,IF($C649&gt;='H-32A-WP06 - Debt Service'!Y$24,'H-32A-WP06 - Debt Service'!Y$27/12,0)),"-")</f>
        <v>0</v>
      </c>
    </row>
    <row r="650" spans="2:26">
      <c r="B650" s="354">
        <f t="shared" si="36"/>
        <v>2071</v>
      </c>
      <c r="C650" s="378">
        <f t="shared" si="38"/>
        <v>62640</v>
      </c>
      <c r="D650" s="366" t="str">
        <f>IFERROR(IF(-SUM(D$20:D649)+D$15&lt;0.000001,0,IF($C650&gt;='H-32A-WP06 - Debt Service'!C$24,'H-32A-WP06 - Debt Service'!C$27/12,0)),"-")</f>
        <v>-</v>
      </c>
      <c r="E650" s="366" t="str">
        <f>IFERROR(IF(-SUM(E$20:E649)+E$15&lt;0.000001,0,IF($C650&gt;='H-32A-WP06 - Debt Service'!D$24,'H-32A-WP06 - Debt Service'!D$27/12,0)),"-")</f>
        <v>-</v>
      </c>
      <c r="F650" s="366" t="str">
        <f>IFERROR(IF(-SUM(F$20:F649)+F$15&lt;0.000001,0,IF($C650&gt;='H-32A-WP06 - Debt Service'!E$24,'H-32A-WP06 - Debt Service'!E$27/12,0)),"-")</f>
        <v>-</v>
      </c>
      <c r="G650" s="366">
        <f>IFERROR(IF(-SUM(G$20:G649)+G$15&lt;0.000001,0,IF($C650&gt;='H-32A-WP06 - Debt Service'!F$24,'H-32A-WP06 - Debt Service'!F$27/12,0)),"-")</f>
        <v>0</v>
      </c>
      <c r="H650" s="366">
        <f>IFERROR(IF(-SUM(H$20:H649)+H$15&lt;0.000001,0,IF($C650&gt;='H-32A-WP06 - Debt Service'!G$24,'H-32A-WP06 - Debt Service'!G$27/12,0)),"-")</f>
        <v>0</v>
      </c>
      <c r="I650" s="366">
        <f>IFERROR(IF(-SUM(I$20:I649)+I$15&lt;0.000001,0,IF($C650&gt;='H-32A-WP06 - Debt Service'!H$24,'H-32A-WP06 - Debt Service'!H$27/12,0)),"-")</f>
        <v>0</v>
      </c>
      <c r="J650" s="366">
        <f>IFERROR(IF(-SUM(J$20:J649)+J$15&lt;0.000001,0,IF($C650&gt;='H-32A-WP06 - Debt Service'!I$24,'H-32A-WP06 - Debt Service'!I$27/12,0)),"-")</f>
        <v>0</v>
      </c>
      <c r="K650" s="366">
        <f>IFERROR(IF(-SUM(K$20:K649)+K$15&lt;0.000001,0,IF($C650&gt;='H-32A-WP06 - Debt Service'!J$24,'H-32A-WP06 - Debt Service'!J$27/12,0)),"-")</f>
        <v>0</v>
      </c>
      <c r="L650" s="366">
        <f>IFERROR(IF(-SUM(L$20:L649)+L$15&lt;0.000001,0,IF($C650&gt;='H-32A-WP06 - Debt Service'!K$24,'H-32A-WP06 - Debt Service'!K$27/12,0)),"-")</f>
        <v>0</v>
      </c>
      <c r="M650" s="366">
        <f>IFERROR(IF(-SUM(M$20:M649)+M$15&lt;0.000001,0,IF($C650&gt;='H-32A-WP06 - Debt Service'!L$24,'H-32A-WP06 - Debt Service'!L$27/12,0)),"-")</f>
        <v>0</v>
      </c>
      <c r="N650" s="459"/>
      <c r="O650" s="354">
        <f t="shared" si="37"/>
        <v>2071</v>
      </c>
      <c r="P650" s="378">
        <f t="shared" si="39"/>
        <v>62640</v>
      </c>
      <c r="Q650" s="366" t="str">
        <f>IFERROR(IF(-SUM(Q$20:Q649)+Q$15&lt;0.000001,0,IF($C650&gt;='H-32A-WP06 - Debt Service'!P$24,'H-32A-WP06 - Debt Service'!P$27/12,0)),"-")</f>
        <v>-</v>
      </c>
      <c r="R650" s="366">
        <f>IFERROR(IF(-SUM(R$20:R649)+R$15&lt;0.000001,0,IF($C650&gt;='H-32A-WP06 - Debt Service'!Q$24,'H-32A-WP06 - Debt Service'!Q$27/12,0)),"-")</f>
        <v>0</v>
      </c>
      <c r="S650" s="366">
        <f>IFERROR(IF(-SUM(S$20:S649)+S$15&lt;0.000001,0,IF($C650&gt;='H-32A-WP06 - Debt Service'!R$24,'H-32A-WP06 - Debt Service'!R$27/12,0)),"-")</f>
        <v>0</v>
      </c>
      <c r="T650" s="366">
        <f>IFERROR(IF(-SUM(T$20:T649)+T$15&lt;0.000001,0,IF($C650&gt;='H-32A-WP06 - Debt Service'!S$24,'H-32A-WP06 - Debt Service'!S$27/12,0)),"-")</f>
        <v>0</v>
      </c>
      <c r="U650" s="366">
        <f>IFERROR(IF(-SUM(U$20:U649)+U$15&lt;0.000001,0,IF($C650&gt;='H-32A-WP06 - Debt Service'!T$24,'H-32A-WP06 - Debt Service'!T$27/12,0)),"-")</f>
        <v>0</v>
      </c>
      <c r="V650" s="366">
        <f>IFERROR(IF(-SUM(V$20:V649)+V$15&lt;0.000001,0,IF($C650&gt;='H-32A-WP06 - Debt Service'!U$24,'H-32A-WP06 - Debt Service'!U$27/12,0)),"-")</f>
        <v>0</v>
      </c>
      <c r="W650" s="366">
        <f>IFERROR(IF(-SUM(W$20:W649)+W$15&lt;0.000001,0,IF($C650&gt;='H-32A-WP06 - Debt Service'!V$24,'H-32A-WP06 - Debt Service'!V$27/12,0)),"-")</f>
        <v>0</v>
      </c>
      <c r="X650" s="366">
        <f>IFERROR(IF(-SUM(X$20:X649)+X$15&lt;0.000001,0,IF($C650&gt;='H-32A-WP06 - Debt Service'!W$24,'H-32A-WP06 - Debt Service'!W$27/12,0)),"-")</f>
        <v>0</v>
      </c>
      <c r="Y650" s="366">
        <f>IFERROR(IF(-SUM(Y$20:Y649)+Y$15&lt;0.000001,0,IF($C650&gt;='H-32A-WP06 - Debt Service'!X$24,'H-32A-WP06 - Debt Service'!X$27/12,0)),"-")</f>
        <v>0</v>
      </c>
      <c r="Z650" s="366">
        <f>IFERROR(IF(-SUM(Z$20:Z649)+Z$15&lt;0.000001,0,IF($C650&gt;='H-32A-WP06 - Debt Service'!Y$24,'H-32A-WP06 - Debt Service'!Y$27/12,0)),"-")</f>
        <v>0</v>
      </c>
    </row>
    <row r="651" spans="2:26">
      <c r="B651" s="354">
        <f t="shared" si="36"/>
        <v>2071</v>
      </c>
      <c r="C651" s="378">
        <f t="shared" si="38"/>
        <v>62671</v>
      </c>
      <c r="D651" s="366" t="str">
        <f>IFERROR(IF(-SUM(D$20:D650)+D$15&lt;0.000001,0,IF($C651&gt;='H-32A-WP06 - Debt Service'!C$24,'H-32A-WP06 - Debt Service'!C$27/12,0)),"-")</f>
        <v>-</v>
      </c>
      <c r="E651" s="366" t="str">
        <f>IFERROR(IF(-SUM(E$20:E650)+E$15&lt;0.000001,0,IF($C651&gt;='H-32A-WP06 - Debt Service'!D$24,'H-32A-WP06 - Debt Service'!D$27/12,0)),"-")</f>
        <v>-</v>
      </c>
      <c r="F651" s="366" t="str">
        <f>IFERROR(IF(-SUM(F$20:F650)+F$15&lt;0.000001,0,IF($C651&gt;='H-32A-WP06 - Debt Service'!E$24,'H-32A-WP06 - Debt Service'!E$27/12,0)),"-")</f>
        <v>-</v>
      </c>
      <c r="G651" s="366">
        <f>IFERROR(IF(-SUM(G$20:G650)+G$15&lt;0.000001,0,IF($C651&gt;='H-32A-WP06 - Debt Service'!F$24,'H-32A-WP06 - Debt Service'!F$27/12,0)),"-")</f>
        <v>0</v>
      </c>
      <c r="H651" s="366">
        <f>IFERROR(IF(-SUM(H$20:H650)+H$15&lt;0.000001,0,IF($C651&gt;='H-32A-WP06 - Debt Service'!G$24,'H-32A-WP06 - Debt Service'!G$27/12,0)),"-")</f>
        <v>0</v>
      </c>
      <c r="I651" s="366">
        <f>IFERROR(IF(-SUM(I$20:I650)+I$15&lt;0.000001,0,IF($C651&gt;='H-32A-WP06 - Debt Service'!H$24,'H-32A-WP06 - Debt Service'!H$27/12,0)),"-")</f>
        <v>0</v>
      </c>
      <c r="J651" s="366">
        <f>IFERROR(IF(-SUM(J$20:J650)+J$15&lt;0.000001,0,IF($C651&gt;='H-32A-WP06 - Debt Service'!I$24,'H-32A-WP06 - Debt Service'!I$27/12,0)),"-")</f>
        <v>0</v>
      </c>
      <c r="K651" s="366">
        <f>IFERROR(IF(-SUM(K$20:K650)+K$15&lt;0.000001,0,IF($C651&gt;='H-32A-WP06 - Debt Service'!J$24,'H-32A-WP06 - Debt Service'!J$27/12,0)),"-")</f>
        <v>0</v>
      </c>
      <c r="L651" s="366">
        <f>IFERROR(IF(-SUM(L$20:L650)+L$15&lt;0.000001,0,IF($C651&gt;='H-32A-WP06 - Debt Service'!K$24,'H-32A-WP06 - Debt Service'!K$27/12,0)),"-")</f>
        <v>0</v>
      </c>
      <c r="M651" s="366">
        <f>IFERROR(IF(-SUM(M$20:M650)+M$15&lt;0.000001,0,IF($C651&gt;='H-32A-WP06 - Debt Service'!L$24,'H-32A-WP06 - Debt Service'!L$27/12,0)),"-")</f>
        <v>0</v>
      </c>
      <c r="N651" s="459"/>
      <c r="O651" s="354">
        <f t="shared" si="37"/>
        <v>2071</v>
      </c>
      <c r="P651" s="378">
        <f t="shared" si="39"/>
        <v>62671</v>
      </c>
      <c r="Q651" s="366" t="str">
        <f>IFERROR(IF(-SUM(Q$20:Q650)+Q$15&lt;0.000001,0,IF($C651&gt;='H-32A-WP06 - Debt Service'!P$24,'H-32A-WP06 - Debt Service'!P$27/12,0)),"-")</f>
        <v>-</v>
      </c>
      <c r="R651" s="366">
        <f>IFERROR(IF(-SUM(R$20:R650)+R$15&lt;0.000001,0,IF($C651&gt;='H-32A-WP06 - Debt Service'!Q$24,'H-32A-WP06 - Debt Service'!Q$27/12,0)),"-")</f>
        <v>0</v>
      </c>
      <c r="S651" s="366">
        <f>IFERROR(IF(-SUM(S$20:S650)+S$15&lt;0.000001,0,IF($C651&gt;='H-32A-WP06 - Debt Service'!R$24,'H-32A-WP06 - Debt Service'!R$27/12,0)),"-")</f>
        <v>0</v>
      </c>
      <c r="T651" s="366">
        <f>IFERROR(IF(-SUM(T$20:T650)+T$15&lt;0.000001,0,IF($C651&gt;='H-32A-WP06 - Debt Service'!S$24,'H-32A-WP06 - Debt Service'!S$27/12,0)),"-")</f>
        <v>0</v>
      </c>
      <c r="U651" s="366">
        <f>IFERROR(IF(-SUM(U$20:U650)+U$15&lt;0.000001,0,IF($C651&gt;='H-32A-WP06 - Debt Service'!T$24,'H-32A-WP06 - Debt Service'!T$27/12,0)),"-")</f>
        <v>0</v>
      </c>
      <c r="V651" s="366">
        <f>IFERROR(IF(-SUM(V$20:V650)+V$15&lt;0.000001,0,IF($C651&gt;='H-32A-WP06 - Debt Service'!U$24,'H-32A-WP06 - Debt Service'!U$27/12,0)),"-")</f>
        <v>0</v>
      </c>
      <c r="W651" s="366">
        <f>IFERROR(IF(-SUM(W$20:W650)+W$15&lt;0.000001,0,IF($C651&gt;='H-32A-WP06 - Debt Service'!V$24,'H-32A-WP06 - Debt Service'!V$27/12,0)),"-")</f>
        <v>0</v>
      </c>
      <c r="X651" s="366">
        <f>IFERROR(IF(-SUM(X$20:X650)+X$15&lt;0.000001,0,IF($C651&gt;='H-32A-WP06 - Debt Service'!W$24,'H-32A-WP06 - Debt Service'!W$27/12,0)),"-")</f>
        <v>0</v>
      </c>
      <c r="Y651" s="366">
        <f>IFERROR(IF(-SUM(Y$20:Y650)+Y$15&lt;0.000001,0,IF($C651&gt;='H-32A-WP06 - Debt Service'!X$24,'H-32A-WP06 - Debt Service'!X$27/12,0)),"-")</f>
        <v>0</v>
      </c>
      <c r="Z651" s="366">
        <f>IFERROR(IF(-SUM(Z$20:Z650)+Z$15&lt;0.000001,0,IF($C651&gt;='H-32A-WP06 - Debt Service'!Y$24,'H-32A-WP06 - Debt Service'!Y$27/12,0)),"-")</f>
        <v>0</v>
      </c>
    </row>
    <row r="652" spans="2:26">
      <c r="B652" s="354">
        <f t="shared" si="36"/>
        <v>2071</v>
      </c>
      <c r="C652" s="378">
        <f t="shared" si="38"/>
        <v>62702</v>
      </c>
      <c r="D652" s="366" t="str">
        <f>IFERROR(IF(-SUM(D$20:D651)+D$15&lt;0.000001,0,IF($C652&gt;='H-32A-WP06 - Debt Service'!C$24,'H-32A-WP06 - Debt Service'!C$27/12,0)),"-")</f>
        <v>-</v>
      </c>
      <c r="E652" s="366" t="str">
        <f>IFERROR(IF(-SUM(E$20:E651)+E$15&lt;0.000001,0,IF($C652&gt;='H-32A-WP06 - Debt Service'!D$24,'H-32A-WP06 - Debt Service'!D$27/12,0)),"-")</f>
        <v>-</v>
      </c>
      <c r="F652" s="366" t="str">
        <f>IFERROR(IF(-SUM(F$20:F651)+F$15&lt;0.000001,0,IF($C652&gt;='H-32A-WP06 - Debt Service'!E$24,'H-32A-WP06 - Debt Service'!E$27/12,0)),"-")</f>
        <v>-</v>
      </c>
      <c r="G652" s="366">
        <f>IFERROR(IF(-SUM(G$20:G651)+G$15&lt;0.000001,0,IF($C652&gt;='H-32A-WP06 - Debt Service'!F$24,'H-32A-WP06 - Debt Service'!F$27/12,0)),"-")</f>
        <v>0</v>
      </c>
      <c r="H652" s="366">
        <f>IFERROR(IF(-SUM(H$20:H651)+H$15&lt;0.000001,0,IF($C652&gt;='H-32A-WP06 - Debt Service'!G$24,'H-32A-WP06 - Debt Service'!G$27/12,0)),"-")</f>
        <v>0</v>
      </c>
      <c r="I652" s="366">
        <f>IFERROR(IF(-SUM(I$20:I651)+I$15&lt;0.000001,0,IF($C652&gt;='H-32A-WP06 - Debt Service'!H$24,'H-32A-WP06 - Debt Service'!H$27/12,0)),"-")</f>
        <v>0</v>
      </c>
      <c r="J652" s="366">
        <f>IFERROR(IF(-SUM(J$20:J651)+J$15&lt;0.000001,0,IF($C652&gt;='H-32A-WP06 - Debt Service'!I$24,'H-32A-WP06 - Debt Service'!I$27/12,0)),"-")</f>
        <v>0</v>
      </c>
      <c r="K652" s="366">
        <f>IFERROR(IF(-SUM(K$20:K651)+K$15&lt;0.000001,0,IF($C652&gt;='H-32A-WP06 - Debt Service'!J$24,'H-32A-WP06 - Debt Service'!J$27/12,0)),"-")</f>
        <v>0</v>
      </c>
      <c r="L652" s="366">
        <f>IFERROR(IF(-SUM(L$20:L651)+L$15&lt;0.000001,0,IF($C652&gt;='H-32A-WP06 - Debt Service'!K$24,'H-32A-WP06 - Debt Service'!K$27/12,0)),"-")</f>
        <v>0</v>
      </c>
      <c r="M652" s="366">
        <f>IFERROR(IF(-SUM(M$20:M651)+M$15&lt;0.000001,0,IF($C652&gt;='H-32A-WP06 - Debt Service'!L$24,'H-32A-WP06 - Debt Service'!L$27/12,0)),"-")</f>
        <v>0</v>
      </c>
      <c r="N652" s="459"/>
      <c r="O652" s="354">
        <f t="shared" si="37"/>
        <v>2071</v>
      </c>
      <c r="P652" s="378">
        <f t="shared" si="39"/>
        <v>62702</v>
      </c>
      <c r="Q652" s="366" t="str">
        <f>IFERROR(IF(-SUM(Q$20:Q651)+Q$15&lt;0.000001,0,IF($C652&gt;='H-32A-WP06 - Debt Service'!P$24,'H-32A-WP06 - Debt Service'!P$27/12,0)),"-")</f>
        <v>-</v>
      </c>
      <c r="R652" s="366">
        <f>IFERROR(IF(-SUM(R$20:R651)+R$15&lt;0.000001,0,IF($C652&gt;='H-32A-WP06 - Debt Service'!Q$24,'H-32A-WP06 - Debt Service'!Q$27/12,0)),"-")</f>
        <v>0</v>
      </c>
      <c r="S652" s="366">
        <f>IFERROR(IF(-SUM(S$20:S651)+S$15&lt;0.000001,0,IF($C652&gt;='H-32A-WP06 - Debt Service'!R$24,'H-32A-WP06 - Debt Service'!R$27/12,0)),"-")</f>
        <v>0</v>
      </c>
      <c r="T652" s="366">
        <f>IFERROR(IF(-SUM(T$20:T651)+T$15&lt;0.000001,0,IF($C652&gt;='H-32A-WP06 - Debt Service'!S$24,'H-32A-WP06 - Debt Service'!S$27/12,0)),"-")</f>
        <v>0</v>
      </c>
      <c r="U652" s="366">
        <f>IFERROR(IF(-SUM(U$20:U651)+U$15&lt;0.000001,0,IF($C652&gt;='H-32A-WP06 - Debt Service'!T$24,'H-32A-WP06 - Debt Service'!T$27/12,0)),"-")</f>
        <v>0</v>
      </c>
      <c r="V652" s="366">
        <f>IFERROR(IF(-SUM(V$20:V651)+V$15&lt;0.000001,0,IF($C652&gt;='H-32A-WP06 - Debt Service'!U$24,'H-32A-WP06 - Debt Service'!U$27/12,0)),"-")</f>
        <v>0</v>
      </c>
      <c r="W652" s="366">
        <f>IFERROR(IF(-SUM(W$20:W651)+W$15&lt;0.000001,0,IF($C652&gt;='H-32A-WP06 - Debt Service'!V$24,'H-32A-WP06 - Debt Service'!V$27/12,0)),"-")</f>
        <v>0</v>
      </c>
      <c r="X652" s="366">
        <f>IFERROR(IF(-SUM(X$20:X651)+X$15&lt;0.000001,0,IF($C652&gt;='H-32A-WP06 - Debt Service'!W$24,'H-32A-WP06 - Debt Service'!W$27/12,0)),"-")</f>
        <v>0</v>
      </c>
      <c r="Y652" s="366">
        <f>IFERROR(IF(-SUM(Y$20:Y651)+Y$15&lt;0.000001,0,IF($C652&gt;='H-32A-WP06 - Debt Service'!X$24,'H-32A-WP06 - Debt Service'!X$27/12,0)),"-")</f>
        <v>0</v>
      </c>
      <c r="Z652" s="366">
        <f>IFERROR(IF(-SUM(Z$20:Z651)+Z$15&lt;0.000001,0,IF($C652&gt;='H-32A-WP06 - Debt Service'!Y$24,'H-32A-WP06 - Debt Service'!Y$27/12,0)),"-")</f>
        <v>0</v>
      </c>
    </row>
    <row r="653" spans="2:26">
      <c r="B653" s="354">
        <f t="shared" si="36"/>
        <v>2071</v>
      </c>
      <c r="C653" s="378">
        <f t="shared" si="38"/>
        <v>62732</v>
      </c>
      <c r="D653" s="366" t="str">
        <f>IFERROR(IF(-SUM(D$20:D652)+D$15&lt;0.000001,0,IF($C653&gt;='H-32A-WP06 - Debt Service'!C$24,'H-32A-WP06 - Debt Service'!C$27/12,0)),"-")</f>
        <v>-</v>
      </c>
      <c r="E653" s="366" t="str">
        <f>IFERROR(IF(-SUM(E$20:E652)+E$15&lt;0.000001,0,IF($C653&gt;='H-32A-WP06 - Debt Service'!D$24,'H-32A-WP06 - Debt Service'!D$27/12,0)),"-")</f>
        <v>-</v>
      </c>
      <c r="F653" s="366" t="str">
        <f>IFERROR(IF(-SUM(F$20:F652)+F$15&lt;0.000001,0,IF($C653&gt;='H-32A-WP06 - Debt Service'!E$24,'H-32A-WP06 - Debt Service'!E$27/12,0)),"-")</f>
        <v>-</v>
      </c>
      <c r="G653" s="366">
        <f>IFERROR(IF(-SUM(G$20:G652)+G$15&lt;0.000001,0,IF($C653&gt;='H-32A-WP06 - Debt Service'!F$24,'H-32A-WP06 - Debt Service'!F$27/12,0)),"-")</f>
        <v>0</v>
      </c>
      <c r="H653" s="366">
        <f>IFERROR(IF(-SUM(H$20:H652)+H$15&lt;0.000001,0,IF($C653&gt;='H-32A-WP06 - Debt Service'!G$24,'H-32A-WP06 - Debt Service'!G$27/12,0)),"-")</f>
        <v>0</v>
      </c>
      <c r="I653" s="366">
        <f>IFERROR(IF(-SUM(I$20:I652)+I$15&lt;0.000001,0,IF($C653&gt;='H-32A-WP06 - Debt Service'!H$24,'H-32A-WP06 - Debt Service'!H$27/12,0)),"-")</f>
        <v>0</v>
      </c>
      <c r="J653" s="366">
        <f>IFERROR(IF(-SUM(J$20:J652)+J$15&lt;0.000001,0,IF($C653&gt;='H-32A-WP06 - Debt Service'!I$24,'H-32A-WP06 - Debt Service'!I$27/12,0)),"-")</f>
        <v>0</v>
      </c>
      <c r="K653" s="366">
        <f>IFERROR(IF(-SUM(K$20:K652)+K$15&lt;0.000001,0,IF($C653&gt;='H-32A-WP06 - Debt Service'!J$24,'H-32A-WP06 - Debt Service'!J$27/12,0)),"-")</f>
        <v>0</v>
      </c>
      <c r="L653" s="366">
        <f>IFERROR(IF(-SUM(L$20:L652)+L$15&lt;0.000001,0,IF($C653&gt;='H-32A-WP06 - Debt Service'!K$24,'H-32A-WP06 - Debt Service'!K$27/12,0)),"-")</f>
        <v>0</v>
      </c>
      <c r="M653" s="366">
        <f>IFERROR(IF(-SUM(M$20:M652)+M$15&lt;0.000001,0,IF($C653&gt;='H-32A-WP06 - Debt Service'!L$24,'H-32A-WP06 - Debt Service'!L$27/12,0)),"-")</f>
        <v>0</v>
      </c>
      <c r="N653" s="459"/>
      <c r="O653" s="354">
        <f t="shared" si="37"/>
        <v>2071</v>
      </c>
      <c r="P653" s="378">
        <f t="shared" si="39"/>
        <v>62732</v>
      </c>
      <c r="Q653" s="366" t="str">
        <f>IFERROR(IF(-SUM(Q$20:Q652)+Q$15&lt;0.000001,0,IF($C653&gt;='H-32A-WP06 - Debt Service'!P$24,'H-32A-WP06 - Debt Service'!P$27/12,0)),"-")</f>
        <v>-</v>
      </c>
      <c r="R653" s="366">
        <f>IFERROR(IF(-SUM(R$20:R652)+R$15&lt;0.000001,0,IF($C653&gt;='H-32A-WP06 - Debt Service'!Q$24,'H-32A-WP06 - Debt Service'!Q$27/12,0)),"-")</f>
        <v>0</v>
      </c>
      <c r="S653" s="366">
        <f>IFERROR(IF(-SUM(S$20:S652)+S$15&lt;0.000001,0,IF($C653&gt;='H-32A-WP06 - Debt Service'!R$24,'H-32A-WP06 - Debt Service'!R$27/12,0)),"-")</f>
        <v>0</v>
      </c>
      <c r="T653" s="366">
        <f>IFERROR(IF(-SUM(T$20:T652)+T$15&lt;0.000001,0,IF($C653&gt;='H-32A-WP06 - Debt Service'!S$24,'H-32A-WP06 - Debt Service'!S$27/12,0)),"-")</f>
        <v>0</v>
      </c>
      <c r="U653" s="366">
        <f>IFERROR(IF(-SUM(U$20:U652)+U$15&lt;0.000001,0,IF($C653&gt;='H-32A-WP06 - Debt Service'!T$24,'H-32A-WP06 - Debt Service'!T$27/12,0)),"-")</f>
        <v>0</v>
      </c>
      <c r="V653" s="366">
        <f>IFERROR(IF(-SUM(V$20:V652)+V$15&lt;0.000001,0,IF($C653&gt;='H-32A-WP06 - Debt Service'!U$24,'H-32A-WP06 - Debt Service'!U$27/12,0)),"-")</f>
        <v>0</v>
      </c>
      <c r="W653" s="366">
        <f>IFERROR(IF(-SUM(W$20:W652)+W$15&lt;0.000001,0,IF($C653&gt;='H-32A-WP06 - Debt Service'!V$24,'H-32A-WP06 - Debt Service'!V$27/12,0)),"-")</f>
        <v>0</v>
      </c>
      <c r="X653" s="366">
        <f>IFERROR(IF(-SUM(X$20:X652)+X$15&lt;0.000001,0,IF($C653&gt;='H-32A-WP06 - Debt Service'!W$24,'H-32A-WP06 - Debt Service'!W$27/12,0)),"-")</f>
        <v>0</v>
      </c>
      <c r="Y653" s="366">
        <f>IFERROR(IF(-SUM(Y$20:Y652)+Y$15&lt;0.000001,0,IF($C653&gt;='H-32A-WP06 - Debt Service'!X$24,'H-32A-WP06 - Debt Service'!X$27/12,0)),"-")</f>
        <v>0</v>
      </c>
      <c r="Z653" s="366">
        <f>IFERROR(IF(-SUM(Z$20:Z652)+Z$15&lt;0.000001,0,IF($C653&gt;='H-32A-WP06 - Debt Service'!Y$24,'H-32A-WP06 - Debt Service'!Y$27/12,0)),"-")</f>
        <v>0</v>
      </c>
    </row>
    <row r="654" spans="2:26">
      <c r="B654" s="354">
        <f t="shared" si="36"/>
        <v>2071</v>
      </c>
      <c r="C654" s="378">
        <f t="shared" si="38"/>
        <v>62763</v>
      </c>
      <c r="D654" s="366" t="str">
        <f>IFERROR(IF(-SUM(D$20:D653)+D$15&lt;0.000001,0,IF($C654&gt;='H-32A-WP06 - Debt Service'!C$24,'H-32A-WP06 - Debt Service'!C$27/12,0)),"-")</f>
        <v>-</v>
      </c>
      <c r="E654" s="366" t="str">
        <f>IFERROR(IF(-SUM(E$20:E653)+E$15&lt;0.000001,0,IF($C654&gt;='H-32A-WP06 - Debt Service'!D$24,'H-32A-WP06 - Debt Service'!D$27/12,0)),"-")</f>
        <v>-</v>
      </c>
      <c r="F654" s="366" t="str">
        <f>IFERROR(IF(-SUM(F$20:F653)+F$15&lt;0.000001,0,IF($C654&gt;='H-32A-WP06 - Debt Service'!E$24,'H-32A-WP06 - Debt Service'!E$27/12,0)),"-")</f>
        <v>-</v>
      </c>
      <c r="G654" s="366">
        <f>IFERROR(IF(-SUM(G$20:G653)+G$15&lt;0.000001,0,IF($C654&gt;='H-32A-WP06 - Debt Service'!F$24,'H-32A-WP06 - Debt Service'!F$27/12,0)),"-")</f>
        <v>0</v>
      </c>
      <c r="H654" s="366">
        <f>IFERROR(IF(-SUM(H$20:H653)+H$15&lt;0.000001,0,IF($C654&gt;='H-32A-WP06 - Debt Service'!G$24,'H-32A-WP06 - Debt Service'!G$27/12,0)),"-")</f>
        <v>0</v>
      </c>
      <c r="I654" s="366">
        <f>IFERROR(IF(-SUM(I$20:I653)+I$15&lt;0.000001,0,IF($C654&gt;='H-32A-WP06 - Debt Service'!H$24,'H-32A-WP06 - Debt Service'!H$27/12,0)),"-")</f>
        <v>0</v>
      </c>
      <c r="J654" s="366">
        <f>IFERROR(IF(-SUM(J$20:J653)+J$15&lt;0.000001,0,IF($C654&gt;='H-32A-WP06 - Debt Service'!I$24,'H-32A-WP06 - Debt Service'!I$27/12,0)),"-")</f>
        <v>0</v>
      </c>
      <c r="K654" s="366">
        <f>IFERROR(IF(-SUM(K$20:K653)+K$15&lt;0.000001,0,IF($C654&gt;='H-32A-WP06 - Debt Service'!J$24,'H-32A-WP06 - Debt Service'!J$27/12,0)),"-")</f>
        <v>0</v>
      </c>
      <c r="L654" s="366">
        <f>IFERROR(IF(-SUM(L$20:L653)+L$15&lt;0.000001,0,IF($C654&gt;='H-32A-WP06 - Debt Service'!K$24,'H-32A-WP06 - Debt Service'!K$27/12,0)),"-")</f>
        <v>0</v>
      </c>
      <c r="M654" s="366">
        <f>IFERROR(IF(-SUM(M$20:M653)+M$15&lt;0.000001,0,IF($C654&gt;='H-32A-WP06 - Debt Service'!L$24,'H-32A-WP06 - Debt Service'!L$27/12,0)),"-")</f>
        <v>0</v>
      </c>
      <c r="N654" s="459"/>
      <c r="O654" s="354">
        <f t="shared" si="37"/>
        <v>2071</v>
      </c>
      <c r="P654" s="378">
        <f t="shared" si="39"/>
        <v>62763</v>
      </c>
      <c r="Q654" s="366" t="str">
        <f>IFERROR(IF(-SUM(Q$20:Q653)+Q$15&lt;0.000001,0,IF($C654&gt;='H-32A-WP06 - Debt Service'!P$24,'H-32A-WP06 - Debt Service'!P$27/12,0)),"-")</f>
        <v>-</v>
      </c>
      <c r="R654" s="366">
        <f>IFERROR(IF(-SUM(R$20:R653)+R$15&lt;0.000001,0,IF($C654&gt;='H-32A-WP06 - Debt Service'!Q$24,'H-32A-WP06 - Debt Service'!Q$27/12,0)),"-")</f>
        <v>0</v>
      </c>
      <c r="S654" s="366">
        <f>IFERROR(IF(-SUM(S$20:S653)+S$15&lt;0.000001,0,IF($C654&gt;='H-32A-WP06 - Debt Service'!R$24,'H-32A-WP06 - Debt Service'!R$27/12,0)),"-")</f>
        <v>0</v>
      </c>
      <c r="T654" s="366">
        <f>IFERROR(IF(-SUM(T$20:T653)+T$15&lt;0.000001,0,IF($C654&gt;='H-32A-WP06 - Debt Service'!S$24,'H-32A-WP06 - Debt Service'!S$27/12,0)),"-")</f>
        <v>0</v>
      </c>
      <c r="U654" s="366">
        <f>IFERROR(IF(-SUM(U$20:U653)+U$15&lt;0.000001,0,IF($C654&gt;='H-32A-WP06 - Debt Service'!T$24,'H-32A-WP06 - Debt Service'!T$27/12,0)),"-")</f>
        <v>0</v>
      </c>
      <c r="V654" s="366">
        <f>IFERROR(IF(-SUM(V$20:V653)+V$15&lt;0.000001,0,IF($C654&gt;='H-32A-WP06 - Debt Service'!U$24,'H-32A-WP06 - Debt Service'!U$27/12,0)),"-")</f>
        <v>0</v>
      </c>
      <c r="W654" s="366">
        <f>IFERROR(IF(-SUM(W$20:W653)+W$15&lt;0.000001,0,IF($C654&gt;='H-32A-WP06 - Debt Service'!V$24,'H-32A-WP06 - Debt Service'!V$27/12,0)),"-")</f>
        <v>0</v>
      </c>
      <c r="X654" s="366">
        <f>IFERROR(IF(-SUM(X$20:X653)+X$15&lt;0.000001,0,IF($C654&gt;='H-32A-WP06 - Debt Service'!W$24,'H-32A-WP06 - Debt Service'!W$27/12,0)),"-")</f>
        <v>0</v>
      </c>
      <c r="Y654" s="366">
        <f>IFERROR(IF(-SUM(Y$20:Y653)+Y$15&lt;0.000001,0,IF($C654&gt;='H-32A-WP06 - Debt Service'!X$24,'H-32A-WP06 - Debt Service'!X$27/12,0)),"-")</f>
        <v>0</v>
      </c>
      <c r="Z654" s="366">
        <f>IFERROR(IF(-SUM(Z$20:Z653)+Z$15&lt;0.000001,0,IF($C654&gt;='H-32A-WP06 - Debt Service'!Y$24,'H-32A-WP06 - Debt Service'!Y$27/12,0)),"-")</f>
        <v>0</v>
      </c>
    </row>
    <row r="655" spans="2:26">
      <c r="B655" s="354">
        <f t="shared" si="36"/>
        <v>2071</v>
      </c>
      <c r="C655" s="378">
        <f t="shared" si="38"/>
        <v>62793</v>
      </c>
      <c r="D655" s="366" t="str">
        <f>IFERROR(IF(-SUM(D$20:D654)+D$15&lt;0.000001,0,IF($C655&gt;='H-32A-WP06 - Debt Service'!C$24,'H-32A-WP06 - Debt Service'!C$27/12,0)),"-")</f>
        <v>-</v>
      </c>
      <c r="E655" s="366" t="str">
        <f>IFERROR(IF(-SUM(E$20:E654)+E$15&lt;0.000001,0,IF($C655&gt;='H-32A-WP06 - Debt Service'!D$24,'H-32A-WP06 - Debt Service'!D$27/12,0)),"-")</f>
        <v>-</v>
      </c>
      <c r="F655" s="366" t="str">
        <f>IFERROR(IF(-SUM(F$20:F654)+F$15&lt;0.000001,0,IF($C655&gt;='H-32A-WP06 - Debt Service'!E$24,'H-32A-WP06 - Debt Service'!E$27/12,0)),"-")</f>
        <v>-</v>
      </c>
      <c r="G655" s="366">
        <f>IFERROR(IF(-SUM(G$20:G654)+G$15&lt;0.000001,0,IF($C655&gt;='H-32A-WP06 - Debt Service'!F$24,'H-32A-WP06 - Debt Service'!F$27/12,0)),"-")</f>
        <v>0</v>
      </c>
      <c r="H655" s="366">
        <f>IFERROR(IF(-SUM(H$20:H654)+H$15&lt;0.000001,0,IF($C655&gt;='H-32A-WP06 - Debt Service'!G$24,'H-32A-WP06 - Debt Service'!G$27/12,0)),"-")</f>
        <v>0</v>
      </c>
      <c r="I655" s="366">
        <f>IFERROR(IF(-SUM(I$20:I654)+I$15&lt;0.000001,0,IF($C655&gt;='H-32A-WP06 - Debt Service'!H$24,'H-32A-WP06 - Debt Service'!H$27/12,0)),"-")</f>
        <v>0</v>
      </c>
      <c r="J655" s="366">
        <f>IFERROR(IF(-SUM(J$20:J654)+J$15&lt;0.000001,0,IF($C655&gt;='H-32A-WP06 - Debt Service'!I$24,'H-32A-WP06 - Debt Service'!I$27/12,0)),"-")</f>
        <v>0</v>
      </c>
      <c r="K655" s="366">
        <f>IFERROR(IF(-SUM(K$20:K654)+K$15&lt;0.000001,0,IF($C655&gt;='H-32A-WP06 - Debt Service'!J$24,'H-32A-WP06 - Debt Service'!J$27/12,0)),"-")</f>
        <v>0</v>
      </c>
      <c r="L655" s="366">
        <f>IFERROR(IF(-SUM(L$20:L654)+L$15&lt;0.000001,0,IF($C655&gt;='H-32A-WP06 - Debt Service'!K$24,'H-32A-WP06 - Debt Service'!K$27/12,0)),"-")</f>
        <v>0</v>
      </c>
      <c r="M655" s="366">
        <f>IFERROR(IF(-SUM(M$20:M654)+M$15&lt;0.000001,0,IF($C655&gt;='H-32A-WP06 - Debt Service'!L$24,'H-32A-WP06 - Debt Service'!L$27/12,0)),"-")</f>
        <v>0</v>
      </c>
      <c r="N655" s="459"/>
      <c r="O655" s="354">
        <f t="shared" si="37"/>
        <v>2071</v>
      </c>
      <c r="P655" s="378">
        <f t="shared" si="39"/>
        <v>62793</v>
      </c>
      <c r="Q655" s="366" t="str">
        <f>IFERROR(IF(-SUM(Q$20:Q654)+Q$15&lt;0.000001,0,IF($C655&gt;='H-32A-WP06 - Debt Service'!P$24,'H-32A-WP06 - Debt Service'!P$27/12,0)),"-")</f>
        <v>-</v>
      </c>
      <c r="R655" s="366">
        <f>IFERROR(IF(-SUM(R$20:R654)+R$15&lt;0.000001,0,IF($C655&gt;='H-32A-WP06 - Debt Service'!Q$24,'H-32A-WP06 - Debt Service'!Q$27/12,0)),"-")</f>
        <v>0</v>
      </c>
      <c r="S655" s="366">
        <f>IFERROR(IF(-SUM(S$20:S654)+S$15&lt;0.000001,0,IF($C655&gt;='H-32A-WP06 - Debt Service'!R$24,'H-32A-WP06 - Debt Service'!R$27/12,0)),"-")</f>
        <v>0</v>
      </c>
      <c r="T655" s="366">
        <f>IFERROR(IF(-SUM(T$20:T654)+T$15&lt;0.000001,0,IF($C655&gt;='H-32A-WP06 - Debt Service'!S$24,'H-32A-WP06 - Debt Service'!S$27/12,0)),"-")</f>
        <v>0</v>
      </c>
      <c r="U655" s="366">
        <f>IFERROR(IF(-SUM(U$20:U654)+U$15&lt;0.000001,0,IF($C655&gt;='H-32A-WP06 - Debt Service'!T$24,'H-32A-WP06 - Debt Service'!T$27/12,0)),"-")</f>
        <v>0</v>
      </c>
      <c r="V655" s="366">
        <f>IFERROR(IF(-SUM(V$20:V654)+V$15&lt;0.000001,0,IF($C655&gt;='H-32A-WP06 - Debt Service'!U$24,'H-32A-WP06 - Debt Service'!U$27/12,0)),"-")</f>
        <v>0</v>
      </c>
      <c r="W655" s="366">
        <f>IFERROR(IF(-SUM(W$20:W654)+W$15&lt;0.000001,0,IF($C655&gt;='H-32A-WP06 - Debt Service'!V$24,'H-32A-WP06 - Debt Service'!V$27/12,0)),"-")</f>
        <v>0</v>
      </c>
      <c r="X655" s="366">
        <f>IFERROR(IF(-SUM(X$20:X654)+X$15&lt;0.000001,0,IF($C655&gt;='H-32A-WP06 - Debt Service'!W$24,'H-32A-WP06 - Debt Service'!W$27/12,0)),"-")</f>
        <v>0</v>
      </c>
      <c r="Y655" s="366">
        <f>IFERROR(IF(-SUM(Y$20:Y654)+Y$15&lt;0.000001,0,IF($C655&gt;='H-32A-WP06 - Debt Service'!X$24,'H-32A-WP06 - Debt Service'!X$27/12,0)),"-")</f>
        <v>0</v>
      </c>
      <c r="Z655" s="366">
        <f>IFERROR(IF(-SUM(Z$20:Z654)+Z$15&lt;0.000001,0,IF($C655&gt;='H-32A-WP06 - Debt Service'!Y$24,'H-32A-WP06 - Debt Service'!Y$27/12,0)),"-")</f>
        <v>0</v>
      </c>
    </row>
    <row r="656" spans="2:26">
      <c r="B656" s="354">
        <f t="shared" si="36"/>
        <v>2072</v>
      </c>
      <c r="C656" s="378">
        <f t="shared" si="38"/>
        <v>62824</v>
      </c>
      <c r="D656" s="366" t="str">
        <f>IFERROR(IF(-SUM(D$20:D655)+D$15&lt;0.000001,0,IF($C656&gt;='H-32A-WP06 - Debt Service'!C$24,'H-32A-WP06 - Debt Service'!C$27/12,0)),"-")</f>
        <v>-</v>
      </c>
      <c r="E656" s="366" t="str">
        <f>IFERROR(IF(-SUM(E$20:E655)+E$15&lt;0.000001,0,IF($C656&gt;='H-32A-WP06 - Debt Service'!D$24,'H-32A-WP06 - Debt Service'!D$27/12,0)),"-")</f>
        <v>-</v>
      </c>
      <c r="F656" s="366" t="str">
        <f>IFERROR(IF(-SUM(F$20:F655)+F$15&lt;0.000001,0,IF($C656&gt;='H-32A-WP06 - Debt Service'!E$24,'H-32A-WP06 - Debt Service'!E$27/12,0)),"-")</f>
        <v>-</v>
      </c>
      <c r="G656" s="366">
        <f>IFERROR(IF(-SUM(G$20:G655)+G$15&lt;0.000001,0,IF($C656&gt;='H-32A-WP06 - Debt Service'!F$24,'H-32A-WP06 - Debt Service'!F$27/12,0)),"-")</f>
        <v>0</v>
      </c>
      <c r="H656" s="366">
        <f>IFERROR(IF(-SUM(H$20:H655)+H$15&lt;0.000001,0,IF($C656&gt;='H-32A-WP06 - Debt Service'!G$24,'H-32A-WP06 - Debt Service'!G$27/12,0)),"-")</f>
        <v>0</v>
      </c>
      <c r="I656" s="366">
        <f>IFERROR(IF(-SUM(I$20:I655)+I$15&lt;0.000001,0,IF($C656&gt;='H-32A-WP06 - Debt Service'!H$24,'H-32A-WP06 - Debt Service'!H$27/12,0)),"-")</f>
        <v>0</v>
      </c>
      <c r="J656" s="366">
        <f>IFERROR(IF(-SUM(J$20:J655)+J$15&lt;0.000001,0,IF($C656&gt;='H-32A-WP06 - Debt Service'!I$24,'H-32A-WP06 - Debt Service'!I$27/12,0)),"-")</f>
        <v>0</v>
      </c>
      <c r="K656" s="366">
        <f>IFERROR(IF(-SUM(K$20:K655)+K$15&lt;0.000001,0,IF($C656&gt;='H-32A-WP06 - Debt Service'!J$24,'H-32A-WP06 - Debt Service'!J$27/12,0)),"-")</f>
        <v>0</v>
      </c>
      <c r="L656" s="366">
        <f>IFERROR(IF(-SUM(L$20:L655)+L$15&lt;0.000001,0,IF($C656&gt;='H-32A-WP06 - Debt Service'!K$24,'H-32A-WP06 - Debt Service'!K$27/12,0)),"-")</f>
        <v>0</v>
      </c>
      <c r="M656" s="366">
        <f>IFERROR(IF(-SUM(M$20:M655)+M$15&lt;0.000001,0,IF($C656&gt;='H-32A-WP06 - Debt Service'!L$24,'H-32A-WP06 - Debt Service'!L$27/12,0)),"-")</f>
        <v>0</v>
      </c>
      <c r="N656" s="459"/>
      <c r="O656" s="354">
        <f t="shared" si="37"/>
        <v>2072</v>
      </c>
      <c r="P656" s="378">
        <f t="shared" si="39"/>
        <v>62824</v>
      </c>
      <c r="Q656" s="366" t="str">
        <f>IFERROR(IF(-SUM(Q$20:Q655)+Q$15&lt;0.000001,0,IF($C656&gt;='H-32A-WP06 - Debt Service'!P$24,'H-32A-WP06 - Debt Service'!P$27/12,0)),"-")</f>
        <v>-</v>
      </c>
      <c r="R656" s="366">
        <f>IFERROR(IF(-SUM(R$20:R655)+R$15&lt;0.000001,0,IF($C656&gt;='H-32A-WP06 - Debt Service'!Q$24,'H-32A-WP06 - Debt Service'!Q$27/12,0)),"-")</f>
        <v>0</v>
      </c>
      <c r="S656" s="366">
        <f>IFERROR(IF(-SUM(S$20:S655)+S$15&lt;0.000001,0,IF($C656&gt;='H-32A-WP06 - Debt Service'!R$24,'H-32A-WP06 - Debt Service'!R$27/12,0)),"-")</f>
        <v>0</v>
      </c>
      <c r="T656" s="366">
        <f>IFERROR(IF(-SUM(T$20:T655)+T$15&lt;0.000001,0,IF($C656&gt;='H-32A-WP06 - Debt Service'!S$24,'H-32A-WP06 - Debt Service'!S$27/12,0)),"-")</f>
        <v>0</v>
      </c>
      <c r="U656" s="366">
        <f>IFERROR(IF(-SUM(U$20:U655)+U$15&lt;0.000001,0,IF($C656&gt;='H-32A-WP06 - Debt Service'!T$24,'H-32A-WP06 - Debt Service'!T$27/12,0)),"-")</f>
        <v>0</v>
      </c>
      <c r="V656" s="366">
        <f>IFERROR(IF(-SUM(V$20:V655)+V$15&lt;0.000001,0,IF($C656&gt;='H-32A-WP06 - Debt Service'!U$24,'H-32A-WP06 - Debt Service'!U$27/12,0)),"-")</f>
        <v>0</v>
      </c>
      <c r="W656" s="366">
        <f>IFERROR(IF(-SUM(W$20:W655)+W$15&lt;0.000001,0,IF($C656&gt;='H-32A-WP06 - Debt Service'!V$24,'H-32A-WP06 - Debt Service'!V$27/12,0)),"-")</f>
        <v>0</v>
      </c>
      <c r="X656" s="366">
        <f>IFERROR(IF(-SUM(X$20:X655)+X$15&lt;0.000001,0,IF($C656&gt;='H-32A-WP06 - Debt Service'!W$24,'H-32A-WP06 - Debt Service'!W$27/12,0)),"-")</f>
        <v>0</v>
      </c>
      <c r="Y656" s="366">
        <f>IFERROR(IF(-SUM(Y$20:Y655)+Y$15&lt;0.000001,0,IF($C656&gt;='H-32A-WP06 - Debt Service'!X$24,'H-32A-WP06 - Debt Service'!X$27/12,0)),"-")</f>
        <v>0</v>
      </c>
      <c r="Z656" s="366">
        <f>IFERROR(IF(-SUM(Z$20:Z655)+Z$15&lt;0.000001,0,IF($C656&gt;='H-32A-WP06 - Debt Service'!Y$24,'H-32A-WP06 - Debt Service'!Y$27/12,0)),"-")</f>
        <v>0</v>
      </c>
    </row>
    <row r="657" spans="2:26">
      <c r="B657" s="354">
        <f t="shared" si="36"/>
        <v>2072</v>
      </c>
      <c r="C657" s="378">
        <f t="shared" si="38"/>
        <v>62855</v>
      </c>
      <c r="D657" s="366" t="str">
        <f>IFERROR(IF(-SUM(D$20:D656)+D$15&lt;0.000001,0,IF($C657&gt;='H-32A-WP06 - Debt Service'!C$24,'H-32A-WP06 - Debt Service'!C$27/12,0)),"-")</f>
        <v>-</v>
      </c>
      <c r="E657" s="366" t="str">
        <f>IFERROR(IF(-SUM(E$20:E656)+E$15&lt;0.000001,0,IF($C657&gt;='H-32A-WP06 - Debt Service'!D$24,'H-32A-WP06 - Debt Service'!D$27/12,0)),"-")</f>
        <v>-</v>
      </c>
      <c r="F657" s="366" t="str">
        <f>IFERROR(IF(-SUM(F$20:F656)+F$15&lt;0.000001,0,IF($C657&gt;='H-32A-WP06 - Debt Service'!E$24,'H-32A-WP06 - Debt Service'!E$27/12,0)),"-")</f>
        <v>-</v>
      </c>
      <c r="G657" s="366">
        <f>IFERROR(IF(-SUM(G$20:G656)+G$15&lt;0.000001,0,IF($C657&gt;='H-32A-WP06 - Debt Service'!F$24,'H-32A-WP06 - Debt Service'!F$27/12,0)),"-")</f>
        <v>0</v>
      </c>
      <c r="H657" s="366">
        <f>IFERROR(IF(-SUM(H$20:H656)+H$15&lt;0.000001,0,IF($C657&gt;='H-32A-WP06 - Debt Service'!G$24,'H-32A-WP06 - Debt Service'!G$27/12,0)),"-")</f>
        <v>0</v>
      </c>
      <c r="I657" s="366">
        <f>IFERROR(IF(-SUM(I$20:I656)+I$15&lt;0.000001,0,IF($C657&gt;='H-32A-WP06 - Debt Service'!H$24,'H-32A-WP06 - Debt Service'!H$27/12,0)),"-")</f>
        <v>0</v>
      </c>
      <c r="J657" s="366">
        <f>IFERROR(IF(-SUM(J$20:J656)+J$15&lt;0.000001,0,IF($C657&gt;='H-32A-WP06 - Debt Service'!I$24,'H-32A-WP06 - Debt Service'!I$27/12,0)),"-")</f>
        <v>0</v>
      </c>
      <c r="K657" s="366">
        <f>IFERROR(IF(-SUM(K$20:K656)+K$15&lt;0.000001,0,IF($C657&gt;='H-32A-WP06 - Debt Service'!J$24,'H-32A-WP06 - Debt Service'!J$27/12,0)),"-")</f>
        <v>0</v>
      </c>
      <c r="L657" s="366">
        <f>IFERROR(IF(-SUM(L$20:L656)+L$15&lt;0.000001,0,IF($C657&gt;='H-32A-WP06 - Debt Service'!K$24,'H-32A-WP06 - Debt Service'!K$27/12,0)),"-")</f>
        <v>0</v>
      </c>
      <c r="M657" s="366">
        <f>IFERROR(IF(-SUM(M$20:M656)+M$15&lt;0.000001,0,IF($C657&gt;='H-32A-WP06 - Debt Service'!L$24,'H-32A-WP06 - Debt Service'!L$27/12,0)),"-")</f>
        <v>0</v>
      </c>
      <c r="N657" s="459"/>
      <c r="O657" s="354">
        <f t="shared" si="37"/>
        <v>2072</v>
      </c>
      <c r="P657" s="378">
        <f t="shared" si="39"/>
        <v>62855</v>
      </c>
      <c r="Q657" s="366" t="str">
        <f>IFERROR(IF(-SUM(Q$20:Q656)+Q$15&lt;0.000001,0,IF($C657&gt;='H-32A-WP06 - Debt Service'!P$24,'H-32A-WP06 - Debt Service'!P$27/12,0)),"-")</f>
        <v>-</v>
      </c>
      <c r="R657" s="366">
        <f>IFERROR(IF(-SUM(R$20:R656)+R$15&lt;0.000001,0,IF($C657&gt;='H-32A-WP06 - Debt Service'!Q$24,'H-32A-WP06 - Debt Service'!Q$27/12,0)),"-")</f>
        <v>0</v>
      </c>
      <c r="S657" s="366">
        <f>IFERROR(IF(-SUM(S$20:S656)+S$15&lt;0.000001,0,IF($C657&gt;='H-32A-WP06 - Debt Service'!R$24,'H-32A-WP06 - Debt Service'!R$27/12,0)),"-")</f>
        <v>0</v>
      </c>
      <c r="T657" s="366">
        <f>IFERROR(IF(-SUM(T$20:T656)+T$15&lt;0.000001,0,IF($C657&gt;='H-32A-WP06 - Debt Service'!S$24,'H-32A-WP06 - Debt Service'!S$27/12,0)),"-")</f>
        <v>0</v>
      </c>
      <c r="U657" s="366">
        <f>IFERROR(IF(-SUM(U$20:U656)+U$15&lt;0.000001,0,IF($C657&gt;='H-32A-WP06 - Debt Service'!T$24,'H-32A-WP06 - Debt Service'!T$27/12,0)),"-")</f>
        <v>0</v>
      </c>
      <c r="V657" s="366">
        <f>IFERROR(IF(-SUM(V$20:V656)+V$15&lt;0.000001,0,IF($C657&gt;='H-32A-WP06 - Debt Service'!U$24,'H-32A-WP06 - Debt Service'!U$27/12,0)),"-")</f>
        <v>0</v>
      </c>
      <c r="W657" s="366">
        <f>IFERROR(IF(-SUM(W$20:W656)+W$15&lt;0.000001,0,IF($C657&gt;='H-32A-WP06 - Debt Service'!V$24,'H-32A-WP06 - Debt Service'!V$27/12,0)),"-")</f>
        <v>0</v>
      </c>
      <c r="X657" s="366">
        <f>IFERROR(IF(-SUM(X$20:X656)+X$15&lt;0.000001,0,IF($C657&gt;='H-32A-WP06 - Debt Service'!W$24,'H-32A-WP06 - Debt Service'!W$27/12,0)),"-")</f>
        <v>0</v>
      </c>
      <c r="Y657" s="366">
        <f>IFERROR(IF(-SUM(Y$20:Y656)+Y$15&lt;0.000001,0,IF($C657&gt;='H-32A-WP06 - Debt Service'!X$24,'H-32A-WP06 - Debt Service'!X$27/12,0)),"-")</f>
        <v>0</v>
      </c>
      <c r="Z657" s="366">
        <f>IFERROR(IF(-SUM(Z$20:Z656)+Z$15&lt;0.000001,0,IF($C657&gt;='H-32A-WP06 - Debt Service'!Y$24,'H-32A-WP06 - Debt Service'!Y$27/12,0)),"-")</f>
        <v>0</v>
      </c>
    </row>
    <row r="658" spans="2:26">
      <c r="B658" s="354">
        <f t="shared" si="36"/>
        <v>2072</v>
      </c>
      <c r="C658" s="378">
        <f t="shared" si="38"/>
        <v>62884</v>
      </c>
      <c r="D658" s="366" t="str">
        <f>IFERROR(IF(-SUM(D$20:D657)+D$15&lt;0.000001,0,IF($C658&gt;='H-32A-WP06 - Debt Service'!C$24,'H-32A-WP06 - Debt Service'!C$27/12,0)),"-")</f>
        <v>-</v>
      </c>
      <c r="E658" s="366" t="str">
        <f>IFERROR(IF(-SUM(E$20:E657)+E$15&lt;0.000001,0,IF($C658&gt;='H-32A-WP06 - Debt Service'!D$24,'H-32A-WP06 - Debt Service'!D$27/12,0)),"-")</f>
        <v>-</v>
      </c>
      <c r="F658" s="366" t="str">
        <f>IFERROR(IF(-SUM(F$20:F657)+F$15&lt;0.000001,0,IF($C658&gt;='H-32A-WP06 - Debt Service'!E$24,'H-32A-WP06 - Debt Service'!E$27/12,0)),"-")</f>
        <v>-</v>
      </c>
      <c r="G658" s="366">
        <f>IFERROR(IF(-SUM(G$20:G657)+G$15&lt;0.000001,0,IF($C658&gt;='H-32A-WP06 - Debt Service'!F$24,'H-32A-WP06 - Debt Service'!F$27/12,0)),"-")</f>
        <v>0</v>
      </c>
      <c r="H658" s="366">
        <f>IFERROR(IF(-SUM(H$20:H657)+H$15&lt;0.000001,0,IF($C658&gt;='H-32A-WP06 - Debt Service'!G$24,'H-32A-WP06 - Debt Service'!G$27/12,0)),"-")</f>
        <v>0</v>
      </c>
      <c r="I658" s="366">
        <f>IFERROR(IF(-SUM(I$20:I657)+I$15&lt;0.000001,0,IF($C658&gt;='H-32A-WP06 - Debt Service'!H$24,'H-32A-WP06 - Debt Service'!H$27/12,0)),"-")</f>
        <v>0</v>
      </c>
      <c r="J658" s="366">
        <f>IFERROR(IF(-SUM(J$20:J657)+J$15&lt;0.000001,0,IF($C658&gt;='H-32A-WP06 - Debt Service'!I$24,'H-32A-WP06 - Debt Service'!I$27/12,0)),"-")</f>
        <v>0</v>
      </c>
      <c r="K658" s="366">
        <f>IFERROR(IF(-SUM(K$20:K657)+K$15&lt;0.000001,0,IF($C658&gt;='H-32A-WP06 - Debt Service'!J$24,'H-32A-WP06 - Debt Service'!J$27/12,0)),"-")</f>
        <v>0</v>
      </c>
      <c r="L658" s="366">
        <f>IFERROR(IF(-SUM(L$20:L657)+L$15&lt;0.000001,0,IF($C658&gt;='H-32A-WP06 - Debt Service'!K$24,'H-32A-WP06 - Debt Service'!K$27/12,0)),"-")</f>
        <v>0</v>
      </c>
      <c r="M658" s="366">
        <f>IFERROR(IF(-SUM(M$20:M657)+M$15&lt;0.000001,0,IF($C658&gt;='H-32A-WP06 - Debt Service'!L$24,'H-32A-WP06 - Debt Service'!L$27/12,0)),"-")</f>
        <v>0</v>
      </c>
      <c r="N658" s="459"/>
      <c r="O658" s="354">
        <f t="shared" si="37"/>
        <v>2072</v>
      </c>
      <c r="P658" s="378">
        <f t="shared" si="39"/>
        <v>62884</v>
      </c>
      <c r="Q658" s="366" t="str">
        <f>IFERROR(IF(-SUM(Q$20:Q657)+Q$15&lt;0.000001,0,IF($C658&gt;='H-32A-WP06 - Debt Service'!P$24,'H-32A-WP06 - Debt Service'!P$27/12,0)),"-")</f>
        <v>-</v>
      </c>
      <c r="R658" s="366">
        <f>IFERROR(IF(-SUM(R$20:R657)+R$15&lt;0.000001,0,IF($C658&gt;='H-32A-WP06 - Debt Service'!Q$24,'H-32A-WP06 - Debt Service'!Q$27/12,0)),"-")</f>
        <v>0</v>
      </c>
      <c r="S658" s="366">
        <f>IFERROR(IF(-SUM(S$20:S657)+S$15&lt;0.000001,0,IF($C658&gt;='H-32A-WP06 - Debt Service'!R$24,'H-32A-WP06 - Debt Service'!R$27/12,0)),"-")</f>
        <v>0</v>
      </c>
      <c r="T658" s="366">
        <f>IFERROR(IF(-SUM(T$20:T657)+T$15&lt;0.000001,0,IF($C658&gt;='H-32A-WP06 - Debt Service'!S$24,'H-32A-WP06 - Debt Service'!S$27/12,0)),"-")</f>
        <v>0</v>
      </c>
      <c r="U658" s="366">
        <f>IFERROR(IF(-SUM(U$20:U657)+U$15&lt;0.000001,0,IF($C658&gt;='H-32A-WP06 - Debt Service'!T$24,'H-32A-WP06 - Debt Service'!T$27/12,0)),"-")</f>
        <v>0</v>
      </c>
      <c r="V658" s="366">
        <f>IFERROR(IF(-SUM(V$20:V657)+V$15&lt;0.000001,0,IF($C658&gt;='H-32A-WP06 - Debt Service'!U$24,'H-32A-WP06 - Debt Service'!U$27/12,0)),"-")</f>
        <v>0</v>
      </c>
      <c r="W658" s="366">
        <f>IFERROR(IF(-SUM(W$20:W657)+W$15&lt;0.000001,0,IF($C658&gt;='H-32A-WP06 - Debt Service'!V$24,'H-32A-WP06 - Debt Service'!V$27/12,0)),"-")</f>
        <v>0</v>
      </c>
      <c r="X658" s="366">
        <f>IFERROR(IF(-SUM(X$20:X657)+X$15&lt;0.000001,0,IF($C658&gt;='H-32A-WP06 - Debt Service'!W$24,'H-32A-WP06 - Debt Service'!W$27/12,0)),"-")</f>
        <v>0</v>
      </c>
      <c r="Y658" s="366">
        <f>IFERROR(IF(-SUM(Y$20:Y657)+Y$15&lt;0.000001,0,IF($C658&gt;='H-32A-WP06 - Debt Service'!X$24,'H-32A-WP06 - Debt Service'!X$27/12,0)),"-")</f>
        <v>0</v>
      </c>
      <c r="Z658" s="366">
        <f>IFERROR(IF(-SUM(Z$20:Z657)+Z$15&lt;0.000001,0,IF($C658&gt;='H-32A-WP06 - Debt Service'!Y$24,'H-32A-WP06 - Debt Service'!Y$27/12,0)),"-")</f>
        <v>0</v>
      </c>
    </row>
    <row r="659" spans="2:26">
      <c r="B659" s="354">
        <f t="shared" si="36"/>
        <v>2072</v>
      </c>
      <c r="C659" s="378">
        <f t="shared" si="38"/>
        <v>62915</v>
      </c>
      <c r="D659" s="366" t="str">
        <f>IFERROR(IF(-SUM(D$20:D658)+D$15&lt;0.000001,0,IF($C659&gt;='H-32A-WP06 - Debt Service'!C$24,'H-32A-WP06 - Debt Service'!C$27/12,0)),"-")</f>
        <v>-</v>
      </c>
      <c r="E659" s="366" t="str">
        <f>IFERROR(IF(-SUM(E$20:E658)+E$15&lt;0.000001,0,IF($C659&gt;='H-32A-WP06 - Debt Service'!D$24,'H-32A-WP06 - Debt Service'!D$27/12,0)),"-")</f>
        <v>-</v>
      </c>
      <c r="F659" s="366" t="str">
        <f>IFERROR(IF(-SUM(F$20:F658)+F$15&lt;0.000001,0,IF($C659&gt;='H-32A-WP06 - Debt Service'!E$24,'H-32A-WP06 - Debt Service'!E$27/12,0)),"-")</f>
        <v>-</v>
      </c>
      <c r="G659" s="366">
        <f>IFERROR(IF(-SUM(G$20:G658)+G$15&lt;0.000001,0,IF($C659&gt;='H-32A-WP06 - Debt Service'!F$24,'H-32A-WP06 - Debt Service'!F$27/12,0)),"-")</f>
        <v>0</v>
      </c>
      <c r="H659" s="366">
        <f>IFERROR(IF(-SUM(H$20:H658)+H$15&lt;0.000001,0,IF($C659&gt;='H-32A-WP06 - Debt Service'!G$24,'H-32A-WP06 - Debt Service'!G$27/12,0)),"-")</f>
        <v>0</v>
      </c>
      <c r="I659" s="366">
        <f>IFERROR(IF(-SUM(I$20:I658)+I$15&lt;0.000001,0,IF($C659&gt;='H-32A-WP06 - Debt Service'!H$24,'H-32A-WP06 - Debt Service'!H$27/12,0)),"-")</f>
        <v>0</v>
      </c>
      <c r="J659" s="366">
        <f>IFERROR(IF(-SUM(J$20:J658)+J$15&lt;0.000001,0,IF($C659&gt;='H-32A-WP06 - Debt Service'!I$24,'H-32A-WP06 - Debt Service'!I$27/12,0)),"-")</f>
        <v>0</v>
      </c>
      <c r="K659" s="366">
        <f>IFERROR(IF(-SUM(K$20:K658)+K$15&lt;0.000001,0,IF($C659&gt;='H-32A-WP06 - Debt Service'!J$24,'H-32A-WP06 - Debt Service'!J$27/12,0)),"-")</f>
        <v>0</v>
      </c>
      <c r="L659" s="366">
        <f>IFERROR(IF(-SUM(L$20:L658)+L$15&lt;0.000001,0,IF($C659&gt;='H-32A-WP06 - Debt Service'!K$24,'H-32A-WP06 - Debt Service'!K$27/12,0)),"-")</f>
        <v>0</v>
      </c>
      <c r="M659" s="366">
        <f>IFERROR(IF(-SUM(M$20:M658)+M$15&lt;0.000001,0,IF($C659&gt;='H-32A-WP06 - Debt Service'!L$24,'H-32A-WP06 - Debt Service'!L$27/12,0)),"-")</f>
        <v>0</v>
      </c>
      <c r="N659" s="459"/>
      <c r="O659" s="354">
        <f t="shared" si="37"/>
        <v>2072</v>
      </c>
      <c r="P659" s="378">
        <f t="shared" si="39"/>
        <v>62915</v>
      </c>
      <c r="Q659" s="366" t="str">
        <f>IFERROR(IF(-SUM(Q$20:Q658)+Q$15&lt;0.000001,0,IF($C659&gt;='H-32A-WP06 - Debt Service'!P$24,'H-32A-WP06 - Debt Service'!P$27/12,0)),"-")</f>
        <v>-</v>
      </c>
      <c r="R659" s="366">
        <f>IFERROR(IF(-SUM(R$20:R658)+R$15&lt;0.000001,0,IF($C659&gt;='H-32A-WP06 - Debt Service'!Q$24,'H-32A-WP06 - Debt Service'!Q$27/12,0)),"-")</f>
        <v>0</v>
      </c>
      <c r="S659" s="366">
        <f>IFERROR(IF(-SUM(S$20:S658)+S$15&lt;0.000001,0,IF($C659&gt;='H-32A-WP06 - Debt Service'!R$24,'H-32A-WP06 - Debt Service'!R$27/12,0)),"-")</f>
        <v>0</v>
      </c>
      <c r="T659" s="366">
        <f>IFERROR(IF(-SUM(T$20:T658)+T$15&lt;0.000001,0,IF($C659&gt;='H-32A-WP06 - Debt Service'!S$24,'H-32A-WP06 - Debt Service'!S$27/12,0)),"-")</f>
        <v>0</v>
      </c>
      <c r="U659" s="366">
        <f>IFERROR(IF(-SUM(U$20:U658)+U$15&lt;0.000001,0,IF($C659&gt;='H-32A-WP06 - Debt Service'!T$24,'H-32A-WP06 - Debt Service'!T$27/12,0)),"-")</f>
        <v>0</v>
      </c>
      <c r="V659" s="366">
        <f>IFERROR(IF(-SUM(V$20:V658)+V$15&lt;0.000001,0,IF($C659&gt;='H-32A-WP06 - Debt Service'!U$24,'H-32A-WP06 - Debt Service'!U$27/12,0)),"-")</f>
        <v>0</v>
      </c>
      <c r="W659" s="366">
        <f>IFERROR(IF(-SUM(W$20:W658)+W$15&lt;0.000001,0,IF($C659&gt;='H-32A-WP06 - Debt Service'!V$24,'H-32A-WP06 - Debt Service'!V$27/12,0)),"-")</f>
        <v>0</v>
      </c>
      <c r="X659" s="366">
        <f>IFERROR(IF(-SUM(X$20:X658)+X$15&lt;0.000001,0,IF($C659&gt;='H-32A-WP06 - Debt Service'!W$24,'H-32A-WP06 - Debt Service'!W$27/12,0)),"-")</f>
        <v>0</v>
      </c>
      <c r="Y659" s="366">
        <f>IFERROR(IF(-SUM(Y$20:Y658)+Y$15&lt;0.000001,0,IF($C659&gt;='H-32A-WP06 - Debt Service'!X$24,'H-32A-WP06 - Debt Service'!X$27/12,0)),"-")</f>
        <v>0</v>
      </c>
      <c r="Z659" s="366">
        <f>IFERROR(IF(-SUM(Z$20:Z658)+Z$15&lt;0.000001,0,IF($C659&gt;='H-32A-WP06 - Debt Service'!Y$24,'H-32A-WP06 - Debt Service'!Y$27/12,0)),"-")</f>
        <v>0</v>
      </c>
    </row>
    <row r="660" spans="2:26">
      <c r="B660" s="354">
        <f t="shared" si="36"/>
        <v>2072</v>
      </c>
      <c r="C660" s="378">
        <f t="shared" si="38"/>
        <v>62945</v>
      </c>
      <c r="D660" s="366" t="str">
        <f>IFERROR(IF(-SUM(D$20:D659)+D$15&lt;0.000001,0,IF($C660&gt;='H-32A-WP06 - Debt Service'!C$24,'H-32A-WP06 - Debt Service'!C$27/12,0)),"-")</f>
        <v>-</v>
      </c>
      <c r="E660" s="366" t="str">
        <f>IFERROR(IF(-SUM(E$20:E659)+E$15&lt;0.000001,0,IF($C660&gt;='H-32A-WP06 - Debt Service'!D$24,'H-32A-WP06 - Debt Service'!D$27/12,0)),"-")</f>
        <v>-</v>
      </c>
      <c r="F660" s="366" t="str">
        <f>IFERROR(IF(-SUM(F$20:F659)+F$15&lt;0.000001,0,IF($C660&gt;='H-32A-WP06 - Debt Service'!E$24,'H-32A-WP06 - Debt Service'!E$27/12,0)),"-")</f>
        <v>-</v>
      </c>
      <c r="G660" s="366">
        <f>IFERROR(IF(-SUM(G$20:G659)+G$15&lt;0.000001,0,IF($C660&gt;='H-32A-WP06 - Debt Service'!F$24,'H-32A-WP06 - Debt Service'!F$27/12,0)),"-")</f>
        <v>0</v>
      </c>
      <c r="H660" s="366">
        <f>IFERROR(IF(-SUM(H$20:H659)+H$15&lt;0.000001,0,IF($C660&gt;='H-32A-WP06 - Debt Service'!G$24,'H-32A-WP06 - Debt Service'!G$27/12,0)),"-")</f>
        <v>0</v>
      </c>
      <c r="I660" s="366">
        <f>IFERROR(IF(-SUM(I$20:I659)+I$15&lt;0.000001,0,IF($C660&gt;='H-32A-WP06 - Debt Service'!H$24,'H-32A-WP06 - Debt Service'!H$27/12,0)),"-")</f>
        <v>0</v>
      </c>
      <c r="J660" s="366">
        <f>IFERROR(IF(-SUM(J$20:J659)+J$15&lt;0.000001,0,IF($C660&gt;='H-32A-WP06 - Debt Service'!I$24,'H-32A-WP06 - Debt Service'!I$27/12,0)),"-")</f>
        <v>0</v>
      </c>
      <c r="K660" s="366">
        <f>IFERROR(IF(-SUM(K$20:K659)+K$15&lt;0.000001,0,IF($C660&gt;='H-32A-WP06 - Debt Service'!J$24,'H-32A-WP06 - Debt Service'!J$27/12,0)),"-")</f>
        <v>0</v>
      </c>
      <c r="L660" s="366">
        <f>IFERROR(IF(-SUM(L$20:L659)+L$15&lt;0.000001,0,IF($C660&gt;='H-32A-WP06 - Debt Service'!K$24,'H-32A-WP06 - Debt Service'!K$27/12,0)),"-")</f>
        <v>0</v>
      </c>
      <c r="M660" s="366">
        <f>IFERROR(IF(-SUM(M$20:M659)+M$15&lt;0.000001,0,IF($C660&gt;='H-32A-WP06 - Debt Service'!L$24,'H-32A-WP06 - Debt Service'!L$27/12,0)),"-")</f>
        <v>0</v>
      </c>
      <c r="N660" s="459"/>
      <c r="O660" s="354">
        <f t="shared" si="37"/>
        <v>2072</v>
      </c>
      <c r="P660" s="378">
        <f t="shared" si="39"/>
        <v>62945</v>
      </c>
      <c r="Q660" s="366" t="str">
        <f>IFERROR(IF(-SUM(Q$20:Q659)+Q$15&lt;0.000001,0,IF($C660&gt;='H-32A-WP06 - Debt Service'!P$24,'H-32A-WP06 - Debt Service'!P$27/12,0)),"-")</f>
        <v>-</v>
      </c>
      <c r="R660" s="366">
        <f>IFERROR(IF(-SUM(R$20:R659)+R$15&lt;0.000001,0,IF($C660&gt;='H-32A-WP06 - Debt Service'!Q$24,'H-32A-WP06 - Debt Service'!Q$27/12,0)),"-")</f>
        <v>0</v>
      </c>
      <c r="S660" s="366">
        <f>IFERROR(IF(-SUM(S$20:S659)+S$15&lt;0.000001,0,IF($C660&gt;='H-32A-WP06 - Debt Service'!R$24,'H-32A-WP06 - Debt Service'!R$27/12,0)),"-")</f>
        <v>0</v>
      </c>
      <c r="T660" s="366">
        <f>IFERROR(IF(-SUM(T$20:T659)+T$15&lt;0.000001,0,IF($C660&gt;='H-32A-WP06 - Debt Service'!S$24,'H-32A-WP06 - Debt Service'!S$27/12,0)),"-")</f>
        <v>0</v>
      </c>
      <c r="U660" s="366">
        <f>IFERROR(IF(-SUM(U$20:U659)+U$15&lt;0.000001,0,IF($C660&gt;='H-32A-WP06 - Debt Service'!T$24,'H-32A-WP06 - Debt Service'!T$27/12,0)),"-")</f>
        <v>0</v>
      </c>
      <c r="V660" s="366">
        <f>IFERROR(IF(-SUM(V$20:V659)+V$15&lt;0.000001,0,IF($C660&gt;='H-32A-WP06 - Debt Service'!U$24,'H-32A-WP06 - Debt Service'!U$27/12,0)),"-")</f>
        <v>0</v>
      </c>
      <c r="W660" s="366">
        <f>IFERROR(IF(-SUM(W$20:W659)+W$15&lt;0.000001,0,IF($C660&gt;='H-32A-WP06 - Debt Service'!V$24,'H-32A-WP06 - Debt Service'!V$27/12,0)),"-")</f>
        <v>0</v>
      </c>
      <c r="X660" s="366">
        <f>IFERROR(IF(-SUM(X$20:X659)+X$15&lt;0.000001,0,IF($C660&gt;='H-32A-WP06 - Debt Service'!W$24,'H-32A-WP06 - Debt Service'!W$27/12,0)),"-")</f>
        <v>0</v>
      </c>
      <c r="Y660" s="366">
        <f>IFERROR(IF(-SUM(Y$20:Y659)+Y$15&lt;0.000001,0,IF($C660&gt;='H-32A-WP06 - Debt Service'!X$24,'H-32A-WP06 - Debt Service'!X$27/12,0)),"-")</f>
        <v>0</v>
      </c>
      <c r="Z660" s="366">
        <f>IFERROR(IF(-SUM(Z$20:Z659)+Z$15&lt;0.000001,0,IF($C660&gt;='H-32A-WP06 - Debt Service'!Y$24,'H-32A-WP06 - Debt Service'!Y$27/12,0)),"-")</f>
        <v>0</v>
      </c>
    </row>
    <row r="661" spans="2:26">
      <c r="B661" s="354">
        <f t="shared" ref="B661:B724" si="40">YEAR(C661)</f>
        <v>2072</v>
      </c>
      <c r="C661" s="378">
        <f t="shared" si="38"/>
        <v>62976</v>
      </c>
      <c r="D661" s="366" t="str">
        <f>IFERROR(IF(-SUM(D$20:D660)+D$15&lt;0.000001,0,IF($C661&gt;='H-32A-WP06 - Debt Service'!C$24,'H-32A-WP06 - Debt Service'!C$27/12,0)),"-")</f>
        <v>-</v>
      </c>
      <c r="E661" s="366" t="str">
        <f>IFERROR(IF(-SUM(E$20:E660)+E$15&lt;0.000001,0,IF($C661&gt;='H-32A-WP06 - Debt Service'!D$24,'H-32A-WP06 - Debt Service'!D$27/12,0)),"-")</f>
        <v>-</v>
      </c>
      <c r="F661" s="366" t="str">
        <f>IFERROR(IF(-SUM(F$20:F660)+F$15&lt;0.000001,0,IF($C661&gt;='H-32A-WP06 - Debt Service'!E$24,'H-32A-WP06 - Debt Service'!E$27/12,0)),"-")</f>
        <v>-</v>
      </c>
      <c r="G661" s="366">
        <f>IFERROR(IF(-SUM(G$20:G660)+G$15&lt;0.000001,0,IF($C661&gt;='H-32A-WP06 - Debt Service'!F$24,'H-32A-WP06 - Debt Service'!F$27/12,0)),"-")</f>
        <v>0</v>
      </c>
      <c r="H661" s="366">
        <f>IFERROR(IF(-SUM(H$20:H660)+H$15&lt;0.000001,0,IF($C661&gt;='H-32A-WP06 - Debt Service'!G$24,'H-32A-WP06 - Debt Service'!G$27/12,0)),"-")</f>
        <v>0</v>
      </c>
      <c r="I661" s="366">
        <f>IFERROR(IF(-SUM(I$20:I660)+I$15&lt;0.000001,0,IF($C661&gt;='H-32A-WP06 - Debt Service'!H$24,'H-32A-WP06 - Debt Service'!H$27/12,0)),"-")</f>
        <v>0</v>
      </c>
      <c r="J661" s="366">
        <f>IFERROR(IF(-SUM(J$20:J660)+J$15&lt;0.000001,0,IF($C661&gt;='H-32A-WP06 - Debt Service'!I$24,'H-32A-WP06 - Debt Service'!I$27/12,0)),"-")</f>
        <v>0</v>
      </c>
      <c r="K661" s="366">
        <f>IFERROR(IF(-SUM(K$20:K660)+K$15&lt;0.000001,0,IF($C661&gt;='H-32A-WP06 - Debt Service'!J$24,'H-32A-WP06 - Debt Service'!J$27/12,0)),"-")</f>
        <v>0</v>
      </c>
      <c r="L661" s="366">
        <f>IFERROR(IF(-SUM(L$20:L660)+L$15&lt;0.000001,0,IF($C661&gt;='H-32A-WP06 - Debt Service'!K$24,'H-32A-WP06 - Debt Service'!K$27/12,0)),"-")</f>
        <v>0</v>
      </c>
      <c r="M661" s="366">
        <f>IFERROR(IF(-SUM(M$20:M660)+M$15&lt;0.000001,0,IF($C661&gt;='H-32A-WP06 - Debt Service'!L$24,'H-32A-WP06 - Debt Service'!L$27/12,0)),"-")</f>
        <v>0</v>
      </c>
      <c r="N661" s="459"/>
      <c r="O661" s="354">
        <f t="shared" ref="O661:O724" si="41">YEAR(P661)</f>
        <v>2072</v>
      </c>
      <c r="P661" s="378">
        <f t="shared" si="39"/>
        <v>62976</v>
      </c>
      <c r="Q661" s="366" t="str">
        <f>IFERROR(IF(-SUM(Q$20:Q660)+Q$15&lt;0.000001,0,IF($C661&gt;='H-32A-WP06 - Debt Service'!P$24,'H-32A-WP06 - Debt Service'!P$27/12,0)),"-")</f>
        <v>-</v>
      </c>
      <c r="R661" s="366">
        <f>IFERROR(IF(-SUM(R$20:R660)+R$15&lt;0.000001,0,IF($C661&gt;='H-32A-WP06 - Debt Service'!Q$24,'H-32A-WP06 - Debt Service'!Q$27/12,0)),"-")</f>
        <v>0</v>
      </c>
      <c r="S661" s="366">
        <f>IFERROR(IF(-SUM(S$20:S660)+S$15&lt;0.000001,0,IF($C661&gt;='H-32A-WP06 - Debt Service'!R$24,'H-32A-WP06 - Debt Service'!R$27/12,0)),"-")</f>
        <v>0</v>
      </c>
      <c r="T661" s="366">
        <f>IFERROR(IF(-SUM(T$20:T660)+T$15&lt;0.000001,0,IF($C661&gt;='H-32A-WP06 - Debt Service'!S$24,'H-32A-WP06 - Debt Service'!S$27/12,0)),"-")</f>
        <v>0</v>
      </c>
      <c r="U661" s="366">
        <f>IFERROR(IF(-SUM(U$20:U660)+U$15&lt;0.000001,0,IF($C661&gt;='H-32A-WP06 - Debt Service'!T$24,'H-32A-WP06 - Debt Service'!T$27/12,0)),"-")</f>
        <v>0</v>
      </c>
      <c r="V661" s="366">
        <f>IFERROR(IF(-SUM(V$20:V660)+V$15&lt;0.000001,0,IF($C661&gt;='H-32A-WP06 - Debt Service'!U$24,'H-32A-WP06 - Debt Service'!U$27/12,0)),"-")</f>
        <v>0</v>
      </c>
      <c r="W661" s="366">
        <f>IFERROR(IF(-SUM(W$20:W660)+W$15&lt;0.000001,0,IF($C661&gt;='H-32A-WP06 - Debt Service'!V$24,'H-32A-WP06 - Debt Service'!V$27/12,0)),"-")</f>
        <v>0</v>
      </c>
      <c r="X661" s="366">
        <f>IFERROR(IF(-SUM(X$20:X660)+X$15&lt;0.000001,0,IF($C661&gt;='H-32A-WP06 - Debt Service'!W$24,'H-32A-WP06 - Debt Service'!W$27/12,0)),"-")</f>
        <v>0</v>
      </c>
      <c r="Y661" s="366">
        <f>IFERROR(IF(-SUM(Y$20:Y660)+Y$15&lt;0.000001,0,IF($C661&gt;='H-32A-WP06 - Debt Service'!X$24,'H-32A-WP06 - Debt Service'!X$27/12,0)),"-")</f>
        <v>0</v>
      </c>
      <c r="Z661" s="366">
        <f>IFERROR(IF(-SUM(Z$20:Z660)+Z$15&lt;0.000001,0,IF($C661&gt;='H-32A-WP06 - Debt Service'!Y$24,'H-32A-WP06 - Debt Service'!Y$27/12,0)),"-")</f>
        <v>0</v>
      </c>
    </row>
    <row r="662" spans="2:26">
      <c r="B662" s="354">
        <f t="shared" si="40"/>
        <v>2072</v>
      </c>
      <c r="C662" s="378">
        <f t="shared" ref="C662:C725" si="42">EOMONTH(C661,0)+1</f>
        <v>63006</v>
      </c>
      <c r="D662" s="366" t="str">
        <f>IFERROR(IF(-SUM(D$20:D661)+D$15&lt;0.000001,0,IF($C662&gt;='H-32A-WP06 - Debt Service'!C$24,'H-32A-WP06 - Debt Service'!C$27/12,0)),"-")</f>
        <v>-</v>
      </c>
      <c r="E662" s="366" t="str">
        <f>IFERROR(IF(-SUM(E$20:E661)+E$15&lt;0.000001,0,IF($C662&gt;='H-32A-WP06 - Debt Service'!D$24,'H-32A-WP06 - Debt Service'!D$27/12,0)),"-")</f>
        <v>-</v>
      </c>
      <c r="F662" s="366" t="str">
        <f>IFERROR(IF(-SUM(F$20:F661)+F$15&lt;0.000001,0,IF($C662&gt;='H-32A-WP06 - Debt Service'!E$24,'H-32A-WP06 - Debt Service'!E$27/12,0)),"-")</f>
        <v>-</v>
      </c>
      <c r="G662" s="366">
        <f>IFERROR(IF(-SUM(G$20:G661)+G$15&lt;0.000001,0,IF($C662&gt;='H-32A-WP06 - Debt Service'!F$24,'H-32A-WP06 - Debt Service'!F$27/12,0)),"-")</f>
        <v>0</v>
      </c>
      <c r="H662" s="366">
        <f>IFERROR(IF(-SUM(H$20:H661)+H$15&lt;0.000001,0,IF($C662&gt;='H-32A-WP06 - Debt Service'!G$24,'H-32A-WP06 - Debt Service'!G$27/12,0)),"-")</f>
        <v>0</v>
      </c>
      <c r="I662" s="366">
        <f>IFERROR(IF(-SUM(I$20:I661)+I$15&lt;0.000001,0,IF($C662&gt;='H-32A-WP06 - Debt Service'!H$24,'H-32A-WP06 - Debt Service'!H$27/12,0)),"-")</f>
        <v>0</v>
      </c>
      <c r="J662" s="366">
        <f>IFERROR(IF(-SUM(J$20:J661)+J$15&lt;0.000001,0,IF($C662&gt;='H-32A-WP06 - Debt Service'!I$24,'H-32A-WP06 - Debt Service'!I$27/12,0)),"-")</f>
        <v>0</v>
      </c>
      <c r="K662" s="366">
        <f>IFERROR(IF(-SUM(K$20:K661)+K$15&lt;0.000001,0,IF($C662&gt;='H-32A-WP06 - Debt Service'!J$24,'H-32A-WP06 - Debt Service'!J$27/12,0)),"-")</f>
        <v>0</v>
      </c>
      <c r="L662" s="366">
        <f>IFERROR(IF(-SUM(L$20:L661)+L$15&lt;0.000001,0,IF($C662&gt;='H-32A-WP06 - Debt Service'!K$24,'H-32A-WP06 - Debt Service'!K$27/12,0)),"-")</f>
        <v>0</v>
      </c>
      <c r="M662" s="366">
        <f>IFERROR(IF(-SUM(M$20:M661)+M$15&lt;0.000001,0,IF($C662&gt;='H-32A-WP06 - Debt Service'!L$24,'H-32A-WP06 - Debt Service'!L$27/12,0)),"-")</f>
        <v>0</v>
      </c>
      <c r="N662" s="459"/>
      <c r="O662" s="354">
        <f t="shared" si="41"/>
        <v>2072</v>
      </c>
      <c r="P662" s="378">
        <f t="shared" ref="P662:P725" si="43">EOMONTH(P661,0)+1</f>
        <v>63006</v>
      </c>
      <c r="Q662" s="366" t="str">
        <f>IFERROR(IF(-SUM(Q$20:Q661)+Q$15&lt;0.000001,0,IF($C662&gt;='H-32A-WP06 - Debt Service'!P$24,'H-32A-WP06 - Debt Service'!P$27/12,0)),"-")</f>
        <v>-</v>
      </c>
      <c r="R662" s="366">
        <f>IFERROR(IF(-SUM(R$20:R661)+R$15&lt;0.000001,0,IF($C662&gt;='H-32A-WP06 - Debt Service'!Q$24,'H-32A-WP06 - Debt Service'!Q$27/12,0)),"-")</f>
        <v>0</v>
      </c>
      <c r="S662" s="366">
        <f>IFERROR(IF(-SUM(S$20:S661)+S$15&lt;0.000001,0,IF($C662&gt;='H-32A-WP06 - Debt Service'!R$24,'H-32A-WP06 - Debt Service'!R$27/12,0)),"-")</f>
        <v>0</v>
      </c>
      <c r="T662" s="366">
        <f>IFERROR(IF(-SUM(T$20:T661)+T$15&lt;0.000001,0,IF($C662&gt;='H-32A-WP06 - Debt Service'!S$24,'H-32A-WP06 - Debt Service'!S$27/12,0)),"-")</f>
        <v>0</v>
      </c>
      <c r="U662" s="366">
        <f>IFERROR(IF(-SUM(U$20:U661)+U$15&lt;0.000001,0,IF($C662&gt;='H-32A-WP06 - Debt Service'!T$24,'H-32A-WP06 - Debt Service'!T$27/12,0)),"-")</f>
        <v>0</v>
      </c>
      <c r="V662" s="366">
        <f>IFERROR(IF(-SUM(V$20:V661)+V$15&lt;0.000001,0,IF($C662&gt;='H-32A-WP06 - Debt Service'!U$24,'H-32A-WP06 - Debt Service'!U$27/12,0)),"-")</f>
        <v>0</v>
      </c>
      <c r="W662" s="366">
        <f>IFERROR(IF(-SUM(W$20:W661)+W$15&lt;0.000001,0,IF($C662&gt;='H-32A-WP06 - Debt Service'!V$24,'H-32A-WP06 - Debt Service'!V$27/12,0)),"-")</f>
        <v>0</v>
      </c>
      <c r="X662" s="366">
        <f>IFERROR(IF(-SUM(X$20:X661)+X$15&lt;0.000001,0,IF($C662&gt;='H-32A-WP06 - Debt Service'!W$24,'H-32A-WP06 - Debt Service'!W$27/12,0)),"-")</f>
        <v>0</v>
      </c>
      <c r="Y662" s="366">
        <f>IFERROR(IF(-SUM(Y$20:Y661)+Y$15&lt;0.000001,0,IF($C662&gt;='H-32A-WP06 - Debt Service'!X$24,'H-32A-WP06 - Debt Service'!X$27/12,0)),"-")</f>
        <v>0</v>
      </c>
      <c r="Z662" s="366">
        <f>IFERROR(IF(-SUM(Z$20:Z661)+Z$15&lt;0.000001,0,IF($C662&gt;='H-32A-WP06 - Debt Service'!Y$24,'H-32A-WP06 - Debt Service'!Y$27/12,0)),"-")</f>
        <v>0</v>
      </c>
    </row>
    <row r="663" spans="2:26">
      <c r="B663" s="354">
        <f t="shared" si="40"/>
        <v>2072</v>
      </c>
      <c r="C663" s="378">
        <f t="shared" si="42"/>
        <v>63037</v>
      </c>
      <c r="D663" s="366" t="str">
        <f>IFERROR(IF(-SUM(D$20:D662)+D$15&lt;0.000001,0,IF($C663&gt;='H-32A-WP06 - Debt Service'!C$24,'H-32A-WP06 - Debt Service'!C$27/12,0)),"-")</f>
        <v>-</v>
      </c>
      <c r="E663" s="366" t="str">
        <f>IFERROR(IF(-SUM(E$20:E662)+E$15&lt;0.000001,0,IF($C663&gt;='H-32A-WP06 - Debt Service'!D$24,'H-32A-WP06 - Debt Service'!D$27/12,0)),"-")</f>
        <v>-</v>
      </c>
      <c r="F663" s="366" t="str">
        <f>IFERROR(IF(-SUM(F$20:F662)+F$15&lt;0.000001,0,IF($C663&gt;='H-32A-WP06 - Debt Service'!E$24,'H-32A-WP06 - Debt Service'!E$27/12,0)),"-")</f>
        <v>-</v>
      </c>
      <c r="G663" s="366">
        <f>IFERROR(IF(-SUM(G$20:G662)+G$15&lt;0.000001,0,IF($C663&gt;='H-32A-WP06 - Debt Service'!F$24,'H-32A-WP06 - Debt Service'!F$27/12,0)),"-")</f>
        <v>0</v>
      </c>
      <c r="H663" s="366">
        <f>IFERROR(IF(-SUM(H$20:H662)+H$15&lt;0.000001,0,IF($C663&gt;='H-32A-WP06 - Debt Service'!G$24,'H-32A-WP06 - Debt Service'!G$27/12,0)),"-")</f>
        <v>0</v>
      </c>
      <c r="I663" s="366">
        <f>IFERROR(IF(-SUM(I$20:I662)+I$15&lt;0.000001,0,IF($C663&gt;='H-32A-WP06 - Debt Service'!H$24,'H-32A-WP06 - Debt Service'!H$27/12,0)),"-")</f>
        <v>0</v>
      </c>
      <c r="J663" s="366">
        <f>IFERROR(IF(-SUM(J$20:J662)+J$15&lt;0.000001,0,IF($C663&gt;='H-32A-WP06 - Debt Service'!I$24,'H-32A-WP06 - Debt Service'!I$27/12,0)),"-")</f>
        <v>0</v>
      </c>
      <c r="K663" s="366">
        <f>IFERROR(IF(-SUM(K$20:K662)+K$15&lt;0.000001,0,IF($C663&gt;='H-32A-WP06 - Debt Service'!J$24,'H-32A-WP06 - Debt Service'!J$27/12,0)),"-")</f>
        <v>0</v>
      </c>
      <c r="L663" s="366">
        <f>IFERROR(IF(-SUM(L$20:L662)+L$15&lt;0.000001,0,IF($C663&gt;='H-32A-WP06 - Debt Service'!K$24,'H-32A-WP06 - Debt Service'!K$27/12,0)),"-")</f>
        <v>0</v>
      </c>
      <c r="M663" s="366">
        <f>IFERROR(IF(-SUM(M$20:M662)+M$15&lt;0.000001,0,IF($C663&gt;='H-32A-WP06 - Debt Service'!L$24,'H-32A-WP06 - Debt Service'!L$27/12,0)),"-")</f>
        <v>0</v>
      </c>
      <c r="N663" s="459"/>
      <c r="O663" s="354">
        <f t="shared" si="41"/>
        <v>2072</v>
      </c>
      <c r="P663" s="378">
        <f t="shared" si="43"/>
        <v>63037</v>
      </c>
      <c r="Q663" s="366" t="str">
        <f>IFERROR(IF(-SUM(Q$20:Q662)+Q$15&lt;0.000001,0,IF($C663&gt;='H-32A-WP06 - Debt Service'!P$24,'H-32A-WP06 - Debt Service'!P$27/12,0)),"-")</f>
        <v>-</v>
      </c>
      <c r="R663" s="366">
        <f>IFERROR(IF(-SUM(R$20:R662)+R$15&lt;0.000001,0,IF($C663&gt;='H-32A-WP06 - Debt Service'!Q$24,'H-32A-WP06 - Debt Service'!Q$27/12,0)),"-")</f>
        <v>0</v>
      </c>
      <c r="S663" s="366">
        <f>IFERROR(IF(-SUM(S$20:S662)+S$15&lt;0.000001,0,IF($C663&gt;='H-32A-WP06 - Debt Service'!R$24,'H-32A-WP06 - Debt Service'!R$27/12,0)),"-")</f>
        <v>0</v>
      </c>
      <c r="T663" s="366">
        <f>IFERROR(IF(-SUM(T$20:T662)+T$15&lt;0.000001,0,IF($C663&gt;='H-32A-WP06 - Debt Service'!S$24,'H-32A-WP06 - Debt Service'!S$27/12,0)),"-")</f>
        <v>0</v>
      </c>
      <c r="U663" s="366">
        <f>IFERROR(IF(-SUM(U$20:U662)+U$15&lt;0.000001,0,IF($C663&gt;='H-32A-WP06 - Debt Service'!T$24,'H-32A-WP06 - Debt Service'!T$27/12,0)),"-")</f>
        <v>0</v>
      </c>
      <c r="V663" s="366">
        <f>IFERROR(IF(-SUM(V$20:V662)+V$15&lt;0.000001,0,IF($C663&gt;='H-32A-WP06 - Debt Service'!U$24,'H-32A-WP06 - Debt Service'!U$27/12,0)),"-")</f>
        <v>0</v>
      </c>
      <c r="W663" s="366">
        <f>IFERROR(IF(-SUM(W$20:W662)+W$15&lt;0.000001,0,IF($C663&gt;='H-32A-WP06 - Debt Service'!V$24,'H-32A-WP06 - Debt Service'!V$27/12,0)),"-")</f>
        <v>0</v>
      </c>
      <c r="X663" s="366">
        <f>IFERROR(IF(-SUM(X$20:X662)+X$15&lt;0.000001,0,IF($C663&gt;='H-32A-WP06 - Debt Service'!W$24,'H-32A-WP06 - Debt Service'!W$27/12,0)),"-")</f>
        <v>0</v>
      </c>
      <c r="Y663" s="366">
        <f>IFERROR(IF(-SUM(Y$20:Y662)+Y$15&lt;0.000001,0,IF($C663&gt;='H-32A-WP06 - Debt Service'!X$24,'H-32A-WP06 - Debt Service'!X$27/12,0)),"-")</f>
        <v>0</v>
      </c>
      <c r="Z663" s="366">
        <f>IFERROR(IF(-SUM(Z$20:Z662)+Z$15&lt;0.000001,0,IF($C663&gt;='H-32A-WP06 - Debt Service'!Y$24,'H-32A-WP06 - Debt Service'!Y$27/12,0)),"-")</f>
        <v>0</v>
      </c>
    </row>
    <row r="664" spans="2:26">
      <c r="B664" s="354">
        <f t="shared" si="40"/>
        <v>2072</v>
      </c>
      <c r="C664" s="378">
        <f t="shared" si="42"/>
        <v>63068</v>
      </c>
      <c r="D664" s="366" t="str">
        <f>IFERROR(IF(-SUM(D$20:D663)+D$15&lt;0.000001,0,IF($C664&gt;='H-32A-WP06 - Debt Service'!C$24,'H-32A-WP06 - Debt Service'!C$27/12,0)),"-")</f>
        <v>-</v>
      </c>
      <c r="E664" s="366" t="str">
        <f>IFERROR(IF(-SUM(E$20:E663)+E$15&lt;0.000001,0,IF($C664&gt;='H-32A-WP06 - Debt Service'!D$24,'H-32A-WP06 - Debt Service'!D$27/12,0)),"-")</f>
        <v>-</v>
      </c>
      <c r="F664" s="366" t="str">
        <f>IFERROR(IF(-SUM(F$20:F663)+F$15&lt;0.000001,0,IF($C664&gt;='H-32A-WP06 - Debt Service'!E$24,'H-32A-WP06 - Debt Service'!E$27/12,0)),"-")</f>
        <v>-</v>
      </c>
      <c r="G664" s="366">
        <f>IFERROR(IF(-SUM(G$20:G663)+G$15&lt;0.000001,0,IF($C664&gt;='H-32A-WP06 - Debt Service'!F$24,'H-32A-WP06 - Debt Service'!F$27/12,0)),"-")</f>
        <v>0</v>
      </c>
      <c r="H664" s="366">
        <f>IFERROR(IF(-SUM(H$20:H663)+H$15&lt;0.000001,0,IF($C664&gt;='H-32A-WP06 - Debt Service'!G$24,'H-32A-WP06 - Debt Service'!G$27/12,0)),"-")</f>
        <v>0</v>
      </c>
      <c r="I664" s="366">
        <f>IFERROR(IF(-SUM(I$20:I663)+I$15&lt;0.000001,0,IF($C664&gt;='H-32A-WP06 - Debt Service'!H$24,'H-32A-WP06 - Debt Service'!H$27/12,0)),"-")</f>
        <v>0</v>
      </c>
      <c r="J664" s="366">
        <f>IFERROR(IF(-SUM(J$20:J663)+J$15&lt;0.000001,0,IF($C664&gt;='H-32A-WP06 - Debt Service'!I$24,'H-32A-WP06 - Debt Service'!I$27/12,0)),"-")</f>
        <v>0</v>
      </c>
      <c r="K664" s="366">
        <f>IFERROR(IF(-SUM(K$20:K663)+K$15&lt;0.000001,0,IF($C664&gt;='H-32A-WP06 - Debt Service'!J$24,'H-32A-WP06 - Debt Service'!J$27/12,0)),"-")</f>
        <v>0</v>
      </c>
      <c r="L664" s="366">
        <f>IFERROR(IF(-SUM(L$20:L663)+L$15&lt;0.000001,0,IF($C664&gt;='H-32A-WP06 - Debt Service'!K$24,'H-32A-WP06 - Debt Service'!K$27/12,0)),"-")</f>
        <v>0</v>
      </c>
      <c r="M664" s="366">
        <f>IFERROR(IF(-SUM(M$20:M663)+M$15&lt;0.000001,0,IF($C664&gt;='H-32A-WP06 - Debt Service'!L$24,'H-32A-WP06 - Debt Service'!L$27/12,0)),"-")</f>
        <v>0</v>
      </c>
      <c r="N664" s="459"/>
      <c r="O664" s="354">
        <f t="shared" si="41"/>
        <v>2072</v>
      </c>
      <c r="P664" s="378">
        <f t="shared" si="43"/>
        <v>63068</v>
      </c>
      <c r="Q664" s="366" t="str">
        <f>IFERROR(IF(-SUM(Q$20:Q663)+Q$15&lt;0.000001,0,IF($C664&gt;='H-32A-WP06 - Debt Service'!P$24,'H-32A-WP06 - Debt Service'!P$27/12,0)),"-")</f>
        <v>-</v>
      </c>
      <c r="R664" s="366">
        <f>IFERROR(IF(-SUM(R$20:R663)+R$15&lt;0.000001,0,IF($C664&gt;='H-32A-WP06 - Debt Service'!Q$24,'H-32A-WP06 - Debt Service'!Q$27/12,0)),"-")</f>
        <v>0</v>
      </c>
      <c r="S664" s="366">
        <f>IFERROR(IF(-SUM(S$20:S663)+S$15&lt;0.000001,0,IF($C664&gt;='H-32A-WP06 - Debt Service'!R$24,'H-32A-WP06 - Debt Service'!R$27/12,0)),"-")</f>
        <v>0</v>
      </c>
      <c r="T664" s="366">
        <f>IFERROR(IF(-SUM(T$20:T663)+T$15&lt;0.000001,0,IF($C664&gt;='H-32A-WP06 - Debt Service'!S$24,'H-32A-WP06 - Debt Service'!S$27/12,0)),"-")</f>
        <v>0</v>
      </c>
      <c r="U664" s="366">
        <f>IFERROR(IF(-SUM(U$20:U663)+U$15&lt;0.000001,0,IF($C664&gt;='H-32A-WP06 - Debt Service'!T$24,'H-32A-WP06 - Debt Service'!T$27/12,0)),"-")</f>
        <v>0</v>
      </c>
      <c r="V664" s="366">
        <f>IFERROR(IF(-SUM(V$20:V663)+V$15&lt;0.000001,0,IF($C664&gt;='H-32A-WP06 - Debt Service'!U$24,'H-32A-WP06 - Debt Service'!U$27/12,0)),"-")</f>
        <v>0</v>
      </c>
      <c r="W664" s="366">
        <f>IFERROR(IF(-SUM(W$20:W663)+W$15&lt;0.000001,0,IF($C664&gt;='H-32A-WP06 - Debt Service'!V$24,'H-32A-WP06 - Debt Service'!V$27/12,0)),"-")</f>
        <v>0</v>
      </c>
      <c r="X664" s="366">
        <f>IFERROR(IF(-SUM(X$20:X663)+X$15&lt;0.000001,0,IF($C664&gt;='H-32A-WP06 - Debt Service'!W$24,'H-32A-WP06 - Debt Service'!W$27/12,0)),"-")</f>
        <v>0</v>
      </c>
      <c r="Y664" s="366">
        <f>IFERROR(IF(-SUM(Y$20:Y663)+Y$15&lt;0.000001,0,IF($C664&gt;='H-32A-WP06 - Debt Service'!X$24,'H-32A-WP06 - Debt Service'!X$27/12,0)),"-")</f>
        <v>0</v>
      </c>
      <c r="Z664" s="366">
        <f>IFERROR(IF(-SUM(Z$20:Z663)+Z$15&lt;0.000001,0,IF($C664&gt;='H-32A-WP06 - Debt Service'!Y$24,'H-32A-WP06 - Debt Service'!Y$27/12,0)),"-")</f>
        <v>0</v>
      </c>
    </row>
    <row r="665" spans="2:26">
      <c r="B665" s="354">
        <f t="shared" si="40"/>
        <v>2072</v>
      </c>
      <c r="C665" s="378">
        <f t="shared" si="42"/>
        <v>63098</v>
      </c>
      <c r="D665" s="366" t="str">
        <f>IFERROR(IF(-SUM(D$20:D664)+D$15&lt;0.000001,0,IF($C665&gt;='H-32A-WP06 - Debt Service'!C$24,'H-32A-WP06 - Debt Service'!C$27/12,0)),"-")</f>
        <v>-</v>
      </c>
      <c r="E665" s="366" t="str">
        <f>IFERROR(IF(-SUM(E$20:E664)+E$15&lt;0.000001,0,IF($C665&gt;='H-32A-WP06 - Debt Service'!D$24,'H-32A-WP06 - Debt Service'!D$27/12,0)),"-")</f>
        <v>-</v>
      </c>
      <c r="F665" s="366" t="str">
        <f>IFERROR(IF(-SUM(F$20:F664)+F$15&lt;0.000001,0,IF($C665&gt;='H-32A-WP06 - Debt Service'!E$24,'H-32A-WP06 - Debt Service'!E$27/12,0)),"-")</f>
        <v>-</v>
      </c>
      <c r="G665" s="366">
        <f>IFERROR(IF(-SUM(G$20:G664)+G$15&lt;0.000001,0,IF($C665&gt;='H-32A-WP06 - Debt Service'!F$24,'H-32A-WP06 - Debt Service'!F$27/12,0)),"-")</f>
        <v>0</v>
      </c>
      <c r="H665" s="366">
        <f>IFERROR(IF(-SUM(H$20:H664)+H$15&lt;0.000001,0,IF($C665&gt;='H-32A-WP06 - Debt Service'!G$24,'H-32A-WP06 - Debt Service'!G$27/12,0)),"-")</f>
        <v>0</v>
      </c>
      <c r="I665" s="366">
        <f>IFERROR(IF(-SUM(I$20:I664)+I$15&lt;0.000001,0,IF($C665&gt;='H-32A-WP06 - Debt Service'!H$24,'H-32A-WP06 - Debt Service'!H$27/12,0)),"-")</f>
        <v>0</v>
      </c>
      <c r="J665" s="366">
        <f>IFERROR(IF(-SUM(J$20:J664)+J$15&lt;0.000001,0,IF($C665&gt;='H-32A-WP06 - Debt Service'!I$24,'H-32A-WP06 - Debt Service'!I$27/12,0)),"-")</f>
        <v>0</v>
      </c>
      <c r="K665" s="366">
        <f>IFERROR(IF(-SUM(K$20:K664)+K$15&lt;0.000001,0,IF($C665&gt;='H-32A-WP06 - Debt Service'!J$24,'H-32A-WP06 - Debt Service'!J$27/12,0)),"-")</f>
        <v>0</v>
      </c>
      <c r="L665" s="366">
        <f>IFERROR(IF(-SUM(L$20:L664)+L$15&lt;0.000001,0,IF($C665&gt;='H-32A-WP06 - Debt Service'!K$24,'H-32A-WP06 - Debt Service'!K$27/12,0)),"-")</f>
        <v>0</v>
      </c>
      <c r="M665" s="366">
        <f>IFERROR(IF(-SUM(M$20:M664)+M$15&lt;0.000001,0,IF($C665&gt;='H-32A-WP06 - Debt Service'!L$24,'H-32A-WP06 - Debt Service'!L$27/12,0)),"-")</f>
        <v>0</v>
      </c>
      <c r="N665" s="459"/>
      <c r="O665" s="354">
        <f t="shared" si="41"/>
        <v>2072</v>
      </c>
      <c r="P665" s="378">
        <f t="shared" si="43"/>
        <v>63098</v>
      </c>
      <c r="Q665" s="366" t="str">
        <f>IFERROR(IF(-SUM(Q$20:Q664)+Q$15&lt;0.000001,0,IF($C665&gt;='H-32A-WP06 - Debt Service'!P$24,'H-32A-WP06 - Debt Service'!P$27/12,0)),"-")</f>
        <v>-</v>
      </c>
      <c r="R665" s="366">
        <f>IFERROR(IF(-SUM(R$20:R664)+R$15&lt;0.000001,0,IF($C665&gt;='H-32A-WP06 - Debt Service'!Q$24,'H-32A-WP06 - Debt Service'!Q$27/12,0)),"-")</f>
        <v>0</v>
      </c>
      <c r="S665" s="366">
        <f>IFERROR(IF(-SUM(S$20:S664)+S$15&lt;0.000001,0,IF($C665&gt;='H-32A-WP06 - Debt Service'!R$24,'H-32A-WP06 - Debt Service'!R$27/12,0)),"-")</f>
        <v>0</v>
      </c>
      <c r="T665" s="366">
        <f>IFERROR(IF(-SUM(T$20:T664)+T$15&lt;0.000001,0,IF($C665&gt;='H-32A-WP06 - Debt Service'!S$24,'H-32A-WP06 - Debt Service'!S$27/12,0)),"-")</f>
        <v>0</v>
      </c>
      <c r="U665" s="366">
        <f>IFERROR(IF(-SUM(U$20:U664)+U$15&lt;0.000001,0,IF($C665&gt;='H-32A-WP06 - Debt Service'!T$24,'H-32A-WP06 - Debt Service'!T$27/12,0)),"-")</f>
        <v>0</v>
      </c>
      <c r="V665" s="366">
        <f>IFERROR(IF(-SUM(V$20:V664)+V$15&lt;0.000001,0,IF($C665&gt;='H-32A-WP06 - Debt Service'!U$24,'H-32A-WP06 - Debt Service'!U$27/12,0)),"-")</f>
        <v>0</v>
      </c>
      <c r="W665" s="366">
        <f>IFERROR(IF(-SUM(W$20:W664)+W$15&lt;0.000001,0,IF($C665&gt;='H-32A-WP06 - Debt Service'!V$24,'H-32A-WP06 - Debt Service'!V$27/12,0)),"-")</f>
        <v>0</v>
      </c>
      <c r="X665" s="366">
        <f>IFERROR(IF(-SUM(X$20:X664)+X$15&lt;0.000001,0,IF($C665&gt;='H-32A-WP06 - Debt Service'!W$24,'H-32A-WP06 - Debt Service'!W$27/12,0)),"-")</f>
        <v>0</v>
      </c>
      <c r="Y665" s="366">
        <f>IFERROR(IF(-SUM(Y$20:Y664)+Y$15&lt;0.000001,0,IF($C665&gt;='H-32A-WP06 - Debt Service'!X$24,'H-32A-WP06 - Debt Service'!X$27/12,0)),"-")</f>
        <v>0</v>
      </c>
      <c r="Z665" s="366">
        <f>IFERROR(IF(-SUM(Z$20:Z664)+Z$15&lt;0.000001,0,IF($C665&gt;='H-32A-WP06 - Debt Service'!Y$24,'H-32A-WP06 - Debt Service'!Y$27/12,0)),"-")</f>
        <v>0</v>
      </c>
    </row>
    <row r="666" spans="2:26">
      <c r="B666" s="354">
        <f t="shared" si="40"/>
        <v>2072</v>
      </c>
      <c r="C666" s="378">
        <f t="shared" si="42"/>
        <v>63129</v>
      </c>
      <c r="D666" s="366" t="str">
        <f>IFERROR(IF(-SUM(D$20:D665)+D$15&lt;0.000001,0,IF($C666&gt;='H-32A-WP06 - Debt Service'!C$24,'H-32A-WP06 - Debt Service'!C$27/12,0)),"-")</f>
        <v>-</v>
      </c>
      <c r="E666" s="366" t="str">
        <f>IFERROR(IF(-SUM(E$20:E665)+E$15&lt;0.000001,0,IF($C666&gt;='H-32A-WP06 - Debt Service'!D$24,'H-32A-WP06 - Debt Service'!D$27/12,0)),"-")</f>
        <v>-</v>
      </c>
      <c r="F666" s="366" t="str">
        <f>IFERROR(IF(-SUM(F$20:F665)+F$15&lt;0.000001,0,IF($C666&gt;='H-32A-WP06 - Debt Service'!E$24,'H-32A-WP06 - Debt Service'!E$27/12,0)),"-")</f>
        <v>-</v>
      </c>
      <c r="G666" s="366">
        <f>IFERROR(IF(-SUM(G$20:G665)+G$15&lt;0.000001,0,IF($C666&gt;='H-32A-WP06 - Debt Service'!F$24,'H-32A-WP06 - Debt Service'!F$27/12,0)),"-")</f>
        <v>0</v>
      </c>
      <c r="H666" s="366">
        <f>IFERROR(IF(-SUM(H$20:H665)+H$15&lt;0.000001,0,IF($C666&gt;='H-32A-WP06 - Debt Service'!G$24,'H-32A-WP06 - Debt Service'!G$27/12,0)),"-")</f>
        <v>0</v>
      </c>
      <c r="I666" s="366">
        <f>IFERROR(IF(-SUM(I$20:I665)+I$15&lt;0.000001,0,IF($C666&gt;='H-32A-WP06 - Debt Service'!H$24,'H-32A-WP06 - Debt Service'!H$27/12,0)),"-")</f>
        <v>0</v>
      </c>
      <c r="J666" s="366">
        <f>IFERROR(IF(-SUM(J$20:J665)+J$15&lt;0.000001,0,IF($C666&gt;='H-32A-WP06 - Debt Service'!I$24,'H-32A-WP06 - Debt Service'!I$27/12,0)),"-")</f>
        <v>0</v>
      </c>
      <c r="K666" s="366">
        <f>IFERROR(IF(-SUM(K$20:K665)+K$15&lt;0.000001,0,IF($C666&gt;='H-32A-WP06 - Debt Service'!J$24,'H-32A-WP06 - Debt Service'!J$27/12,0)),"-")</f>
        <v>0</v>
      </c>
      <c r="L666" s="366">
        <f>IFERROR(IF(-SUM(L$20:L665)+L$15&lt;0.000001,0,IF($C666&gt;='H-32A-WP06 - Debt Service'!K$24,'H-32A-WP06 - Debt Service'!K$27/12,0)),"-")</f>
        <v>0</v>
      </c>
      <c r="M666" s="366">
        <f>IFERROR(IF(-SUM(M$20:M665)+M$15&lt;0.000001,0,IF($C666&gt;='H-32A-WP06 - Debt Service'!L$24,'H-32A-WP06 - Debt Service'!L$27/12,0)),"-")</f>
        <v>0</v>
      </c>
      <c r="N666" s="459"/>
      <c r="O666" s="354">
        <f t="shared" si="41"/>
        <v>2072</v>
      </c>
      <c r="P666" s="378">
        <f t="shared" si="43"/>
        <v>63129</v>
      </c>
      <c r="Q666" s="366" t="str">
        <f>IFERROR(IF(-SUM(Q$20:Q665)+Q$15&lt;0.000001,0,IF($C666&gt;='H-32A-WP06 - Debt Service'!P$24,'H-32A-WP06 - Debt Service'!P$27/12,0)),"-")</f>
        <v>-</v>
      </c>
      <c r="R666" s="366">
        <f>IFERROR(IF(-SUM(R$20:R665)+R$15&lt;0.000001,0,IF($C666&gt;='H-32A-WP06 - Debt Service'!Q$24,'H-32A-WP06 - Debt Service'!Q$27/12,0)),"-")</f>
        <v>0</v>
      </c>
      <c r="S666" s="366">
        <f>IFERROR(IF(-SUM(S$20:S665)+S$15&lt;0.000001,0,IF($C666&gt;='H-32A-WP06 - Debt Service'!R$24,'H-32A-WP06 - Debt Service'!R$27/12,0)),"-")</f>
        <v>0</v>
      </c>
      <c r="T666" s="366">
        <f>IFERROR(IF(-SUM(T$20:T665)+T$15&lt;0.000001,0,IF($C666&gt;='H-32A-WP06 - Debt Service'!S$24,'H-32A-WP06 - Debt Service'!S$27/12,0)),"-")</f>
        <v>0</v>
      </c>
      <c r="U666" s="366">
        <f>IFERROR(IF(-SUM(U$20:U665)+U$15&lt;0.000001,0,IF($C666&gt;='H-32A-WP06 - Debt Service'!T$24,'H-32A-WP06 - Debt Service'!T$27/12,0)),"-")</f>
        <v>0</v>
      </c>
      <c r="V666" s="366">
        <f>IFERROR(IF(-SUM(V$20:V665)+V$15&lt;0.000001,0,IF($C666&gt;='H-32A-WP06 - Debt Service'!U$24,'H-32A-WP06 - Debt Service'!U$27/12,0)),"-")</f>
        <v>0</v>
      </c>
      <c r="W666" s="366">
        <f>IFERROR(IF(-SUM(W$20:W665)+W$15&lt;0.000001,0,IF($C666&gt;='H-32A-WP06 - Debt Service'!V$24,'H-32A-WP06 - Debt Service'!V$27/12,0)),"-")</f>
        <v>0</v>
      </c>
      <c r="X666" s="366">
        <f>IFERROR(IF(-SUM(X$20:X665)+X$15&lt;0.000001,0,IF($C666&gt;='H-32A-WP06 - Debt Service'!W$24,'H-32A-WP06 - Debt Service'!W$27/12,0)),"-")</f>
        <v>0</v>
      </c>
      <c r="Y666" s="366">
        <f>IFERROR(IF(-SUM(Y$20:Y665)+Y$15&lt;0.000001,0,IF($C666&gt;='H-32A-WP06 - Debt Service'!X$24,'H-32A-WP06 - Debt Service'!X$27/12,0)),"-")</f>
        <v>0</v>
      </c>
      <c r="Z666" s="366">
        <f>IFERROR(IF(-SUM(Z$20:Z665)+Z$15&lt;0.000001,0,IF($C666&gt;='H-32A-WP06 - Debt Service'!Y$24,'H-32A-WP06 - Debt Service'!Y$27/12,0)),"-")</f>
        <v>0</v>
      </c>
    </row>
    <row r="667" spans="2:26">
      <c r="B667" s="354">
        <f t="shared" si="40"/>
        <v>2072</v>
      </c>
      <c r="C667" s="378">
        <f t="shared" si="42"/>
        <v>63159</v>
      </c>
      <c r="D667" s="366" t="str">
        <f>IFERROR(IF(-SUM(D$20:D666)+D$15&lt;0.000001,0,IF($C667&gt;='H-32A-WP06 - Debt Service'!C$24,'H-32A-WP06 - Debt Service'!C$27/12,0)),"-")</f>
        <v>-</v>
      </c>
      <c r="E667" s="366" t="str">
        <f>IFERROR(IF(-SUM(E$20:E666)+E$15&lt;0.000001,0,IF($C667&gt;='H-32A-WP06 - Debt Service'!D$24,'H-32A-WP06 - Debt Service'!D$27/12,0)),"-")</f>
        <v>-</v>
      </c>
      <c r="F667" s="366" t="str">
        <f>IFERROR(IF(-SUM(F$20:F666)+F$15&lt;0.000001,0,IF($C667&gt;='H-32A-WP06 - Debt Service'!E$24,'H-32A-WP06 - Debt Service'!E$27/12,0)),"-")</f>
        <v>-</v>
      </c>
      <c r="G667" s="366">
        <f>IFERROR(IF(-SUM(G$20:G666)+G$15&lt;0.000001,0,IF($C667&gt;='H-32A-WP06 - Debt Service'!F$24,'H-32A-WP06 - Debt Service'!F$27/12,0)),"-")</f>
        <v>0</v>
      </c>
      <c r="H667" s="366">
        <f>IFERROR(IF(-SUM(H$20:H666)+H$15&lt;0.000001,0,IF($C667&gt;='H-32A-WP06 - Debt Service'!G$24,'H-32A-WP06 - Debt Service'!G$27/12,0)),"-")</f>
        <v>0</v>
      </c>
      <c r="I667" s="366">
        <f>IFERROR(IF(-SUM(I$20:I666)+I$15&lt;0.000001,0,IF($C667&gt;='H-32A-WP06 - Debt Service'!H$24,'H-32A-WP06 - Debt Service'!H$27/12,0)),"-")</f>
        <v>0</v>
      </c>
      <c r="J667" s="366">
        <f>IFERROR(IF(-SUM(J$20:J666)+J$15&lt;0.000001,0,IF($C667&gt;='H-32A-WP06 - Debt Service'!I$24,'H-32A-WP06 - Debt Service'!I$27/12,0)),"-")</f>
        <v>0</v>
      </c>
      <c r="K667" s="366">
        <f>IFERROR(IF(-SUM(K$20:K666)+K$15&lt;0.000001,0,IF($C667&gt;='H-32A-WP06 - Debt Service'!J$24,'H-32A-WP06 - Debt Service'!J$27/12,0)),"-")</f>
        <v>0</v>
      </c>
      <c r="L667" s="366">
        <f>IFERROR(IF(-SUM(L$20:L666)+L$15&lt;0.000001,0,IF($C667&gt;='H-32A-WP06 - Debt Service'!K$24,'H-32A-WP06 - Debt Service'!K$27/12,0)),"-")</f>
        <v>0</v>
      </c>
      <c r="M667" s="366">
        <f>IFERROR(IF(-SUM(M$20:M666)+M$15&lt;0.000001,0,IF($C667&gt;='H-32A-WP06 - Debt Service'!L$24,'H-32A-WP06 - Debt Service'!L$27/12,0)),"-")</f>
        <v>0</v>
      </c>
      <c r="N667" s="459"/>
      <c r="O667" s="354">
        <f t="shared" si="41"/>
        <v>2072</v>
      </c>
      <c r="P667" s="378">
        <f t="shared" si="43"/>
        <v>63159</v>
      </c>
      <c r="Q667" s="366" t="str">
        <f>IFERROR(IF(-SUM(Q$20:Q666)+Q$15&lt;0.000001,0,IF($C667&gt;='H-32A-WP06 - Debt Service'!P$24,'H-32A-WP06 - Debt Service'!P$27/12,0)),"-")</f>
        <v>-</v>
      </c>
      <c r="R667" s="366">
        <f>IFERROR(IF(-SUM(R$20:R666)+R$15&lt;0.000001,0,IF($C667&gt;='H-32A-WP06 - Debt Service'!Q$24,'H-32A-WP06 - Debt Service'!Q$27/12,0)),"-")</f>
        <v>0</v>
      </c>
      <c r="S667" s="366">
        <f>IFERROR(IF(-SUM(S$20:S666)+S$15&lt;0.000001,0,IF($C667&gt;='H-32A-WP06 - Debt Service'!R$24,'H-32A-WP06 - Debt Service'!R$27/12,0)),"-")</f>
        <v>0</v>
      </c>
      <c r="T667" s="366">
        <f>IFERROR(IF(-SUM(T$20:T666)+T$15&lt;0.000001,0,IF($C667&gt;='H-32A-WP06 - Debt Service'!S$24,'H-32A-WP06 - Debt Service'!S$27/12,0)),"-")</f>
        <v>0</v>
      </c>
      <c r="U667" s="366">
        <f>IFERROR(IF(-SUM(U$20:U666)+U$15&lt;0.000001,0,IF($C667&gt;='H-32A-WP06 - Debt Service'!T$24,'H-32A-WP06 - Debt Service'!T$27/12,0)),"-")</f>
        <v>0</v>
      </c>
      <c r="V667" s="366">
        <f>IFERROR(IF(-SUM(V$20:V666)+V$15&lt;0.000001,0,IF($C667&gt;='H-32A-WP06 - Debt Service'!U$24,'H-32A-WP06 - Debt Service'!U$27/12,0)),"-")</f>
        <v>0</v>
      </c>
      <c r="W667" s="366">
        <f>IFERROR(IF(-SUM(W$20:W666)+W$15&lt;0.000001,0,IF($C667&gt;='H-32A-WP06 - Debt Service'!V$24,'H-32A-WP06 - Debt Service'!V$27/12,0)),"-")</f>
        <v>0</v>
      </c>
      <c r="X667" s="366">
        <f>IFERROR(IF(-SUM(X$20:X666)+X$15&lt;0.000001,0,IF($C667&gt;='H-32A-WP06 - Debt Service'!W$24,'H-32A-WP06 - Debt Service'!W$27/12,0)),"-")</f>
        <v>0</v>
      </c>
      <c r="Y667" s="366">
        <f>IFERROR(IF(-SUM(Y$20:Y666)+Y$15&lt;0.000001,0,IF($C667&gt;='H-32A-WP06 - Debt Service'!X$24,'H-32A-WP06 - Debt Service'!X$27/12,0)),"-")</f>
        <v>0</v>
      </c>
      <c r="Z667" s="366">
        <f>IFERROR(IF(-SUM(Z$20:Z666)+Z$15&lt;0.000001,0,IF($C667&gt;='H-32A-WP06 - Debt Service'!Y$24,'H-32A-WP06 - Debt Service'!Y$27/12,0)),"-")</f>
        <v>0</v>
      </c>
    </row>
    <row r="668" spans="2:26">
      <c r="B668" s="354">
        <f t="shared" si="40"/>
        <v>2073</v>
      </c>
      <c r="C668" s="378">
        <f t="shared" si="42"/>
        <v>63190</v>
      </c>
      <c r="D668" s="366" t="str">
        <f>IFERROR(IF(-SUM(D$20:D667)+D$15&lt;0.000001,0,IF($C668&gt;='H-32A-WP06 - Debt Service'!C$24,'H-32A-WP06 - Debt Service'!C$27/12,0)),"-")</f>
        <v>-</v>
      </c>
      <c r="E668" s="366" t="str">
        <f>IFERROR(IF(-SUM(E$20:E667)+E$15&lt;0.000001,0,IF($C668&gt;='H-32A-WP06 - Debt Service'!D$24,'H-32A-WP06 - Debt Service'!D$27/12,0)),"-")</f>
        <v>-</v>
      </c>
      <c r="F668" s="366" t="str">
        <f>IFERROR(IF(-SUM(F$20:F667)+F$15&lt;0.000001,0,IF($C668&gt;='H-32A-WP06 - Debt Service'!E$24,'H-32A-WP06 - Debt Service'!E$27/12,0)),"-")</f>
        <v>-</v>
      </c>
      <c r="G668" s="366">
        <f>IFERROR(IF(-SUM(G$20:G667)+G$15&lt;0.000001,0,IF($C668&gt;='H-32A-WP06 - Debt Service'!F$24,'H-32A-WP06 - Debt Service'!F$27/12,0)),"-")</f>
        <v>0</v>
      </c>
      <c r="H668" s="366">
        <f>IFERROR(IF(-SUM(H$20:H667)+H$15&lt;0.000001,0,IF($C668&gt;='H-32A-WP06 - Debt Service'!G$24,'H-32A-WP06 - Debt Service'!G$27/12,0)),"-")</f>
        <v>0</v>
      </c>
      <c r="I668" s="366">
        <f>IFERROR(IF(-SUM(I$20:I667)+I$15&lt;0.000001,0,IF($C668&gt;='H-32A-WP06 - Debt Service'!H$24,'H-32A-WP06 - Debt Service'!H$27/12,0)),"-")</f>
        <v>0</v>
      </c>
      <c r="J668" s="366">
        <f>IFERROR(IF(-SUM(J$20:J667)+J$15&lt;0.000001,0,IF($C668&gt;='H-32A-WP06 - Debt Service'!I$24,'H-32A-WP06 - Debt Service'!I$27/12,0)),"-")</f>
        <v>0</v>
      </c>
      <c r="K668" s="366">
        <f>IFERROR(IF(-SUM(K$20:K667)+K$15&lt;0.000001,0,IF($C668&gt;='H-32A-WP06 - Debt Service'!J$24,'H-32A-WP06 - Debt Service'!J$27/12,0)),"-")</f>
        <v>0</v>
      </c>
      <c r="L668" s="366">
        <f>IFERROR(IF(-SUM(L$20:L667)+L$15&lt;0.000001,0,IF($C668&gt;='H-32A-WP06 - Debt Service'!K$24,'H-32A-WP06 - Debt Service'!K$27/12,0)),"-")</f>
        <v>0</v>
      </c>
      <c r="M668" s="366">
        <f>IFERROR(IF(-SUM(M$20:M667)+M$15&lt;0.000001,0,IF($C668&gt;='H-32A-WP06 - Debt Service'!L$24,'H-32A-WP06 - Debt Service'!L$27/12,0)),"-")</f>
        <v>0</v>
      </c>
      <c r="N668" s="459"/>
      <c r="O668" s="354">
        <f t="shared" si="41"/>
        <v>2073</v>
      </c>
      <c r="P668" s="378">
        <f t="shared" si="43"/>
        <v>63190</v>
      </c>
      <c r="Q668" s="366" t="str">
        <f>IFERROR(IF(-SUM(Q$20:Q667)+Q$15&lt;0.000001,0,IF($C668&gt;='H-32A-WP06 - Debt Service'!P$24,'H-32A-WP06 - Debt Service'!P$27/12,0)),"-")</f>
        <v>-</v>
      </c>
      <c r="R668" s="366">
        <f>IFERROR(IF(-SUM(R$20:R667)+R$15&lt;0.000001,0,IF($C668&gt;='H-32A-WP06 - Debt Service'!Q$24,'H-32A-WP06 - Debt Service'!Q$27/12,0)),"-")</f>
        <v>0</v>
      </c>
      <c r="S668" s="366">
        <f>IFERROR(IF(-SUM(S$20:S667)+S$15&lt;0.000001,0,IF($C668&gt;='H-32A-WP06 - Debt Service'!R$24,'H-32A-WP06 - Debt Service'!R$27/12,0)),"-")</f>
        <v>0</v>
      </c>
      <c r="T668" s="366">
        <f>IFERROR(IF(-SUM(T$20:T667)+T$15&lt;0.000001,0,IF($C668&gt;='H-32A-WP06 - Debt Service'!S$24,'H-32A-WP06 - Debt Service'!S$27/12,0)),"-")</f>
        <v>0</v>
      </c>
      <c r="U668" s="366">
        <f>IFERROR(IF(-SUM(U$20:U667)+U$15&lt;0.000001,0,IF($C668&gt;='H-32A-WP06 - Debt Service'!T$24,'H-32A-WP06 - Debt Service'!T$27/12,0)),"-")</f>
        <v>0</v>
      </c>
      <c r="V668" s="366">
        <f>IFERROR(IF(-SUM(V$20:V667)+V$15&lt;0.000001,0,IF($C668&gt;='H-32A-WP06 - Debt Service'!U$24,'H-32A-WP06 - Debt Service'!U$27/12,0)),"-")</f>
        <v>0</v>
      </c>
      <c r="W668" s="366">
        <f>IFERROR(IF(-SUM(W$20:W667)+W$15&lt;0.000001,0,IF($C668&gt;='H-32A-WP06 - Debt Service'!V$24,'H-32A-WP06 - Debt Service'!V$27/12,0)),"-")</f>
        <v>0</v>
      </c>
      <c r="X668" s="366">
        <f>IFERROR(IF(-SUM(X$20:X667)+X$15&lt;0.000001,0,IF($C668&gt;='H-32A-WP06 - Debt Service'!W$24,'H-32A-WP06 - Debt Service'!W$27/12,0)),"-")</f>
        <v>0</v>
      </c>
      <c r="Y668" s="366">
        <f>IFERROR(IF(-SUM(Y$20:Y667)+Y$15&lt;0.000001,0,IF($C668&gt;='H-32A-WP06 - Debt Service'!X$24,'H-32A-WP06 - Debt Service'!X$27/12,0)),"-")</f>
        <v>0</v>
      </c>
      <c r="Z668" s="366">
        <f>IFERROR(IF(-SUM(Z$20:Z667)+Z$15&lt;0.000001,0,IF($C668&gt;='H-32A-WP06 - Debt Service'!Y$24,'H-32A-WP06 - Debt Service'!Y$27/12,0)),"-")</f>
        <v>0</v>
      </c>
    </row>
    <row r="669" spans="2:26">
      <c r="B669" s="354">
        <f t="shared" si="40"/>
        <v>2073</v>
      </c>
      <c r="C669" s="378">
        <f t="shared" si="42"/>
        <v>63221</v>
      </c>
      <c r="D669" s="366" t="str">
        <f>IFERROR(IF(-SUM(D$20:D668)+D$15&lt;0.000001,0,IF($C669&gt;='H-32A-WP06 - Debt Service'!C$24,'H-32A-WP06 - Debt Service'!C$27/12,0)),"-")</f>
        <v>-</v>
      </c>
      <c r="E669" s="366" t="str">
        <f>IFERROR(IF(-SUM(E$20:E668)+E$15&lt;0.000001,0,IF($C669&gt;='H-32A-WP06 - Debt Service'!D$24,'H-32A-WP06 - Debt Service'!D$27/12,0)),"-")</f>
        <v>-</v>
      </c>
      <c r="F669" s="366" t="str">
        <f>IFERROR(IF(-SUM(F$20:F668)+F$15&lt;0.000001,0,IF($C669&gt;='H-32A-WP06 - Debt Service'!E$24,'H-32A-WP06 - Debt Service'!E$27/12,0)),"-")</f>
        <v>-</v>
      </c>
      <c r="G669" s="366">
        <f>IFERROR(IF(-SUM(G$20:G668)+G$15&lt;0.000001,0,IF($C669&gt;='H-32A-WP06 - Debt Service'!F$24,'H-32A-WP06 - Debt Service'!F$27/12,0)),"-")</f>
        <v>0</v>
      </c>
      <c r="H669" s="366">
        <f>IFERROR(IF(-SUM(H$20:H668)+H$15&lt;0.000001,0,IF($C669&gt;='H-32A-WP06 - Debt Service'!G$24,'H-32A-WP06 - Debt Service'!G$27/12,0)),"-")</f>
        <v>0</v>
      </c>
      <c r="I669" s="366">
        <f>IFERROR(IF(-SUM(I$20:I668)+I$15&lt;0.000001,0,IF($C669&gt;='H-32A-WP06 - Debt Service'!H$24,'H-32A-WP06 - Debt Service'!H$27/12,0)),"-")</f>
        <v>0</v>
      </c>
      <c r="J669" s="366">
        <f>IFERROR(IF(-SUM(J$20:J668)+J$15&lt;0.000001,0,IF($C669&gt;='H-32A-WP06 - Debt Service'!I$24,'H-32A-WP06 - Debt Service'!I$27/12,0)),"-")</f>
        <v>0</v>
      </c>
      <c r="K669" s="366">
        <f>IFERROR(IF(-SUM(K$20:K668)+K$15&lt;0.000001,0,IF($C669&gt;='H-32A-WP06 - Debt Service'!J$24,'H-32A-WP06 - Debt Service'!J$27/12,0)),"-")</f>
        <v>0</v>
      </c>
      <c r="L669" s="366">
        <f>IFERROR(IF(-SUM(L$20:L668)+L$15&lt;0.000001,0,IF($C669&gt;='H-32A-WP06 - Debt Service'!K$24,'H-32A-WP06 - Debt Service'!K$27/12,0)),"-")</f>
        <v>0</v>
      </c>
      <c r="M669" s="366">
        <f>IFERROR(IF(-SUM(M$20:M668)+M$15&lt;0.000001,0,IF($C669&gt;='H-32A-WP06 - Debt Service'!L$24,'H-32A-WP06 - Debt Service'!L$27/12,0)),"-")</f>
        <v>0</v>
      </c>
      <c r="N669" s="459"/>
      <c r="O669" s="354">
        <f t="shared" si="41"/>
        <v>2073</v>
      </c>
      <c r="P669" s="378">
        <f t="shared" si="43"/>
        <v>63221</v>
      </c>
      <c r="Q669" s="366" t="str">
        <f>IFERROR(IF(-SUM(Q$20:Q668)+Q$15&lt;0.000001,0,IF($C669&gt;='H-32A-WP06 - Debt Service'!P$24,'H-32A-WP06 - Debt Service'!P$27/12,0)),"-")</f>
        <v>-</v>
      </c>
      <c r="R669" s="366">
        <f>IFERROR(IF(-SUM(R$20:R668)+R$15&lt;0.000001,0,IF($C669&gt;='H-32A-WP06 - Debt Service'!Q$24,'H-32A-WP06 - Debt Service'!Q$27/12,0)),"-")</f>
        <v>0</v>
      </c>
      <c r="S669" s="366">
        <f>IFERROR(IF(-SUM(S$20:S668)+S$15&lt;0.000001,0,IF($C669&gt;='H-32A-WP06 - Debt Service'!R$24,'H-32A-WP06 - Debt Service'!R$27/12,0)),"-")</f>
        <v>0</v>
      </c>
      <c r="T669" s="366">
        <f>IFERROR(IF(-SUM(T$20:T668)+T$15&lt;0.000001,0,IF($C669&gt;='H-32A-WP06 - Debt Service'!S$24,'H-32A-WP06 - Debt Service'!S$27/12,0)),"-")</f>
        <v>0</v>
      </c>
      <c r="U669" s="366">
        <f>IFERROR(IF(-SUM(U$20:U668)+U$15&lt;0.000001,0,IF($C669&gt;='H-32A-WP06 - Debt Service'!T$24,'H-32A-WP06 - Debt Service'!T$27/12,0)),"-")</f>
        <v>0</v>
      </c>
      <c r="V669" s="366">
        <f>IFERROR(IF(-SUM(V$20:V668)+V$15&lt;0.000001,0,IF($C669&gt;='H-32A-WP06 - Debt Service'!U$24,'H-32A-WP06 - Debt Service'!U$27/12,0)),"-")</f>
        <v>0</v>
      </c>
      <c r="W669" s="366">
        <f>IFERROR(IF(-SUM(W$20:W668)+W$15&lt;0.000001,0,IF($C669&gt;='H-32A-WP06 - Debt Service'!V$24,'H-32A-WP06 - Debt Service'!V$27/12,0)),"-")</f>
        <v>0</v>
      </c>
      <c r="X669" s="366">
        <f>IFERROR(IF(-SUM(X$20:X668)+X$15&lt;0.000001,0,IF($C669&gt;='H-32A-WP06 - Debt Service'!W$24,'H-32A-WP06 - Debt Service'!W$27/12,0)),"-")</f>
        <v>0</v>
      </c>
      <c r="Y669" s="366">
        <f>IFERROR(IF(-SUM(Y$20:Y668)+Y$15&lt;0.000001,0,IF($C669&gt;='H-32A-WP06 - Debt Service'!X$24,'H-32A-WP06 - Debt Service'!X$27/12,0)),"-")</f>
        <v>0</v>
      </c>
      <c r="Z669" s="366">
        <f>IFERROR(IF(-SUM(Z$20:Z668)+Z$15&lt;0.000001,0,IF($C669&gt;='H-32A-WP06 - Debt Service'!Y$24,'H-32A-WP06 - Debt Service'!Y$27/12,0)),"-")</f>
        <v>0</v>
      </c>
    </row>
    <row r="670" spans="2:26">
      <c r="B670" s="354">
        <f t="shared" si="40"/>
        <v>2073</v>
      </c>
      <c r="C670" s="378">
        <f t="shared" si="42"/>
        <v>63249</v>
      </c>
      <c r="D670" s="366" t="str">
        <f>IFERROR(IF(-SUM(D$20:D669)+D$15&lt;0.000001,0,IF($C670&gt;='H-32A-WP06 - Debt Service'!C$24,'H-32A-WP06 - Debt Service'!C$27/12,0)),"-")</f>
        <v>-</v>
      </c>
      <c r="E670" s="366" t="str">
        <f>IFERROR(IF(-SUM(E$20:E669)+E$15&lt;0.000001,0,IF($C670&gt;='H-32A-WP06 - Debt Service'!D$24,'H-32A-WP06 - Debt Service'!D$27/12,0)),"-")</f>
        <v>-</v>
      </c>
      <c r="F670" s="366" t="str">
        <f>IFERROR(IF(-SUM(F$20:F669)+F$15&lt;0.000001,0,IF($C670&gt;='H-32A-WP06 - Debt Service'!E$24,'H-32A-WP06 - Debt Service'!E$27/12,0)),"-")</f>
        <v>-</v>
      </c>
      <c r="G670" s="366">
        <f>IFERROR(IF(-SUM(G$20:G669)+G$15&lt;0.000001,0,IF($C670&gt;='H-32A-WP06 - Debt Service'!F$24,'H-32A-WP06 - Debt Service'!F$27/12,0)),"-")</f>
        <v>0</v>
      </c>
      <c r="H670" s="366">
        <f>IFERROR(IF(-SUM(H$20:H669)+H$15&lt;0.000001,0,IF($C670&gt;='H-32A-WP06 - Debt Service'!G$24,'H-32A-WP06 - Debt Service'!G$27/12,0)),"-")</f>
        <v>0</v>
      </c>
      <c r="I670" s="366">
        <f>IFERROR(IF(-SUM(I$20:I669)+I$15&lt;0.000001,0,IF($C670&gt;='H-32A-WP06 - Debt Service'!H$24,'H-32A-WP06 - Debt Service'!H$27/12,0)),"-")</f>
        <v>0</v>
      </c>
      <c r="J670" s="366">
        <f>IFERROR(IF(-SUM(J$20:J669)+J$15&lt;0.000001,0,IF($C670&gt;='H-32A-WP06 - Debt Service'!I$24,'H-32A-WP06 - Debt Service'!I$27/12,0)),"-")</f>
        <v>0</v>
      </c>
      <c r="K670" s="366">
        <f>IFERROR(IF(-SUM(K$20:K669)+K$15&lt;0.000001,0,IF($C670&gt;='H-32A-WP06 - Debt Service'!J$24,'H-32A-WP06 - Debt Service'!J$27/12,0)),"-")</f>
        <v>0</v>
      </c>
      <c r="L670" s="366">
        <f>IFERROR(IF(-SUM(L$20:L669)+L$15&lt;0.000001,0,IF($C670&gt;='H-32A-WP06 - Debt Service'!K$24,'H-32A-WP06 - Debt Service'!K$27/12,0)),"-")</f>
        <v>0</v>
      </c>
      <c r="M670" s="366">
        <f>IFERROR(IF(-SUM(M$20:M669)+M$15&lt;0.000001,0,IF($C670&gt;='H-32A-WP06 - Debt Service'!L$24,'H-32A-WP06 - Debt Service'!L$27/12,0)),"-")</f>
        <v>0</v>
      </c>
      <c r="N670" s="459"/>
      <c r="O670" s="354">
        <f t="shared" si="41"/>
        <v>2073</v>
      </c>
      <c r="P670" s="378">
        <f t="shared" si="43"/>
        <v>63249</v>
      </c>
      <c r="Q670" s="366" t="str">
        <f>IFERROR(IF(-SUM(Q$20:Q669)+Q$15&lt;0.000001,0,IF($C670&gt;='H-32A-WP06 - Debt Service'!P$24,'H-32A-WP06 - Debt Service'!P$27/12,0)),"-")</f>
        <v>-</v>
      </c>
      <c r="R670" s="366">
        <f>IFERROR(IF(-SUM(R$20:R669)+R$15&lt;0.000001,0,IF($C670&gt;='H-32A-WP06 - Debt Service'!Q$24,'H-32A-WP06 - Debt Service'!Q$27/12,0)),"-")</f>
        <v>0</v>
      </c>
      <c r="S670" s="366">
        <f>IFERROR(IF(-SUM(S$20:S669)+S$15&lt;0.000001,0,IF($C670&gt;='H-32A-WP06 - Debt Service'!R$24,'H-32A-WP06 - Debt Service'!R$27/12,0)),"-")</f>
        <v>0</v>
      </c>
      <c r="T670" s="366">
        <f>IFERROR(IF(-SUM(T$20:T669)+T$15&lt;0.000001,0,IF($C670&gt;='H-32A-WP06 - Debt Service'!S$24,'H-32A-WP06 - Debt Service'!S$27/12,0)),"-")</f>
        <v>0</v>
      </c>
      <c r="U670" s="366">
        <f>IFERROR(IF(-SUM(U$20:U669)+U$15&lt;0.000001,0,IF($C670&gt;='H-32A-WP06 - Debt Service'!T$24,'H-32A-WP06 - Debt Service'!T$27/12,0)),"-")</f>
        <v>0</v>
      </c>
      <c r="V670" s="366">
        <f>IFERROR(IF(-SUM(V$20:V669)+V$15&lt;0.000001,0,IF($C670&gt;='H-32A-WP06 - Debt Service'!U$24,'H-32A-WP06 - Debt Service'!U$27/12,0)),"-")</f>
        <v>0</v>
      </c>
      <c r="W670" s="366">
        <f>IFERROR(IF(-SUM(W$20:W669)+W$15&lt;0.000001,0,IF($C670&gt;='H-32A-WP06 - Debt Service'!V$24,'H-32A-WP06 - Debt Service'!V$27/12,0)),"-")</f>
        <v>0</v>
      </c>
      <c r="X670" s="366">
        <f>IFERROR(IF(-SUM(X$20:X669)+X$15&lt;0.000001,0,IF($C670&gt;='H-32A-WP06 - Debt Service'!W$24,'H-32A-WP06 - Debt Service'!W$27/12,0)),"-")</f>
        <v>0</v>
      </c>
      <c r="Y670" s="366">
        <f>IFERROR(IF(-SUM(Y$20:Y669)+Y$15&lt;0.000001,0,IF($C670&gt;='H-32A-WP06 - Debt Service'!X$24,'H-32A-WP06 - Debt Service'!X$27/12,0)),"-")</f>
        <v>0</v>
      </c>
      <c r="Z670" s="366">
        <f>IFERROR(IF(-SUM(Z$20:Z669)+Z$15&lt;0.000001,0,IF($C670&gt;='H-32A-WP06 - Debt Service'!Y$24,'H-32A-WP06 - Debt Service'!Y$27/12,0)),"-")</f>
        <v>0</v>
      </c>
    </row>
    <row r="671" spans="2:26">
      <c r="B671" s="354">
        <f t="shared" si="40"/>
        <v>2073</v>
      </c>
      <c r="C671" s="378">
        <f t="shared" si="42"/>
        <v>63280</v>
      </c>
      <c r="D671" s="366" t="str">
        <f>IFERROR(IF(-SUM(D$20:D670)+D$15&lt;0.000001,0,IF($C671&gt;='H-32A-WP06 - Debt Service'!C$24,'H-32A-WP06 - Debt Service'!C$27/12,0)),"-")</f>
        <v>-</v>
      </c>
      <c r="E671" s="366" t="str">
        <f>IFERROR(IF(-SUM(E$20:E670)+E$15&lt;0.000001,0,IF($C671&gt;='H-32A-WP06 - Debt Service'!D$24,'H-32A-WP06 - Debt Service'!D$27/12,0)),"-")</f>
        <v>-</v>
      </c>
      <c r="F671" s="366" t="str">
        <f>IFERROR(IF(-SUM(F$20:F670)+F$15&lt;0.000001,0,IF($C671&gt;='H-32A-WP06 - Debt Service'!E$24,'H-32A-WP06 - Debt Service'!E$27/12,0)),"-")</f>
        <v>-</v>
      </c>
      <c r="G671" s="366">
        <f>IFERROR(IF(-SUM(G$20:G670)+G$15&lt;0.000001,0,IF($C671&gt;='H-32A-WP06 - Debt Service'!F$24,'H-32A-WP06 - Debt Service'!F$27/12,0)),"-")</f>
        <v>0</v>
      </c>
      <c r="H671" s="366">
        <f>IFERROR(IF(-SUM(H$20:H670)+H$15&lt;0.000001,0,IF($C671&gt;='H-32A-WP06 - Debt Service'!G$24,'H-32A-WP06 - Debt Service'!G$27/12,0)),"-")</f>
        <v>0</v>
      </c>
      <c r="I671" s="366">
        <f>IFERROR(IF(-SUM(I$20:I670)+I$15&lt;0.000001,0,IF($C671&gt;='H-32A-WP06 - Debt Service'!H$24,'H-32A-WP06 - Debt Service'!H$27/12,0)),"-")</f>
        <v>0</v>
      </c>
      <c r="J671" s="366">
        <f>IFERROR(IF(-SUM(J$20:J670)+J$15&lt;0.000001,0,IF($C671&gt;='H-32A-WP06 - Debt Service'!I$24,'H-32A-WP06 - Debt Service'!I$27/12,0)),"-")</f>
        <v>0</v>
      </c>
      <c r="K671" s="366">
        <f>IFERROR(IF(-SUM(K$20:K670)+K$15&lt;0.000001,0,IF($C671&gt;='H-32A-WP06 - Debt Service'!J$24,'H-32A-WP06 - Debt Service'!J$27/12,0)),"-")</f>
        <v>0</v>
      </c>
      <c r="L671" s="366">
        <f>IFERROR(IF(-SUM(L$20:L670)+L$15&lt;0.000001,0,IF($C671&gt;='H-32A-WP06 - Debt Service'!K$24,'H-32A-WP06 - Debt Service'!K$27/12,0)),"-")</f>
        <v>0</v>
      </c>
      <c r="M671" s="366">
        <f>IFERROR(IF(-SUM(M$20:M670)+M$15&lt;0.000001,0,IF($C671&gt;='H-32A-WP06 - Debt Service'!L$24,'H-32A-WP06 - Debt Service'!L$27/12,0)),"-")</f>
        <v>0</v>
      </c>
      <c r="N671" s="459"/>
      <c r="O671" s="354">
        <f t="shared" si="41"/>
        <v>2073</v>
      </c>
      <c r="P671" s="378">
        <f t="shared" si="43"/>
        <v>63280</v>
      </c>
      <c r="Q671" s="366" t="str">
        <f>IFERROR(IF(-SUM(Q$20:Q670)+Q$15&lt;0.000001,0,IF($C671&gt;='H-32A-WP06 - Debt Service'!P$24,'H-32A-WP06 - Debt Service'!P$27/12,0)),"-")</f>
        <v>-</v>
      </c>
      <c r="R671" s="366">
        <f>IFERROR(IF(-SUM(R$20:R670)+R$15&lt;0.000001,0,IF($C671&gt;='H-32A-WP06 - Debt Service'!Q$24,'H-32A-WP06 - Debt Service'!Q$27/12,0)),"-")</f>
        <v>0</v>
      </c>
      <c r="S671" s="366">
        <f>IFERROR(IF(-SUM(S$20:S670)+S$15&lt;0.000001,0,IF($C671&gt;='H-32A-WP06 - Debt Service'!R$24,'H-32A-WP06 - Debt Service'!R$27/12,0)),"-")</f>
        <v>0</v>
      </c>
      <c r="T671" s="366">
        <f>IFERROR(IF(-SUM(T$20:T670)+T$15&lt;0.000001,0,IF($C671&gt;='H-32A-WP06 - Debt Service'!S$24,'H-32A-WP06 - Debt Service'!S$27/12,0)),"-")</f>
        <v>0</v>
      </c>
      <c r="U671" s="366">
        <f>IFERROR(IF(-SUM(U$20:U670)+U$15&lt;0.000001,0,IF($C671&gt;='H-32A-WP06 - Debt Service'!T$24,'H-32A-WP06 - Debt Service'!T$27/12,0)),"-")</f>
        <v>0</v>
      </c>
      <c r="V671" s="366">
        <f>IFERROR(IF(-SUM(V$20:V670)+V$15&lt;0.000001,0,IF($C671&gt;='H-32A-WP06 - Debt Service'!U$24,'H-32A-WP06 - Debt Service'!U$27/12,0)),"-")</f>
        <v>0</v>
      </c>
      <c r="W671" s="366">
        <f>IFERROR(IF(-SUM(W$20:W670)+W$15&lt;0.000001,0,IF($C671&gt;='H-32A-WP06 - Debt Service'!V$24,'H-32A-WP06 - Debt Service'!V$27/12,0)),"-")</f>
        <v>0</v>
      </c>
      <c r="X671" s="366">
        <f>IFERROR(IF(-SUM(X$20:X670)+X$15&lt;0.000001,0,IF($C671&gt;='H-32A-WP06 - Debt Service'!W$24,'H-32A-WP06 - Debt Service'!W$27/12,0)),"-")</f>
        <v>0</v>
      </c>
      <c r="Y671" s="366">
        <f>IFERROR(IF(-SUM(Y$20:Y670)+Y$15&lt;0.000001,0,IF($C671&gt;='H-32A-WP06 - Debt Service'!X$24,'H-32A-WP06 - Debt Service'!X$27/12,0)),"-")</f>
        <v>0</v>
      </c>
      <c r="Z671" s="366">
        <f>IFERROR(IF(-SUM(Z$20:Z670)+Z$15&lt;0.000001,0,IF($C671&gt;='H-32A-WP06 - Debt Service'!Y$24,'H-32A-WP06 - Debt Service'!Y$27/12,0)),"-")</f>
        <v>0</v>
      </c>
    </row>
    <row r="672" spans="2:26">
      <c r="B672" s="354">
        <f t="shared" si="40"/>
        <v>2073</v>
      </c>
      <c r="C672" s="378">
        <f t="shared" si="42"/>
        <v>63310</v>
      </c>
      <c r="D672" s="366" t="str">
        <f>IFERROR(IF(-SUM(D$20:D671)+D$15&lt;0.000001,0,IF($C672&gt;='H-32A-WP06 - Debt Service'!C$24,'H-32A-WP06 - Debt Service'!C$27/12,0)),"-")</f>
        <v>-</v>
      </c>
      <c r="E672" s="366" t="str">
        <f>IFERROR(IF(-SUM(E$20:E671)+E$15&lt;0.000001,0,IF($C672&gt;='H-32A-WP06 - Debt Service'!D$24,'H-32A-WP06 - Debt Service'!D$27/12,0)),"-")</f>
        <v>-</v>
      </c>
      <c r="F672" s="366" t="str">
        <f>IFERROR(IF(-SUM(F$20:F671)+F$15&lt;0.000001,0,IF($C672&gt;='H-32A-WP06 - Debt Service'!E$24,'H-32A-WP06 - Debt Service'!E$27/12,0)),"-")</f>
        <v>-</v>
      </c>
      <c r="G672" s="366">
        <f>IFERROR(IF(-SUM(G$20:G671)+G$15&lt;0.000001,0,IF($C672&gt;='H-32A-WP06 - Debt Service'!F$24,'H-32A-WP06 - Debt Service'!F$27/12,0)),"-")</f>
        <v>0</v>
      </c>
      <c r="H672" s="366">
        <f>IFERROR(IF(-SUM(H$20:H671)+H$15&lt;0.000001,0,IF($C672&gt;='H-32A-WP06 - Debt Service'!G$24,'H-32A-WP06 - Debt Service'!G$27/12,0)),"-")</f>
        <v>0</v>
      </c>
      <c r="I672" s="366">
        <f>IFERROR(IF(-SUM(I$20:I671)+I$15&lt;0.000001,0,IF($C672&gt;='H-32A-WP06 - Debt Service'!H$24,'H-32A-WP06 - Debt Service'!H$27/12,0)),"-")</f>
        <v>0</v>
      </c>
      <c r="J672" s="366">
        <f>IFERROR(IF(-SUM(J$20:J671)+J$15&lt;0.000001,0,IF($C672&gt;='H-32A-WP06 - Debt Service'!I$24,'H-32A-WP06 - Debt Service'!I$27/12,0)),"-")</f>
        <v>0</v>
      </c>
      <c r="K672" s="366">
        <f>IFERROR(IF(-SUM(K$20:K671)+K$15&lt;0.000001,0,IF($C672&gt;='H-32A-WP06 - Debt Service'!J$24,'H-32A-WP06 - Debt Service'!J$27/12,0)),"-")</f>
        <v>0</v>
      </c>
      <c r="L672" s="366">
        <f>IFERROR(IF(-SUM(L$20:L671)+L$15&lt;0.000001,0,IF($C672&gt;='H-32A-WP06 - Debt Service'!K$24,'H-32A-WP06 - Debt Service'!K$27/12,0)),"-")</f>
        <v>0</v>
      </c>
      <c r="M672" s="366">
        <f>IFERROR(IF(-SUM(M$20:M671)+M$15&lt;0.000001,0,IF($C672&gt;='H-32A-WP06 - Debt Service'!L$24,'H-32A-WP06 - Debt Service'!L$27/12,0)),"-")</f>
        <v>0</v>
      </c>
      <c r="N672" s="459"/>
      <c r="O672" s="354">
        <f t="shared" si="41"/>
        <v>2073</v>
      </c>
      <c r="P672" s="378">
        <f t="shared" si="43"/>
        <v>63310</v>
      </c>
      <c r="Q672" s="366" t="str">
        <f>IFERROR(IF(-SUM(Q$20:Q671)+Q$15&lt;0.000001,0,IF($C672&gt;='H-32A-WP06 - Debt Service'!P$24,'H-32A-WP06 - Debt Service'!P$27/12,0)),"-")</f>
        <v>-</v>
      </c>
      <c r="R672" s="366">
        <f>IFERROR(IF(-SUM(R$20:R671)+R$15&lt;0.000001,0,IF($C672&gt;='H-32A-WP06 - Debt Service'!Q$24,'H-32A-WP06 - Debt Service'!Q$27/12,0)),"-")</f>
        <v>0</v>
      </c>
      <c r="S672" s="366">
        <f>IFERROR(IF(-SUM(S$20:S671)+S$15&lt;0.000001,0,IF($C672&gt;='H-32A-WP06 - Debt Service'!R$24,'H-32A-WP06 - Debt Service'!R$27/12,0)),"-")</f>
        <v>0</v>
      </c>
      <c r="T672" s="366">
        <f>IFERROR(IF(-SUM(T$20:T671)+T$15&lt;0.000001,0,IF($C672&gt;='H-32A-WP06 - Debt Service'!S$24,'H-32A-WP06 - Debt Service'!S$27/12,0)),"-")</f>
        <v>0</v>
      </c>
      <c r="U672" s="366">
        <f>IFERROR(IF(-SUM(U$20:U671)+U$15&lt;0.000001,0,IF($C672&gt;='H-32A-WP06 - Debt Service'!T$24,'H-32A-WP06 - Debt Service'!T$27/12,0)),"-")</f>
        <v>0</v>
      </c>
      <c r="V672" s="366">
        <f>IFERROR(IF(-SUM(V$20:V671)+V$15&lt;0.000001,0,IF($C672&gt;='H-32A-WP06 - Debt Service'!U$24,'H-32A-WP06 - Debt Service'!U$27/12,0)),"-")</f>
        <v>0</v>
      </c>
      <c r="W672" s="366">
        <f>IFERROR(IF(-SUM(W$20:W671)+W$15&lt;0.000001,0,IF($C672&gt;='H-32A-WP06 - Debt Service'!V$24,'H-32A-WP06 - Debt Service'!V$27/12,0)),"-")</f>
        <v>0</v>
      </c>
      <c r="X672" s="366">
        <f>IFERROR(IF(-SUM(X$20:X671)+X$15&lt;0.000001,0,IF($C672&gt;='H-32A-WP06 - Debt Service'!W$24,'H-32A-WP06 - Debt Service'!W$27/12,0)),"-")</f>
        <v>0</v>
      </c>
      <c r="Y672" s="366">
        <f>IFERROR(IF(-SUM(Y$20:Y671)+Y$15&lt;0.000001,0,IF($C672&gt;='H-32A-WP06 - Debt Service'!X$24,'H-32A-WP06 - Debt Service'!X$27/12,0)),"-")</f>
        <v>0</v>
      </c>
      <c r="Z672" s="366">
        <f>IFERROR(IF(-SUM(Z$20:Z671)+Z$15&lt;0.000001,0,IF($C672&gt;='H-32A-WP06 - Debt Service'!Y$24,'H-32A-WP06 - Debt Service'!Y$27/12,0)),"-")</f>
        <v>0</v>
      </c>
    </row>
    <row r="673" spans="2:26">
      <c r="B673" s="354">
        <f t="shared" si="40"/>
        <v>2073</v>
      </c>
      <c r="C673" s="378">
        <f t="shared" si="42"/>
        <v>63341</v>
      </c>
      <c r="D673" s="366" t="str">
        <f>IFERROR(IF(-SUM(D$20:D672)+D$15&lt;0.000001,0,IF($C673&gt;='H-32A-WP06 - Debt Service'!C$24,'H-32A-WP06 - Debt Service'!C$27/12,0)),"-")</f>
        <v>-</v>
      </c>
      <c r="E673" s="366" t="str">
        <f>IFERROR(IF(-SUM(E$20:E672)+E$15&lt;0.000001,0,IF($C673&gt;='H-32A-WP06 - Debt Service'!D$24,'H-32A-WP06 - Debt Service'!D$27/12,0)),"-")</f>
        <v>-</v>
      </c>
      <c r="F673" s="366" t="str">
        <f>IFERROR(IF(-SUM(F$20:F672)+F$15&lt;0.000001,0,IF($C673&gt;='H-32A-WP06 - Debt Service'!E$24,'H-32A-WP06 - Debt Service'!E$27/12,0)),"-")</f>
        <v>-</v>
      </c>
      <c r="G673" s="366">
        <f>IFERROR(IF(-SUM(G$20:G672)+G$15&lt;0.000001,0,IF($C673&gt;='H-32A-WP06 - Debt Service'!F$24,'H-32A-WP06 - Debt Service'!F$27/12,0)),"-")</f>
        <v>0</v>
      </c>
      <c r="H673" s="366">
        <f>IFERROR(IF(-SUM(H$20:H672)+H$15&lt;0.000001,0,IF($C673&gt;='H-32A-WP06 - Debt Service'!G$24,'H-32A-WP06 - Debt Service'!G$27/12,0)),"-")</f>
        <v>0</v>
      </c>
      <c r="I673" s="366">
        <f>IFERROR(IF(-SUM(I$20:I672)+I$15&lt;0.000001,0,IF($C673&gt;='H-32A-WP06 - Debt Service'!H$24,'H-32A-WP06 - Debt Service'!H$27/12,0)),"-")</f>
        <v>0</v>
      </c>
      <c r="J673" s="366">
        <f>IFERROR(IF(-SUM(J$20:J672)+J$15&lt;0.000001,0,IF($C673&gt;='H-32A-WP06 - Debt Service'!I$24,'H-32A-WP06 - Debt Service'!I$27/12,0)),"-")</f>
        <v>0</v>
      </c>
      <c r="K673" s="366">
        <f>IFERROR(IF(-SUM(K$20:K672)+K$15&lt;0.000001,0,IF($C673&gt;='H-32A-WP06 - Debt Service'!J$24,'H-32A-WP06 - Debt Service'!J$27/12,0)),"-")</f>
        <v>0</v>
      </c>
      <c r="L673" s="366">
        <f>IFERROR(IF(-SUM(L$20:L672)+L$15&lt;0.000001,0,IF($C673&gt;='H-32A-WP06 - Debt Service'!K$24,'H-32A-WP06 - Debt Service'!K$27/12,0)),"-")</f>
        <v>0</v>
      </c>
      <c r="M673" s="366">
        <f>IFERROR(IF(-SUM(M$20:M672)+M$15&lt;0.000001,0,IF($C673&gt;='H-32A-WP06 - Debt Service'!L$24,'H-32A-WP06 - Debt Service'!L$27/12,0)),"-")</f>
        <v>0</v>
      </c>
      <c r="N673" s="459"/>
      <c r="O673" s="354">
        <f t="shared" si="41"/>
        <v>2073</v>
      </c>
      <c r="P673" s="378">
        <f t="shared" si="43"/>
        <v>63341</v>
      </c>
      <c r="Q673" s="366" t="str">
        <f>IFERROR(IF(-SUM(Q$20:Q672)+Q$15&lt;0.000001,0,IF($C673&gt;='H-32A-WP06 - Debt Service'!P$24,'H-32A-WP06 - Debt Service'!P$27/12,0)),"-")</f>
        <v>-</v>
      </c>
      <c r="R673" s="366">
        <f>IFERROR(IF(-SUM(R$20:R672)+R$15&lt;0.000001,0,IF($C673&gt;='H-32A-WP06 - Debt Service'!Q$24,'H-32A-WP06 - Debt Service'!Q$27/12,0)),"-")</f>
        <v>0</v>
      </c>
      <c r="S673" s="366">
        <f>IFERROR(IF(-SUM(S$20:S672)+S$15&lt;0.000001,0,IF($C673&gt;='H-32A-WP06 - Debt Service'!R$24,'H-32A-WP06 - Debt Service'!R$27/12,0)),"-")</f>
        <v>0</v>
      </c>
      <c r="T673" s="366">
        <f>IFERROR(IF(-SUM(T$20:T672)+T$15&lt;0.000001,0,IF($C673&gt;='H-32A-WP06 - Debt Service'!S$24,'H-32A-WP06 - Debt Service'!S$27/12,0)),"-")</f>
        <v>0</v>
      </c>
      <c r="U673" s="366">
        <f>IFERROR(IF(-SUM(U$20:U672)+U$15&lt;0.000001,0,IF($C673&gt;='H-32A-WP06 - Debt Service'!T$24,'H-32A-WP06 - Debt Service'!T$27/12,0)),"-")</f>
        <v>0</v>
      </c>
      <c r="V673" s="366">
        <f>IFERROR(IF(-SUM(V$20:V672)+V$15&lt;0.000001,0,IF($C673&gt;='H-32A-WP06 - Debt Service'!U$24,'H-32A-WP06 - Debt Service'!U$27/12,0)),"-")</f>
        <v>0</v>
      </c>
      <c r="W673" s="366">
        <f>IFERROR(IF(-SUM(W$20:W672)+W$15&lt;0.000001,0,IF($C673&gt;='H-32A-WP06 - Debt Service'!V$24,'H-32A-WP06 - Debt Service'!V$27/12,0)),"-")</f>
        <v>0</v>
      </c>
      <c r="X673" s="366">
        <f>IFERROR(IF(-SUM(X$20:X672)+X$15&lt;0.000001,0,IF($C673&gt;='H-32A-WP06 - Debt Service'!W$24,'H-32A-WP06 - Debt Service'!W$27/12,0)),"-")</f>
        <v>0</v>
      </c>
      <c r="Y673" s="366">
        <f>IFERROR(IF(-SUM(Y$20:Y672)+Y$15&lt;0.000001,0,IF($C673&gt;='H-32A-WP06 - Debt Service'!X$24,'H-32A-WP06 - Debt Service'!X$27/12,0)),"-")</f>
        <v>0</v>
      </c>
      <c r="Z673" s="366">
        <f>IFERROR(IF(-SUM(Z$20:Z672)+Z$15&lt;0.000001,0,IF($C673&gt;='H-32A-WP06 - Debt Service'!Y$24,'H-32A-WP06 - Debt Service'!Y$27/12,0)),"-")</f>
        <v>0</v>
      </c>
    </row>
    <row r="674" spans="2:26">
      <c r="B674" s="354">
        <f t="shared" si="40"/>
        <v>2073</v>
      </c>
      <c r="C674" s="378">
        <f t="shared" si="42"/>
        <v>63371</v>
      </c>
      <c r="D674" s="366" t="str">
        <f>IFERROR(IF(-SUM(D$20:D673)+D$15&lt;0.000001,0,IF($C674&gt;='H-32A-WP06 - Debt Service'!C$24,'H-32A-WP06 - Debt Service'!C$27/12,0)),"-")</f>
        <v>-</v>
      </c>
      <c r="E674" s="366" t="str">
        <f>IFERROR(IF(-SUM(E$20:E673)+E$15&lt;0.000001,0,IF($C674&gt;='H-32A-WP06 - Debt Service'!D$24,'H-32A-WP06 - Debt Service'!D$27/12,0)),"-")</f>
        <v>-</v>
      </c>
      <c r="F674" s="366" t="str">
        <f>IFERROR(IF(-SUM(F$20:F673)+F$15&lt;0.000001,0,IF($C674&gt;='H-32A-WP06 - Debt Service'!E$24,'H-32A-WP06 - Debt Service'!E$27/12,0)),"-")</f>
        <v>-</v>
      </c>
      <c r="G674" s="366">
        <f>IFERROR(IF(-SUM(G$20:G673)+G$15&lt;0.000001,0,IF($C674&gt;='H-32A-WP06 - Debt Service'!F$24,'H-32A-WP06 - Debt Service'!F$27/12,0)),"-")</f>
        <v>0</v>
      </c>
      <c r="H674" s="366">
        <f>IFERROR(IF(-SUM(H$20:H673)+H$15&lt;0.000001,0,IF($C674&gt;='H-32A-WP06 - Debt Service'!G$24,'H-32A-WP06 - Debt Service'!G$27/12,0)),"-")</f>
        <v>0</v>
      </c>
      <c r="I674" s="366">
        <f>IFERROR(IF(-SUM(I$20:I673)+I$15&lt;0.000001,0,IF($C674&gt;='H-32A-WP06 - Debt Service'!H$24,'H-32A-WP06 - Debt Service'!H$27/12,0)),"-")</f>
        <v>0</v>
      </c>
      <c r="J674" s="366">
        <f>IFERROR(IF(-SUM(J$20:J673)+J$15&lt;0.000001,0,IF($C674&gt;='H-32A-WP06 - Debt Service'!I$24,'H-32A-WP06 - Debt Service'!I$27/12,0)),"-")</f>
        <v>0</v>
      </c>
      <c r="K674" s="366">
        <f>IFERROR(IF(-SUM(K$20:K673)+K$15&lt;0.000001,0,IF($C674&gt;='H-32A-WP06 - Debt Service'!J$24,'H-32A-WP06 - Debt Service'!J$27/12,0)),"-")</f>
        <v>0</v>
      </c>
      <c r="L674" s="366">
        <f>IFERROR(IF(-SUM(L$20:L673)+L$15&lt;0.000001,0,IF($C674&gt;='H-32A-WP06 - Debt Service'!K$24,'H-32A-WP06 - Debt Service'!K$27/12,0)),"-")</f>
        <v>0</v>
      </c>
      <c r="M674" s="366">
        <f>IFERROR(IF(-SUM(M$20:M673)+M$15&lt;0.000001,0,IF($C674&gt;='H-32A-WP06 - Debt Service'!L$24,'H-32A-WP06 - Debt Service'!L$27/12,0)),"-")</f>
        <v>0</v>
      </c>
      <c r="N674" s="459"/>
      <c r="O674" s="354">
        <f t="shared" si="41"/>
        <v>2073</v>
      </c>
      <c r="P674" s="378">
        <f t="shared" si="43"/>
        <v>63371</v>
      </c>
      <c r="Q674" s="366" t="str">
        <f>IFERROR(IF(-SUM(Q$20:Q673)+Q$15&lt;0.000001,0,IF($C674&gt;='H-32A-WP06 - Debt Service'!P$24,'H-32A-WP06 - Debt Service'!P$27/12,0)),"-")</f>
        <v>-</v>
      </c>
      <c r="R674" s="366">
        <f>IFERROR(IF(-SUM(R$20:R673)+R$15&lt;0.000001,0,IF($C674&gt;='H-32A-WP06 - Debt Service'!Q$24,'H-32A-WP06 - Debt Service'!Q$27/12,0)),"-")</f>
        <v>0</v>
      </c>
      <c r="S674" s="366">
        <f>IFERROR(IF(-SUM(S$20:S673)+S$15&lt;0.000001,0,IF($C674&gt;='H-32A-WP06 - Debt Service'!R$24,'H-32A-WP06 - Debt Service'!R$27/12,0)),"-")</f>
        <v>0</v>
      </c>
      <c r="T674" s="366">
        <f>IFERROR(IF(-SUM(T$20:T673)+T$15&lt;0.000001,0,IF($C674&gt;='H-32A-WP06 - Debt Service'!S$24,'H-32A-WP06 - Debt Service'!S$27/12,0)),"-")</f>
        <v>0</v>
      </c>
      <c r="U674" s="366">
        <f>IFERROR(IF(-SUM(U$20:U673)+U$15&lt;0.000001,0,IF($C674&gt;='H-32A-WP06 - Debt Service'!T$24,'H-32A-WP06 - Debt Service'!T$27/12,0)),"-")</f>
        <v>0</v>
      </c>
      <c r="V674" s="366">
        <f>IFERROR(IF(-SUM(V$20:V673)+V$15&lt;0.000001,0,IF($C674&gt;='H-32A-WP06 - Debt Service'!U$24,'H-32A-WP06 - Debt Service'!U$27/12,0)),"-")</f>
        <v>0</v>
      </c>
      <c r="W674" s="366">
        <f>IFERROR(IF(-SUM(W$20:W673)+W$15&lt;0.000001,0,IF($C674&gt;='H-32A-WP06 - Debt Service'!V$24,'H-32A-WP06 - Debt Service'!V$27/12,0)),"-")</f>
        <v>0</v>
      </c>
      <c r="X674" s="366">
        <f>IFERROR(IF(-SUM(X$20:X673)+X$15&lt;0.000001,0,IF($C674&gt;='H-32A-WP06 - Debt Service'!W$24,'H-32A-WP06 - Debt Service'!W$27/12,0)),"-")</f>
        <v>0</v>
      </c>
      <c r="Y674" s="366">
        <f>IFERROR(IF(-SUM(Y$20:Y673)+Y$15&lt;0.000001,0,IF($C674&gt;='H-32A-WP06 - Debt Service'!X$24,'H-32A-WP06 - Debt Service'!X$27/12,0)),"-")</f>
        <v>0</v>
      </c>
      <c r="Z674" s="366">
        <f>IFERROR(IF(-SUM(Z$20:Z673)+Z$15&lt;0.000001,0,IF($C674&gt;='H-32A-WP06 - Debt Service'!Y$24,'H-32A-WP06 - Debt Service'!Y$27/12,0)),"-")</f>
        <v>0</v>
      </c>
    </row>
    <row r="675" spans="2:26">
      <c r="B675" s="354">
        <f t="shared" si="40"/>
        <v>2073</v>
      </c>
      <c r="C675" s="378">
        <f t="shared" si="42"/>
        <v>63402</v>
      </c>
      <c r="D675" s="366" t="str">
        <f>IFERROR(IF(-SUM(D$20:D674)+D$15&lt;0.000001,0,IF($C675&gt;='H-32A-WP06 - Debt Service'!C$24,'H-32A-WP06 - Debt Service'!C$27/12,0)),"-")</f>
        <v>-</v>
      </c>
      <c r="E675" s="366" t="str">
        <f>IFERROR(IF(-SUM(E$20:E674)+E$15&lt;0.000001,0,IF($C675&gt;='H-32A-WP06 - Debt Service'!D$24,'H-32A-WP06 - Debt Service'!D$27/12,0)),"-")</f>
        <v>-</v>
      </c>
      <c r="F675" s="366" t="str">
        <f>IFERROR(IF(-SUM(F$20:F674)+F$15&lt;0.000001,0,IF($C675&gt;='H-32A-WP06 - Debt Service'!E$24,'H-32A-WP06 - Debt Service'!E$27/12,0)),"-")</f>
        <v>-</v>
      </c>
      <c r="G675" s="366">
        <f>IFERROR(IF(-SUM(G$20:G674)+G$15&lt;0.000001,0,IF($C675&gt;='H-32A-WP06 - Debt Service'!F$24,'H-32A-WP06 - Debt Service'!F$27/12,0)),"-")</f>
        <v>0</v>
      </c>
      <c r="H675" s="366">
        <f>IFERROR(IF(-SUM(H$20:H674)+H$15&lt;0.000001,0,IF($C675&gt;='H-32A-WP06 - Debt Service'!G$24,'H-32A-WP06 - Debt Service'!G$27/12,0)),"-")</f>
        <v>0</v>
      </c>
      <c r="I675" s="366">
        <f>IFERROR(IF(-SUM(I$20:I674)+I$15&lt;0.000001,0,IF($C675&gt;='H-32A-WP06 - Debt Service'!H$24,'H-32A-WP06 - Debt Service'!H$27/12,0)),"-")</f>
        <v>0</v>
      </c>
      <c r="J675" s="366">
        <f>IFERROR(IF(-SUM(J$20:J674)+J$15&lt;0.000001,0,IF($C675&gt;='H-32A-WP06 - Debt Service'!I$24,'H-32A-WP06 - Debt Service'!I$27/12,0)),"-")</f>
        <v>0</v>
      </c>
      <c r="K675" s="366">
        <f>IFERROR(IF(-SUM(K$20:K674)+K$15&lt;0.000001,0,IF($C675&gt;='H-32A-WP06 - Debt Service'!J$24,'H-32A-WP06 - Debt Service'!J$27/12,0)),"-")</f>
        <v>0</v>
      </c>
      <c r="L675" s="366">
        <f>IFERROR(IF(-SUM(L$20:L674)+L$15&lt;0.000001,0,IF($C675&gt;='H-32A-WP06 - Debt Service'!K$24,'H-32A-WP06 - Debt Service'!K$27/12,0)),"-")</f>
        <v>0</v>
      </c>
      <c r="M675" s="366">
        <f>IFERROR(IF(-SUM(M$20:M674)+M$15&lt;0.000001,0,IF($C675&gt;='H-32A-WP06 - Debt Service'!L$24,'H-32A-WP06 - Debt Service'!L$27/12,0)),"-")</f>
        <v>0</v>
      </c>
      <c r="N675" s="459"/>
      <c r="O675" s="354">
        <f t="shared" si="41"/>
        <v>2073</v>
      </c>
      <c r="P675" s="378">
        <f t="shared" si="43"/>
        <v>63402</v>
      </c>
      <c r="Q675" s="366" t="str">
        <f>IFERROR(IF(-SUM(Q$20:Q674)+Q$15&lt;0.000001,0,IF($C675&gt;='H-32A-WP06 - Debt Service'!P$24,'H-32A-WP06 - Debt Service'!P$27/12,0)),"-")</f>
        <v>-</v>
      </c>
      <c r="R675" s="366">
        <f>IFERROR(IF(-SUM(R$20:R674)+R$15&lt;0.000001,0,IF($C675&gt;='H-32A-WP06 - Debt Service'!Q$24,'H-32A-WP06 - Debt Service'!Q$27/12,0)),"-")</f>
        <v>0</v>
      </c>
      <c r="S675" s="366">
        <f>IFERROR(IF(-SUM(S$20:S674)+S$15&lt;0.000001,0,IF($C675&gt;='H-32A-WP06 - Debt Service'!R$24,'H-32A-WP06 - Debt Service'!R$27/12,0)),"-")</f>
        <v>0</v>
      </c>
      <c r="T675" s="366">
        <f>IFERROR(IF(-SUM(T$20:T674)+T$15&lt;0.000001,0,IF($C675&gt;='H-32A-WP06 - Debt Service'!S$24,'H-32A-WP06 - Debt Service'!S$27/12,0)),"-")</f>
        <v>0</v>
      </c>
      <c r="U675" s="366">
        <f>IFERROR(IF(-SUM(U$20:U674)+U$15&lt;0.000001,0,IF($C675&gt;='H-32A-WP06 - Debt Service'!T$24,'H-32A-WP06 - Debt Service'!T$27/12,0)),"-")</f>
        <v>0</v>
      </c>
      <c r="V675" s="366">
        <f>IFERROR(IF(-SUM(V$20:V674)+V$15&lt;0.000001,0,IF($C675&gt;='H-32A-WP06 - Debt Service'!U$24,'H-32A-WP06 - Debt Service'!U$27/12,0)),"-")</f>
        <v>0</v>
      </c>
      <c r="W675" s="366">
        <f>IFERROR(IF(-SUM(W$20:W674)+W$15&lt;0.000001,0,IF($C675&gt;='H-32A-WP06 - Debt Service'!V$24,'H-32A-WP06 - Debt Service'!V$27/12,0)),"-")</f>
        <v>0</v>
      </c>
      <c r="X675" s="366">
        <f>IFERROR(IF(-SUM(X$20:X674)+X$15&lt;0.000001,0,IF($C675&gt;='H-32A-WP06 - Debt Service'!W$24,'H-32A-WP06 - Debt Service'!W$27/12,0)),"-")</f>
        <v>0</v>
      </c>
      <c r="Y675" s="366">
        <f>IFERROR(IF(-SUM(Y$20:Y674)+Y$15&lt;0.000001,0,IF($C675&gt;='H-32A-WP06 - Debt Service'!X$24,'H-32A-WP06 - Debt Service'!X$27/12,0)),"-")</f>
        <v>0</v>
      </c>
      <c r="Z675" s="366">
        <f>IFERROR(IF(-SUM(Z$20:Z674)+Z$15&lt;0.000001,0,IF($C675&gt;='H-32A-WP06 - Debt Service'!Y$24,'H-32A-WP06 - Debt Service'!Y$27/12,0)),"-")</f>
        <v>0</v>
      </c>
    </row>
    <row r="676" spans="2:26">
      <c r="B676" s="354">
        <f t="shared" si="40"/>
        <v>2073</v>
      </c>
      <c r="C676" s="378">
        <f t="shared" si="42"/>
        <v>63433</v>
      </c>
      <c r="D676" s="366" t="str">
        <f>IFERROR(IF(-SUM(D$20:D675)+D$15&lt;0.000001,0,IF($C676&gt;='H-32A-WP06 - Debt Service'!C$24,'H-32A-WP06 - Debt Service'!C$27/12,0)),"-")</f>
        <v>-</v>
      </c>
      <c r="E676" s="366" t="str">
        <f>IFERROR(IF(-SUM(E$20:E675)+E$15&lt;0.000001,0,IF($C676&gt;='H-32A-WP06 - Debt Service'!D$24,'H-32A-WP06 - Debt Service'!D$27/12,0)),"-")</f>
        <v>-</v>
      </c>
      <c r="F676" s="366" t="str">
        <f>IFERROR(IF(-SUM(F$20:F675)+F$15&lt;0.000001,0,IF($C676&gt;='H-32A-WP06 - Debt Service'!E$24,'H-32A-WP06 - Debt Service'!E$27/12,0)),"-")</f>
        <v>-</v>
      </c>
      <c r="G676" s="366">
        <f>IFERROR(IF(-SUM(G$20:G675)+G$15&lt;0.000001,0,IF($C676&gt;='H-32A-WP06 - Debt Service'!F$24,'H-32A-WP06 - Debt Service'!F$27/12,0)),"-")</f>
        <v>0</v>
      </c>
      <c r="H676" s="366">
        <f>IFERROR(IF(-SUM(H$20:H675)+H$15&lt;0.000001,0,IF($C676&gt;='H-32A-WP06 - Debt Service'!G$24,'H-32A-WP06 - Debt Service'!G$27/12,0)),"-")</f>
        <v>0</v>
      </c>
      <c r="I676" s="366">
        <f>IFERROR(IF(-SUM(I$20:I675)+I$15&lt;0.000001,0,IF($C676&gt;='H-32A-WP06 - Debt Service'!H$24,'H-32A-WP06 - Debt Service'!H$27/12,0)),"-")</f>
        <v>0</v>
      </c>
      <c r="J676" s="366">
        <f>IFERROR(IF(-SUM(J$20:J675)+J$15&lt;0.000001,0,IF($C676&gt;='H-32A-WP06 - Debt Service'!I$24,'H-32A-WP06 - Debt Service'!I$27/12,0)),"-")</f>
        <v>0</v>
      </c>
      <c r="K676" s="366">
        <f>IFERROR(IF(-SUM(K$20:K675)+K$15&lt;0.000001,0,IF($C676&gt;='H-32A-WP06 - Debt Service'!J$24,'H-32A-WP06 - Debt Service'!J$27/12,0)),"-")</f>
        <v>0</v>
      </c>
      <c r="L676" s="366">
        <f>IFERROR(IF(-SUM(L$20:L675)+L$15&lt;0.000001,0,IF($C676&gt;='H-32A-WP06 - Debt Service'!K$24,'H-32A-WP06 - Debt Service'!K$27/12,0)),"-")</f>
        <v>0</v>
      </c>
      <c r="M676" s="366">
        <f>IFERROR(IF(-SUM(M$20:M675)+M$15&lt;0.000001,0,IF($C676&gt;='H-32A-WP06 - Debt Service'!L$24,'H-32A-WP06 - Debt Service'!L$27/12,0)),"-")</f>
        <v>0</v>
      </c>
      <c r="N676" s="459"/>
      <c r="O676" s="354">
        <f t="shared" si="41"/>
        <v>2073</v>
      </c>
      <c r="P676" s="378">
        <f t="shared" si="43"/>
        <v>63433</v>
      </c>
      <c r="Q676" s="366" t="str">
        <f>IFERROR(IF(-SUM(Q$20:Q675)+Q$15&lt;0.000001,0,IF($C676&gt;='H-32A-WP06 - Debt Service'!P$24,'H-32A-WP06 - Debt Service'!P$27/12,0)),"-")</f>
        <v>-</v>
      </c>
      <c r="R676" s="366">
        <f>IFERROR(IF(-SUM(R$20:R675)+R$15&lt;0.000001,0,IF($C676&gt;='H-32A-WP06 - Debt Service'!Q$24,'H-32A-WP06 - Debt Service'!Q$27/12,0)),"-")</f>
        <v>0</v>
      </c>
      <c r="S676" s="366">
        <f>IFERROR(IF(-SUM(S$20:S675)+S$15&lt;0.000001,0,IF($C676&gt;='H-32A-WP06 - Debt Service'!R$24,'H-32A-WP06 - Debt Service'!R$27/12,0)),"-")</f>
        <v>0</v>
      </c>
      <c r="T676" s="366">
        <f>IFERROR(IF(-SUM(T$20:T675)+T$15&lt;0.000001,0,IF($C676&gt;='H-32A-WP06 - Debt Service'!S$24,'H-32A-WP06 - Debt Service'!S$27/12,0)),"-")</f>
        <v>0</v>
      </c>
      <c r="U676" s="366">
        <f>IFERROR(IF(-SUM(U$20:U675)+U$15&lt;0.000001,0,IF($C676&gt;='H-32A-WP06 - Debt Service'!T$24,'H-32A-WP06 - Debt Service'!T$27/12,0)),"-")</f>
        <v>0</v>
      </c>
      <c r="V676" s="366">
        <f>IFERROR(IF(-SUM(V$20:V675)+V$15&lt;0.000001,0,IF($C676&gt;='H-32A-WP06 - Debt Service'!U$24,'H-32A-WP06 - Debt Service'!U$27/12,0)),"-")</f>
        <v>0</v>
      </c>
      <c r="W676" s="366">
        <f>IFERROR(IF(-SUM(W$20:W675)+W$15&lt;0.000001,0,IF($C676&gt;='H-32A-WP06 - Debt Service'!V$24,'H-32A-WP06 - Debt Service'!V$27/12,0)),"-")</f>
        <v>0</v>
      </c>
      <c r="X676" s="366">
        <f>IFERROR(IF(-SUM(X$20:X675)+X$15&lt;0.000001,0,IF($C676&gt;='H-32A-WP06 - Debt Service'!W$24,'H-32A-WP06 - Debt Service'!W$27/12,0)),"-")</f>
        <v>0</v>
      </c>
      <c r="Y676" s="366">
        <f>IFERROR(IF(-SUM(Y$20:Y675)+Y$15&lt;0.000001,0,IF($C676&gt;='H-32A-WP06 - Debt Service'!X$24,'H-32A-WP06 - Debt Service'!X$27/12,0)),"-")</f>
        <v>0</v>
      </c>
      <c r="Z676" s="366">
        <f>IFERROR(IF(-SUM(Z$20:Z675)+Z$15&lt;0.000001,0,IF($C676&gt;='H-32A-WP06 - Debt Service'!Y$24,'H-32A-WP06 - Debt Service'!Y$27/12,0)),"-")</f>
        <v>0</v>
      </c>
    </row>
    <row r="677" spans="2:26">
      <c r="B677" s="354">
        <f t="shared" si="40"/>
        <v>2073</v>
      </c>
      <c r="C677" s="378">
        <f t="shared" si="42"/>
        <v>63463</v>
      </c>
      <c r="D677" s="366" t="str">
        <f>IFERROR(IF(-SUM(D$20:D676)+D$15&lt;0.000001,0,IF($C677&gt;='H-32A-WP06 - Debt Service'!C$24,'H-32A-WP06 - Debt Service'!C$27/12,0)),"-")</f>
        <v>-</v>
      </c>
      <c r="E677" s="366" t="str">
        <f>IFERROR(IF(-SUM(E$20:E676)+E$15&lt;0.000001,0,IF($C677&gt;='H-32A-WP06 - Debt Service'!D$24,'H-32A-WP06 - Debt Service'!D$27/12,0)),"-")</f>
        <v>-</v>
      </c>
      <c r="F677" s="366" t="str">
        <f>IFERROR(IF(-SUM(F$20:F676)+F$15&lt;0.000001,0,IF($C677&gt;='H-32A-WP06 - Debt Service'!E$24,'H-32A-WP06 - Debt Service'!E$27/12,0)),"-")</f>
        <v>-</v>
      </c>
      <c r="G677" s="366">
        <f>IFERROR(IF(-SUM(G$20:G676)+G$15&lt;0.000001,0,IF($C677&gt;='H-32A-WP06 - Debt Service'!F$24,'H-32A-WP06 - Debt Service'!F$27/12,0)),"-")</f>
        <v>0</v>
      </c>
      <c r="H677" s="366">
        <f>IFERROR(IF(-SUM(H$20:H676)+H$15&lt;0.000001,0,IF($C677&gt;='H-32A-WP06 - Debt Service'!G$24,'H-32A-WP06 - Debt Service'!G$27/12,0)),"-")</f>
        <v>0</v>
      </c>
      <c r="I677" s="366">
        <f>IFERROR(IF(-SUM(I$20:I676)+I$15&lt;0.000001,0,IF($C677&gt;='H-32A-WP06 - Debt Service'!H$24,'H-32A-WP06 - Debt Service'!H$27/12,0)),"-")</f>
        <v>0</v>
      </c>
      <c r="J677" s="366">
        <f>IFERROR(IF(-SUM(J$20:J676)+J$15&lt;0.000001,0,IF($C677&gt;='H-32A-WP06 - Debt Service'!I$24,'H-32A-WP06 - Debt Service'!I$27/12,0)),"-")</f>
        <v>0</v>
      </c>
      <c r="K677" s="366">
        <f>IFERROR(IF(-SUM(K$20:K676)+K$15&lt;0.000001,0,IF($C677&gt;='H-32A-WP06 - Debt Service'!J$24,'H-32A-WP06 - Debt Service'!J$27/12,0)),"-")</f>
        <v>0</v>
      </c>
      <c r="L677" s="366">
        <f>IFERROR(IF(-SUM(L$20:L676)+L$15&lt;0.000001,0,IF($C677&gt;='H-32A-WP06 - Debt Service'!K$24,'H-32A-WP06 - Debt Service'!K$27/12,0)),"-")</f>
        <v>0</v>
      </c>
      <c r="M677" s="366">
        <f>IFERROR(IF(-SUM(M$20:M676)+M$15&lt;0.000001,0,IF($C677&gt;='H-32A-WP06 - Debt Service'!L$24,'H-32A-WP06 - Debt Service'!L$27/12,0)),"-")</f>
        <v>0</v>
      </c>
      <c r="N677" s="459"/>
      <c r="O677" s="354">
        <f t="shared" si="41"/>
        <v>2073</v>
      </c>
      <c r="P677" s="378">
        <f t="shared" si="43"/>
        <v>63463</v>
      </c>
      <c r="Q677" s="366" t="str">
        <f>IFERROR(IF(-SUM(Q$20:Q676)+Q$15&lt;0.000001,0,IF($C677&gt;='H-32A-WP06 - Debt Service'!P$24,'H-32A-WP06 - Debt Service'!P$27/12,0)),"-")</f>
        <v>-</v>
      </c>
      <c r="R677" s="366">
        <f>IFERROR(IF(-SUM(R$20:R676)+R$15&lt;0.000001,0,IF($C677&gt;='H-32A-WP06 - Debt Service'!Q$24,'H-32A-WP06 - Debt Service'!Q$27/12,0)),"-")</f>
        <v>0</v>
      </c>
      <c r="S677" s="366">
        <f>IFERROR(IF(-SUM(S$20:S676)+S$15&lt;0.000001,0,IF($C677&gt;='H-32A-WP06 - Debt Service'!R$24,'H-32A-WP06 - Debt Service'!R$27/12,0)),"-")</f>
        <v>0</v>
      </c>
      <c r="T677" s="366">
        <f>IFERROR(IF(-SUM(T$20:T676)+T$15&lt;0.000001,0,IF($C677&gt;='H-32A-WP06 - Debt Service'!S$24,'H-32A-WP06 - Debt Service'!S$27/12,0)),"-")</f>
        <v>0</v>
      </c>
      <c r="U677" s="366">
        <f>IFERROR(IF(-SUM(U$20:U676)+U$15&lt;0.000001,0,IF($C677&gt;='H-32A-WP06 - Debt Service'!T$24,'H-32A-WP06 - Debt Service'!T$27/12,0)),"-")</f>
        <v>0</v>
      </c>
      <c r="V677" s="366">
        <f>IFERROR(IF(-SUM(V$20:V676)+V$15&lt;0.000001,0,IF($C677&gt;='H-32A-WP06 - Debt Service'!U$24,'H-32A-WP06 - Debt Service'!U$27/12,0)),"-")</f>
        <v>0</v>
      </c>
      <c r="W677" s="366">
        <f>IFERROR(IF(-SUM(W$20:W676)+W$15&lt;0.000001,0,IF($C677&gt;='H-32A-WP06 - Debt Service'!V$24,'H-32A-WP06 - Debt Service'!V$27/12,0)),"-")</f>
        <v>0</v>
      </c>
      <c r="X677" s="366">
        <f>IFERROR(IF(-SUM(X$20:X676)+X$15&lt;0.000001,0,IF($C677&gt;='H-32A-WP06 - Debt Service'!W$24,'H-32A-WP06 - Debt Service'!W$27/12,0)),"-")</f>
        <v>0</v>
      </c>
      <c r="Y677" s="366">
        <f>IFERROR(IF(-SUM(Y$20:Y676)+Y$15&lt;0.000001,0,IF($C677&gt;='H-32A-WP06 - Debt Service'!X$24,'H-32A-WP06 - Debt Service'!X$27/12,0)),"-")</f>
        <v>0</v>
      </c>
      <c r="Z677" s="366">
        <f>IFERROR(IF(-SUM(Z$20:Z676)+Z$15&lt;0.000001,0,IF($C677&gt;='H-32A-WP06 - Debt Service'!Y$24,'H-32A-WP06 - Debt Service'!Y$27/12,0)),"-")</f>
        <v>0</v>
      </c>
    </row>
    <row r="678" spans="2:26">
      <c r="B678" s="354">
        <f t="shared" si="40"/>
        <v>2073</v>
      </c>
      <c r="C678" s="378">
        <f t="shared" si="42"/>
        <v>63494</v>
      </c>
      <c r="D678" s="366" t="str">
        <f>IFERROR(IF(-SUM(D$20:D677)+D$15&lt;0.000001,0,IF($C678&gt;='H-32A-WP06 - Debt Service'!C$24,'H-32A-WP06 - Debt Service'!C$27/12,0)),"-")</f>
        <v>-</v>
      </c>
      <c r="E678" s="366" t="str">
        <f>IFERROR(IF(-SUM(E$20:E677)+E$15&lt;0.000001,0,IF($C678&gt;='H-32A-WP06 - Debt Service'!D$24,'H-32A-WP06 - Debt Service'!D$27/12,0)),"-")</f>
        <v>-</v>
      </c>
      <c r="F678" s="366" t="str">
        <f>IFERROR(IF(-SUM(F$20:F677)+F$15&lt;0.000001,0,IF($C678&gt;='H-32A-WP06 - Debt Service'!E$24,'H-32A-WP06 - Debt Service'!E$27/12,0)),"-")</f>
        <v>-</v>
      </c>
      <c r="G678" s="366">
        <f>IFERROR(IF(-SUM(G$20:G677)+G$15&lt;0.000001,0,IF($C678&gt;='H-32A-WP06 - Debt Service'!F$24,'H-32A-WP06 - Debt Service'!F$27/12,0)),"-")</f>
        <v>0</v>
      </c>
      <c r="H678" s="366">
        <f>IFERROR(IF(-SUM(H$20:H677)+H$15&lt;0.000001,0,IF($C678&gt;='H-32A-WP06 - Debt Service'!G$24,'H-32A-WP06 - Debt Service'!G$27/12,0)),"-")</f>
        <v>0</v>
      </c>
      <c r="I678" s="366">
        <f>IFERROR(IF(-SUM(I$20:I677)+I$15&lt;0.000001,0,IF($C678&gt;='H-32A-WP06 - Debt Service'!H$24,'H-32A-WP06 - Debt Service'!H$27/12,0)),"-")</f>
        <v>0</v>
      </c>
      <c r="J678" s="366">
        <f>IFERROR(IF(-SUM(J$20:J677)+J$15&lt;0.000001,0,IF($C678&gt;='H-32A-WP06 - Debt Service'!I$24,'H-32A-WP06 - Debt Service'!I$27/12,0)),"-")</f>
        <v>0</v>
      </c>
      <c r="K678" s="366">
        <f>IFERROR(IF(-SUM(K$20:K677)+K$15&lt;0.000001,0,IF($C678&gt;='H-32A-WP06 - Debt Service'!J$24,'H-32A-WP06 - Debt Service'!J$27/12,0)),"-")</f>
        <v>0</v>
      </c>
      <c r="L678" s="366">
        <f>IFERROR(IF(-SUM(L$20:L677)+L$15&lt;0.000001,0,IF($C678&gt;='H-32A-WP06 - Debt Service'!K$24,'H-32A-WP06 - Debt Service'!K$27/12,0)),"-")</f>
        <v>0</v>
      </c>
      <c r="M678" s="366">
        <f>IFERROR(IF(-SUM(M$20:M677)+M$15&lt;0.000001,0,IF($C678&gt;='H-32A-WP06 - Debt Service'!L$24,'H-32A-WP06 - Debt Service'!L$27/12,0)),"-")</f>
        <v>0</v>
      </c>
      <c r="N678" s="459"/>
      <c r="O678" s="354">
        <f t="shared" si="41"/>
        <v>2073</v>
      </c>
      <c r="P678" s="378">
        <f t="shared" si="43"/>
        <v>63494</v>
      </c>
      <c r="Q678" s="366" t="str">
        <f>IFERROR(IF(-SUM(Q$20:Q677)+Q$15&lt;0.000001,0,IF($C678&gt;='H-32A-WP06 - Debt Service'!P$24,'H-32A-WP06 - Debt Service'!P$27/12,0)),"-")</f>
        <v>-</v>
      </c>
      <c r="R678" s="366">
        <f>IFERROR(IF(-SUM(R$20:R677)+R$15&lt;0.000001,0,IF($C678&gt;='H-32A-WP06 - Debt Service'!Q$24,'H-32A-WP06 - Debt Service'!Q$27/12,0)),"-")</f>
        <v>0</v>
      </c>
      <c r="S678" s="366">
        <f>IFERROR(IF(-SUM(S$20:S677)+S$15&lt;0.000001,0,IF($C678&gt;='H-32A-WP06 - Debt Service'!R$24,'H-32A-WP06 - Debt Service'!R$27/12,0)),"-")</f>
        <v>0</v>
      </c>
      <c r="T678" s="366">
        <f>IFERROR(IF(-SUM(T$20:T677)+T$15&lt;0.000001,0,IF($C678&gt;='H-32A-WP06 - Debt Service'!S$24,'H-32A-WP06 - Debt Service'!S$27/12,0)),"-")</f>
        <v>0</v>
      </c>
      <c r="U678" s="366">
        <f>IFERROR(IF(-SUM(U$20:U677)+U$15&lt;0.000001,0,IF($C678&gt;='H-32A-WP06 - Debt Service'!T$24,'H-32A-WP06 - Debt Service'!T$27/12,0)),"-")</f>
        <v>0</v>
      </c>
      <c r="V678" s="366">
        <f>IFERROR(IF(-SUM(V$20:V677)+V$15&lt;0.000001,0,IF($C678&gt;='H-32A-WP06 - Debt Service'!U$24,'H-32A-WP06 - Debt Service'!U$27/12,0)),"-")</f>
        <v>0</v>
      </c>
      <c r="W678" s="366">
        <f>IFERROR(IF(-SUM(W$20:W677)+W$15&lt;0.000001,0,IF($C678&gt;='H-32A-WP06 - Debt Service'!V$24,'H-32A-WP06 - Debt Service'!V$27/12,0)),"-")</f>
        <v>0</v>
      </c>
      <c r="X678" s="366">
        <f>IFERROR(IF(-SUM(X$20:X677)+X$15&lt;0.000001,0,IF($C678&gt;='H-32A-WP06 - Debt Service'!W$24,'H-32A-WP06 - Debt Service'!W$27/12,0)),"-")</f>
        <v>0</v>
      </c>
      <c r="Y678" s="366">
        <f>IFERROR(IF(-SUM(Y$20:Y677)+Y$15&lt;0.000001,0,IF($C678&gt;='H-32A-WP06 - Debt Service'!X$24,'H-32A-WP06 - Debt Service'!X$27/12,0)),"-")</f>
        <v>0</v>
      </c>
      <c r="Z678" s="366">
        <f>IFERROR(IF(-SUM(Z$20:Z677)+Z$15&lt;0.000001,0,IF($C678&gt;='H-32A-WP06 - Debt Service'!Y$24,'H-32A-WP06 - Debt Service'!Y$27/12,0)),"-")</f>
        <v>0</v>
      </c>
    </row>
    <row r="679" spans="2:26">
      <c r="B679" s="354">
        <f t="shared" si="40"/>
        <v>2073</v>
      </c>
      <c r="C679" s="378">
        <f t="shared" si="42"/>
        <v>63524</v>
      </c>
      <c r="D679" s="366" t="str">
        <f>IFERROR(IF(-SUM(D$20:D678)+D$15&lt;0.000001,0,IF($C679&gt;='H-32A-WP06 - Debt Service'!C$24,'H-32A-WP06 - Debt Service'!C$27/12,0)),"-")</f>
        <v>-</v>
      </c>
      <c r="E679" s="366" t="str">
        <f>IFERROR(IF(-SUM(E$20:E678)+E$15&lt;0.000001,0,IF($C679&gt;='H-32A-WP06 - Debt Service'!D$24,'H-32A-WP06 - Debt Service'!D$27/12,0)),"-")</f>
        <v>-</v>
      </c>
      <c r="F679" s="366" t="str">
        <f>IFERROR(IF(-SUM(F$20:F678)+F$15&lt;0.000001,0,IF($C679&gt;='H-32A-WP06 - Debt Service'!E$24,'H-32A-WP06 - Debt Service'!E$27/12,0)),"-")</f>
        <v>-</v>
      </c>
      <c r="G679" s="366">
        <f>IFERROR(IF(-SUM(G$20:G678)+G$15&lt;0.000001,0,IF($C679&gt;='H-32A-WP06 - Debt Service'!F$24,'H-32A-WP06 - Debt Service'!F$27/12,0)),"-")</f>
        <v>0</v>
      </c>
      <c r="H679" s="366">
        <f>IFERROR(IF(-SUM(H$20:H678)+H$15&lt;0.000001,0,IF($C679&gt;='H-32A-WP06 - Debt Service'!G$24,'H-32A-WP06 - Debt Service'!G$27/12,0)),"-")</f>
        <v>0</v>
      </c>
      <c r="I679" s="366">
        <f>IFERROR(IF(-SUM(I$20:I678)+I$15&lt;0.000001,0,IF($C679&gt;='H-32A-WP06 - Debt Service'!H$24,'H-32A-WP06 - Debt Service'!H$27/12,0)),"-")</f>
        <v>0</v>
      </c>
      <c r="J679" s="366">
        <f>IFERROR(IF(-SUM(J$20:J678)+J$15&lt;0.000001,0,IF($C679&gt;='H-32A-WP06 - Debt Service'!I$24,'H-32A-WP06 - Debt Service'!I$27/12,0)),"-")</f>
        <v>0</v>
      </c>
      <c r="K679" s="366">
        <f>IFERROR(IF(-SUM(K$20:K678)+K$15&lt;0.000001,0,IF($C679&gt;='H-32A-WP06 - Debt Service'!J$24,'H-32A-WP06 - Debt Service'!J$27/12,0)),"-")</f>
        <v>0</v>
      </c>
      <c r="L679" s="366">
        <f>IFERROR(IF(-SUM(L$20:L678)+L$15&lt;0.000001,0,IF($C679&gt;='H-32A-WP06 - Debt Service'!K$24,'H-32A-WP06 - Debt Service'!K$27/12,0)),"-")</f>
        <v>0</v>
      </c>
      <c r="M679" s="366">
        <f>IFERROR(IF(-SUM(M$20:M678)+M$15&lt;0.000001,0,IF($C679&gt;='H-32A-WP06 - Debt Service'!L$24,'H-32A-WP06 - Debt Service'!L$27/12,0)),"-")</f>
        <v>0</v>
      </c>
      <c r="N679" s="459"/>
      <c r="O679" s="354">
        <f t="shared" si="41"/>
        <v>2073</v>
      </c>
      <c r="P679" s="378">
        <f t="shared" si="43"/>
        <v>63524</v>
      </c>
      <c r="Q679" s="366" t="str">
        <f>IFERROR(IF(-SUM(Q$20:Q678)+Q$15&lt;0.000001,0,IF($C679&gt;='H-32A-WP06 - Debt Service'!P$24,'H-32A-WP06 - Debt Service'!P$27/12,0)),"-")</f>
        <v>-</v>
      </c>
      <c r="R679" s="366">
        <f>IFERROR(IF(-SUM(R$20:R678)+R$15&lt;0.000001,0,IF($C679&gt;='H-32A-WP06 - Debt Service'!Q$24,'H-32A-WP06 - Debt Service'!Q$27/12,0)),"-")</f>
        <v>0</v>
      </c>
      <c r="S679" s="366">
        <f>IFERROR(IF(-SUM(S$20:S678)+S$15&lt;0.000001,0,IF($C679&gt;='H-32A-WP06 - Debt Service'!R$24,'H-32A-WP06 - Debt Service'!R$27/12,0)),"-")</f>
        <v>0</v>
      </c>
      <c r="T679" s="366">
        <f>IFERROR(IF(-SUM(T$20:T678)+T$15&lt;0.000001,0,IF($C679&gt;='H-32A-WP06 - Debt Service'!S$24,'H-32A-WP06 - Debt Service'!S$27/12,0)),"-")</f>
        <v>0</v>
      </c>
      <c r="U679" s="366">
        <f>IFERROR(IF(-SUM(U$20:U678)+U$15&lt;0.000001,0,IF($C679&gt;='H-32A-WP06 - Debt Service'!T$24,'H-32A-WP06 - Debt Service'!T$27/12,0)),"-")</f>
        <v>0</v>
      </c>
      <c r="V679" s="366">
        <f>IFERROR(IF(-SUM(V$20:V678)+V$15&lt;0.000001,0,IF($C679&gt;='H-32A-WP06 - Debt Service'!U$24,'H-32A-WP06 - Debt Service'!U$27/12,0)),"-")</f>
        <v>0</v>
      </c>
      <c r="W679" s="366">
        <f>IFERROR(IF(-SUM(W$20:W678)+W$15&lt;0.000001,0,IF($C679&gt;='H-32A-WP06 - Debt Service'!V$24,'H-32A-WP06 - Debt Service'!V$27/12,0)),"-")</f>
        <v>0</v>
      </c>
      <c r="X679" s="366">
        <f>IFERROR(IF(-SUM(X$20:X678)+X$15&lt;0.000001,0,IF($C679&gt;='H-32A-WP06 - Debt Service'!W$24,'H-32A-WP06 - Debt Service'!W$27/12,0)),"-")</f>
        <v>0</v>
      </c>
      <c r="Y679" s="366">
        <f>IFERROR(IF(-SUM(Y$20:Y678)+Y$15&lt;0.000001,0,IF($C679&gt;='H-32A-WP06 - Debt Service'!X$24,'H-32A-WP06 - Debt Service'!X$27/12,0)),"-")</f>
        <v>0</v>
      </c>
      <c r="Z679" s="366">
        <f>IFERROR(IF(-SUM(Z$20:Z678)+Z$15&lt;0.000001,0,IF($C679&gt;='H-32A-WP06 - Debt Service'!Y$24,'H-32A-WP06 - Debt Service'!Y$27/12,0)),"-")</f>
        <v>0</v>
      </c>
    </row>
    <row r="680" spans="2:26">
      <c r="B680" s="354">
        <f t="shared" si="40"/>
        <v>2074</v>
      </c>
      <c r="C680" s="378">
        <f t="shared" si="42"/>
        <v>63555</v>
      </c>
      <c r="D680" s="366" t="str">
        <f>IFERROR(IF(-SUM(D$20:D679)+D$15&lt;0.000001,0,IF($C680&gt;='H-32A-WP06 - Debt Service'!C$24,'H-32A-WP06 - Debt Service'!C$27/12,0)),"-")</f>
        <v>-</v>
      </c>
      <c r="E680" s="366" t="str">
        <f>IFERROR(IF(-SUM(E$20:E679)+E$15&lt;0.000001,0,IF($C680&gt;='H-32A-WP06 - Debt Service'!D$24,'H-32A-WP06 - Debt Service'!D$27/12,0)),"-")</f>
        <v>-</v>
      </c>
      <c r="F680" s="366" t="str">
        <f>IFERROR(IF(-SUM(F$20:F679)+F$15&lt;0.000001,0,IF($C680&gt;='H-32A-WP06 - Debt Service'!E$24,'H-32A-WP06 - Debt Service'!E$27/12,0)),"-")</f>
        <v>-</v>
      </c>
      <c r="G680" s="366">
        <f>IFERROR(IF(-SUM(G$20:G679)+G$15&lt;0.000001,0,IF($C680&gt;='H-32A-WP06 - Debt Service'!F$24,'H-32A-WP06 - Debt Service'!F$27/12,0)),"-")</f>
        <v>0</v>
      </c>
      <c r="H680" s="366">
        <f>IFERROR(IF(-SUM(H$20:H679)+H$15&lt;0.000001,0,IF($C680&gt;='H-32A-WP06 - Debt Service'!G$24,'H-32A-WP06 - Debt Service'!G$27/12,0)),"-")</f>
        <v>0</v>
      </c>
      <c r="I680" s="366">
        <f>IFERROR(IF(-SUM(I$20:I679)+I$15&lt;0.000001,0,IF($C680&gt;='H-32A-WP06 - Debt Service'!H$24,'H-32A-WP06 - Debt Service'!H$27/12,0)),"-")</f>
        <v>0</v>
      </c>
      <c r="J680" s="366">
        <f>IFERROR(IF(-SUM(J$20:J679)+J$15&lt;0.000001,0,IF($C680&gt;='H-32A-WP06 - Debt Service'!I$24,'H-32A-WP06 - Debt Service'!I$27/12,0)),"-")</f>
        <v>0</v>
      </c>
      <c r="K680" s="366">
        <f>IFERROR(IF(-SUM(K$20:K679)+K$15&lt;0.000001,0,IF($C680&gt;='H-32A-WP06 - Debt Service'!J$24,'H-32A-WP06 - Debt Service'!J$27/12,0)),"-")</f>
        <v>0</v>
      </c>
      <c r="L680" s="366">
        <f>IFERROR(IF(-SUM(L$20:L679)+L$15&lt;0.000001,0,IF($C680&gt;='H-32A-WP06 - Debt Service'!K$24,'H-32A-WP06 - Debt Service'!K$27/12,0)),"-")</f>
        <v>0</v>
      </c>
      <c r="M680" s="366">
        <f>IFERROR(IF(-SUM(M$20:M679)+M$15&lt;0.000001,0,IF($C680&gt;='H-32A-WP06 - Debt Service'!L$24,'H-32A-WP06 - Debt Service'!L$27/12,0)),"-")</f>
        <v>0</v>
      </c>
      <c r="N680" s="459"/>
      <c r="O680" s="354">
        <f t="shared" si="41"/>
        <v>2074</v>
      </c>
      <c r="P680" s="378">
        <f t="shared" si="43"/>
        <v>63555</v>
      </c>
      <c r="Q680" s="366" t="str">
        <f>IFERROR(IF(-SUM(Q$20:Q679)+Q$15&lt;0.000001,0,IF($C680&gt;='H-32A-WP06 - Debt Service'!P$24,'H-32A-WP06 - Debt Service'!P$27/12,0)),"-")</f>
        <v>-</v>
      </c>
      <c r="R680" s="366">
        <f>IFERROR(IF(-SUM(R$20:R679)+R$15&lt;0.000001,0,IF($C680&gt;='H-32A-WP06 - Debt Service'!Q$24,'H-32A-WP06 - Debt Service'!Q$27/12,0)),"-")</f>
        <v>0</v>
      </c>
      <c r="S680" s="366">
        <f>IFERROR(IF(-SUM(S$20:S679)+S$15&lt;0.000001,0,IF($C680&gt;='H-32A-WP06 - Debt Service'!R$24,'H-32A-WP06 - Debt Service'!R$27/12,0)),"-")</f>
        <v>0</v>
      </c>
      <c r="T680" s="366">
        <f>IFERROR(IF(-SUM(T$20:T679)+T$15&lt;0.000001,0,IF($C680&gt;='H-32A-WP06 - Debt Service'!S$24,'H-32A-WP06 - Debt Service'!S$27/12,0)),"-")</f>
        <v>0</v>
      </c>
      <c r="U680" s="366">
        <f>IFERROR(IF(-SUM(U$20:U679)+U$15&lt;0.000001,0,IF($C680&gt;='H-32A-WP06 - Debt Service'!T$24,'H-32A-WP06 - Debt Service'!T$27/12,0)),"-")</f>
        <v>0</v>
      </c>
      <c r="V680" s="366">
        <f>IFERROR(IF(-SUM(V$20:V679)+V$15&lt;0.000001,0,IF($C680&gt;='H-32A-WP06 - Debt Service'!U$24,'H-32A-WP06 - Debt Service'!U$27/12,0)),"-")</f>
        <v>0</v>
      </c>
      <c r="W680" s="366">
        <f>IFERROR(IF(-SUM(W$20:W679)+W$15&lt;0.000001,0,IF($C680&gt;='H-32A-WP06 - Debt Service'!V$24,'H-32A-WP06 - Debt Service'!V$27/12,0)),"-")</f>
        <v>0</v>
      </c>
      <c r="X680" s="366">
        <f>IFERROR(IF(-SUM(X$20:X679)+X$15&lt;0.000001,0,IF($C680&gt;='H-32A-WP06 - Debt Service'!W$24,'H-32A-WP06 - Debt Service'!W$27/12,0)),"-")</f>
        <v>0</v>
      </c>
      <c r="Y680" s="366">
        <f>IFERROR(IF(-SUM(Y$20:Y679)+Y$15&lt;0.000001,0,IF($C680&gt;='H-32A-WP06 - Debt Service'!X$24,'H-32A-WP06 - Debt Service'!X$27/12,0)),"-")</f>
        <v>0</v>
      </c>
      <c r="Z680" s="366">
        <f>IFERROR(IF(-SUM(Z$20:Z679)+Z$15&lt;0.000001,0,IF($C680&gt;='H-32A-WP06 - Debt Service'!Y$24,'H-32A-WP06 - Debt Service'!Y$27/12,0)),"-")</f>
        <v>0</v>
      </c>
    </row>
    <row r="681" spans="2:26">
      <c r="B681" s="354">
        <f t="shared" si="40"/>
        <v>2074</v>
      </c>
      <c r="C681" s="378">
        <f t="shared" si="42"/>
        <v>63586</v>
      </c>
      <c r="D681" s="366" t="str">
        <f>IFERROR(IF(-SUM(D$20:D680)+D$15&lt;0.000001,0,IF($C681&gt;='H-32A-WP06 - Debt Service'!C$24,'H-32A-WP06 - Debt Service'!C$27/12,0)),"-")</f>
        <v>-</v>
      </c>
      <c r="E681" s="366" t="str">
        <f>IFERROR(IF(-SUM(E$20:E680)+E$15&lt;0.000001,0,IF($C681&gt;='H-32A-WP06 - Debt Service'!D$24,'H-32A-WP06 - Debt Service'!D$27/12,0)),"-")</f>
        <v>-</v>
      </c>
      <c r="F681" s="366" t="str">
        <f>IFERROR(IF(-SUM(F$20:F680)+F$15&lt;0.000001,0,IF($C681&gt;='H-32A-WP06 - Debt Service'!E$24,'H-32A-WP06 - Debt Service'!E$27/12,0)),"-")</f>
        <v>-</v>
      </c>
      <c r="G681" s="366">
        <f>IFERROR(IF(-SUM(G$20:G680)+G$15&lt;0.000001,0,IF($C681&gt;='H-32A-WP06 - Debt Service'!F$24,'H-32A-WP06 - Debt Service'!F$27/12,0)),"-")</f>
        <v>0</v>
      </c>
      <c r="H681" s="366">
        <f>IFERROR(IF(-SUM(H$20:H680)+H$15&lt;0.000001,0,IF($C681&gt;='H-32A-WP06 - Debt Service'!G$24,'H-32A-WP06 - Debt Service'!G$27/12,0)),"-")</f>
        <v>0</v>
      </c>
      <c r="I681" s="366">
        <f>IFERROR(IF(-SUM(I$20:I680)+I$15&lt;0.000001,0,IF($C681&gt;='H-32A-WP06 - Debt Service'!H$24,'H-32A-WP06 - Debt Service'!H$27/12,0)),"-")</f>
        <v>0</v>
      </c>
      <c r="J681" s="366">
        <f>IFERROR(IF(-SUM(J$20:J680)+J$15&lt;0.000001,0,IF($C681&gt;='H-32A-WP06 - Debt Service'!I$24,'H-32A-WP06 - Debt Service'!I$27/12,0)),"-")</f>
        <v>0</v>
      </c>
      <c r="K681" s="366">
        <f>IFERROR(IF(-SUM(K$20:K680)+K$15&lt;0.000001,0,IF($C681&gt;='H-32A-WP06 - Debt Service'!J$24,'H-32A-WP06 - Debt Service'!J$27/12,0)),"-")</f>
        <v>0</v>
      </c>
      <c r="L681" s="366">
        <f>IFERROR(IF(-SUM(L$20:L680)+L$15&lt;0.000001,0,IF($C681&gt;='H-32A-WP06 - Debt Service'!K$24,'H-32A-WP06 - Debt Service'!K$27/12,0)),"-")</f>
        <v>0</v>
      </c>
      <c r="M681" s="366">
        <f>IFERROR(IF(-SUM(M$20:M680)+M$15&lt;0.000001,0,IF($C681&gt;='H-32A-WP06 - Debt Service'!L$24,'H-32A-WP06 - Debt Service'!L$27/12,0)),"-")</f>
        <v>0</v>
      </c>
      <c r="N681" s="459"/>
      <c r="O681" s="354">
        <f t="shared" si="41"/>
        <v>2074</v>
      </c>
      <c r="P681" s="378">
        <f t="shared" si="43"/>
        <v>63586</v>
      </c>
      <c r="Q681" s="366" t="str">
        <f>IFERROR(IF(-SUM(Q$20:Q680)+Q$15&lt;0.000001,0,IF($C681&gt;='H-32A-WP06 - Debt Service'!P$24,'H-32A-WP06 - Debt Service'!P$27/12,0)),"-")</f>
        <v>-</v>
      </c>
      <c r="R681" s="366">
        <f>IFERROR(IF(-SUM(R$20:R680)+R$15&lt;0.000001,0,IF($C681&gt;='H-32A-WP06 - Debt Service'!Q$24,'H-32A-WP06 - Debt Service'!Q$27/12,0)),"-")</f>
        <v>0</v>
      </c>
      <c r="S681" s="366">
        <f>IFERROR(IF(-SUM(S$20:S680)+S$15&lt;0.000001,0,IF($C681&gt;='H-32A-WP06 - Debt Service'!R$24,'H-32A-WP06 - Debt Service'!R$27/12,0)),"-")</f>
        <v>0</v>
      </c>
      <c r="T681" s="366">
        <f>IFERROR(IF(-SUM(T$20:T680)+T$15&lt;0.000001,0,IF($C681&gt;='H-32A-WP06 - Debt Service'!S$24,'H-32A-WP06 - Debt Service'!S$27/12,0)),"-")</f>
        <v>0</v>
      </c>
      <c r="U681" s="366">
        <f>IFERROR(IF(-SUM(U$20:U680)+U$15&lt;0.000001,0,IF($C681&gt;='H-32A-WP06 - Debt Service'!T$24,'H-32A-WP06 - Debt Service'!T$27/12,0)),"-")</f>
        <v>0</v>
      </c>
      <c r="V681" s="366">
        <f>IFERROR(IF(-SUM(V$20:V680)+V$15&lt;0.000001,0,IF($C681&gt;='H-32A-WP06 - Debt Service'!U$24,'H-32A-WP06 - Debt Service'!U$27/12,0)),"-")</f>
        <v>0</v>
      </c>
      <c r="W681" s="366">
        <f>IFERROR(IF(-SUM(W$20:W680)+W$15&lt;0.000001,0,IF($C681&gt;='H-32A-WP06 - Debt Service'!V$24,'H-32A-WP06 - Debt Service'!V$27/12,0)),"-")</f>
        <v>0</v>
      </c>
      <c r="X681" s="366">
        <f>IFERROR(IF(-SUM(X$20:X680)+X$15&lt;0.000001,0,IF($C681&gt;='H-32A-WP06 - Debt Service'!W$24,'H-32A-WP06 - Debt Service'!W$27/12,0)),"-")</f>
        <v>0</v>
      </c>
      <c r="Y681" s="366">
        <f>IFERROR(IF(-SUM(Y$20:Y680)+Y$15&lt;0.000001,0,IF($C681&gt;='H-32A-WP06 - Debt Service'!X$24,'H-32A-WP06 - Debt Service'!X$27/12,0)),"-")</f>
        <v>0</v>
      </c>
      <c r="Z681" s="366">
        <f>IFERROR(IF(-SUM(Z$20:Z680)+Z$15&lt;0.000001,0,IF($C681&gt;='H-32A-WP06 - Debt Service'!Y$24,'H-32A-WP06 - Debt Service'!Y$27/12,0)),"-")</f>
        <v>0</v>
      </c>
    </row>
    <row r="682" spans="2:26">
      <c r="B682" s="354">
        <f t="shared" si="40"/>
        <v>2074</v>
      </c>
      <c r="C682" s="378">
        <f t="shared" si="42"/>
        <v>63614</v>
      </c>
      <c r="D682" s="366" t="str">
        <f>IFERROR(IF(-SUM(D$20:D681)+D$15&lt;0.000001,0,IF($C682&gt;='H-32A-WP06 - Debt Service'!C$24,'H-32A-WP06 - Debt Service'!C$27/12,0)),"-")</f>
        <v>-</v>
      </c>
      <c r="E682" s="366" t="str">
        <f>IFERROR(IF(-SUM(E$20:E681)+E$15&lt;0.000001,0,IF($C682&gt;='H-32A-WP06 - Debt Service'!D$24,'H-32A-WP06 - Debt Service'!D$27/12,0)),"-")</f>
        <v>-</v>
      </c>
      <c r="F682" s="366" t="str">
        <f>IFERROR(IF(-SUM(F$20:F681)+F$15&lt;0.000001,0,IF($C682&gt;='H-32A-WP06 - Debt Service'!E$24,'H-32A-WP06 - Debt Service'!E$27/12,0)),"-")</f>
        <v>-</v>
      </c>
      <c r="G682" s="366">
        <f>IFERROR(IF(-SUM(G$20:G681)+G$15&lt;0.000001,0,IF($C682&gt;='H-32A-WP06 - Debt Service'!F$24,'H-32A-WP06 - Debt Service'!F$27/12,0)),"-")</f>
        <v>0</v>
      </c>
      <c r="H682" s="366">
        <f>IFERROR(IF(-SUM(H$20:H681)+H$15&lt;0.000001,0,IF($C682&gt;='H-32A-WP06 - Debt Service'!G$24,'H-32A-WP06 - Debt Service'!G$27/12,0)),"-")</f>
        <v>0</v>
      </c>
      <c r="I682" s="366">
        <f>IFERROR(IF(-SUM(I$20:I681)+I$15&lt;0.000001,0,IF($C682&gt;='H-32A-WP06 - Debt Service'!H$24,'H-32A-WP06 - Debt Service'!H$27/12,0)),"-")</f>
        <v>0</v>
      </c>
      <c r="J682" s="366">
        <f>IFERROR(IF(-SUM(J$20:J681)+J$15&lt;0.000001,0,IF($C682&gt;='H-32A-WP06 - Debt Service'!I$24,'H-32A-WP06 - Debt Service'!I$27/12,0)),"-")</f>
        <v>0</v>
      </c>
      <c r="K682" s="366">
        <f>IFERROR(IF(-SUM(K$20:K681)+K$15&lt;0.000001,0,IF($C682&gt;='H-32A-WP06 - Debt Service'!J$24,'H-32A-WP06 - Debt Service'!J$27/12,0)),"-")</f>
        <v>0</v>
      </c>
      <c r="L682" s="366">
        <f>IFERROR(IF(-SUM(L$20:L681)+L$15&lt;0.000001,0,IF($C682&gt;='H-32A-WP06 - Debt Service'!K$24,'H-32A-WP06 - Debt Service'!K$27/12,0)),"-")</f>
        <v>0</v>
      </c>
      <c r="M682" s="366">
        <f>IFERROR(IF(-SUM(M$20:M681)+M$15&lt;0.000001,0,IF($C682&gt;='H-32A-WP06 - Debt Service'!L$24,'H-32A-WP06 - Debt Service'!L$27/12,0)),"-")</f>
        <v>0</v>
      </c>
      <c r="N682" s="459"/>
      <c r="O682" s="354">
        <f t="shared" si="41"/>
        <v>2074</v>
      </c>
      <c r="P682" s="378">
        <f t="shared" si="43"/>
        <v>63614</v>
      </c>
      <c r="Q682" s="366" t="str">
        <f>IFERROR(IF(-SUM(Q$20:Q681)+Q$15&lt;0.000001,0,IF($C682&gt;='H-32A-WP06 - Debt Service'!P$24,'H-32A-WP06 - Debt Service'!P$27/12,0)),"-")</f>
        <v>-</v>
      </c>
      <c r="R682" s="366">
        <f>IFERROR(IF(-SUM(R$20:R681)+R$15&lt;0.000001,0,IF($C682&gt;='H-32A-WP06 - Debt Service'!Q$24,'H-32A-WP06 - Debt Service'!Q$27/12,0)),"-")</f>
        <v>0</v>
      </c>
      <c r="S682" s="366">
        <f>IFERROR(IF(-SUM(S$20:S681)+S$15&lt;0.000001,0,IF($C682&gt;='H-32A-WP06 - Debt Service'!R$24,'H-32A-WP06 - Debt Service'!R$27/12,0)),"-")</f>
        <v>0</v>
      </c>
      <c r="T682" s="366">
        <f>IFERROR(IF(-SUM(T$20:T681)+T$15&lt;0.000001,0,IF($C682&gt;='H-32A-WP06 - Debt Service'!S$24,'H-32A-WP06 - Debt Service'!S$27/12,0)),"-")</f>
        <v>0</v>
      </c>
      <c r="U682" s="366">
        <f>IFERROR(IF(-SUM(U$20:U681)+U$15&lt;0.000001,0,IF($C682&gt;='H-32A-WP06 - Debt Service'!T$24,'H-32A-WP06 - Debt Service'!T$27/12,0)),"-")</f>
        <v>0</v>
      </c>
      <c r="V682" s="366">
        <f>IFERROR(IF(-SUM(V$20:V681)+V$15&lt;0.000001,0,IF($C682&gt;='H-32A-WP06 - Debt Service'!U$24,'H-32A-WP06 - Debt Service'!U$27/12,0)),"-")</f>
        <v>0</v>
      </c>
      <c r="W682" s="366">
        <f>IFERROR(IF(-SUM(W$20:W681)+W$15&lt;0.000001,0,IF($C682&gt;='H-32A-WP06 - Debt Service'!V$24,'H-32A-WP06 - Debt Service'!V$27/12,0)),"-")</f>
        <v>0</v>
      </c>
      <c r="X682" s="366">
        <f>IFERROR(IF(-SUM(X$20:X681)+X$15&lt;0.000001,0,IF($C682&gt;='H-32A-WP06 - Debt Service'!W$24,'H-32A-WP06 - Debt Service'!W$27/12,0)),"-")</f>
        <v>0</v>
      </c>
      <c r="Y682" s="366">
        <f>IFERROR(IF(-SUM(Y$20:Y681)+Y$15&lt;0.000001,0,IF($C682&gt;='H-32A-WP06 - Debt Service'!X$24,'H-32A-WP06 - Debt Service'!X$27/12,0)),"-")</f>
        <v>0</v>
      </c>
      <c r="Z682" s="366">
        <f>IFERROR(IF(-SUM(Z$20:Z681)+Z$15&lt;0.000001,0,IF($C682&gt;='H-32A-WP06 - Debt Service'!Y$24,'H-32A-WP06 - Debt Service'!Y$27/12,0)),"-")</f>
        <v>0</v>
      </c>
    </row>
    <row r="683" spans="2:26">
      <c r="B683" s="354">
        <f t="shared" si="40"/>
        <v>2074</v>
      </c>
      <c r="C683" s="378">
        <f t="shared" si="42"/>
        <v>63645</v>
      </c>
      <c r="D683" s="366" t="str">
        <f>IFERROR(IF(-SUM(D$20:D682)+D$15&lt;0.000001,0,IF($C683&gt;='H-32A-WP06 - Debt Service'!C$24,'H-32A-WP06 - Debt Service'!C$27/12,0)),"-")</f>
        <v>-</v>
      </c>
      <c r="E683" s="366" t="str">
        <f>IFERROR(IF(-SUM(E$20:E682)+E$15&lt;0.000001,0,IF($C683&gt;='H-32A-WP06 - Debt Service'!D$24,'H-32A-WP06 - Debt Service'!D$27/12,0)),"-")</f>
        <v>-</v>
      </c>
      <c r="F683" s="366" t="str">
        <f>IFERROR(IF(-SUM(F$20:F682)+F$15&lt;0.000001,0,IF($C683&gt;='H-32A-WP06 - Debt Service'!E$24,'H-32A-WP06 - Debt Service'!E$27/12,0)),"-")</f>
        <v>-</v>
      </c>
      <c r="G683" s="366">
        <f>IFERROR(IF(-SUM(G$20:G682)+G$15&lt;0.000001,0,IF($C683&gt;='H-32A-WP06 - Debt Service'!F$24,'H-32A-WP06 - Debt Service'!F$27/12,0)),"-")</f>
        <v>0</v>
      </c>
      <c r="H683" s="366">
        <f>IFERROR(IF(-SUM(H$20:H682)+H$15&lt;0.000001,0,IF($C683&gt;='H-32A-WP06 - Debt Service'!G$24,'H-32A-WP06 - Debt Service'!G$27/12,0)),"-")</f>
        <v>0</v>
      </c>
      <c r="I683" s="366">
        <f>IFERROR(IF(-SUM(I$20:I682)+I$15&lt;0.000001,0,IF($C683&gt;='H-32A-WP06 - Debt Service'!H$24,'H-32A-WP06 - Debt Service'!H$27/12,0)),"-")</f>
        <v>0</v>
      </c>
      <c r="J683" s="366">
        <f>IFERROR(IF(-SUM(J$20:J682)+J$15&lt;0.000001,0,IF($C683&gt;='H-32A-WP06 - Debt Service'!I$24,'H-32A-WP06 - Debt Service'!I$27/12,0)),"-")</f>
        <v>0</v>
      </c>
      <c r="K683" s="366">
        <f>IFERROR(IF(-SUM(K$20:K682)+K$15&lt;0.000001,0,IF($C683&gt;='H-32A-WP06 - Debt Service'!J$24,'H-32A-WP06 - Debt Service'!J$27/12,0)),"-")</f>
        <v>0</v>
      </c>
      <c r="L683" s="366">
        <f>IFERROR(IF(-SUM(L$20:L682)+L$15&lt;0.000001,0,IF($C683&gt;='H-32A-WP06 - Debt Service'!K$24,'H-32A-WP06 - Debt Service'!K$27/12,0)),"-")</f>
        <v>0</v>
      </c>
      <c r="M683" s="366">
        <f>IFERROR(IF(-SUM(M$20:M682)+M$15&lt;0.000001,0,IF($C683&gt;='H-32A-WP06 - Debt Service'!L$24,'H-32A-WP06 - Debt Service'!L$27/12,0)),"-")</f>
        <v>0</v>
      </c>
      <c r="N683" s="459"/>
      <c r="O683" s="354">
        <f t="shared" si="41"/>
        <v>2074</v>
      </c>
      <c r="P683" s="378">
        <f t="shared" si="43"/>
        <v>63645</v>
      </c>
      <c r="Q683" s="366" t="str">
        <f>IFERROR(IF(-SUM(Q$20:Q682)+Q$15&lt;0.000001,0,IF($C683&gt;='H-32A-WP06 - Debt Service'!P$24,'H-32A-WP06 - Debt Service'!P$27/12,0)),"-")</f>
        <v>-</v>
      </c>
      <c r="R683" s="366">
        <f>IFERROR(IF(-SUM(R$20:R682)+R$15&lt;0.000001,0,IF($C683&gt;='H-32A-WP06 - Debt Service'!Q$24,'H-32A-WP06 - Debt Service'!Q$27/12,0)),"-")</f>
        <v>0</v>
      </c>
      <c r="S683" s="366">
        <f>IFERROR(IF(-SUM(S$20:S682)+S$15&lt;0.000001,0,IF($C683&gt;='H-32A-WP06 - Debt Service'!R$24,'H-32A-WP06 - Debt Service'!R$27/12,0)),"-")</f>
        <v>0</v>
      </c>
      <c r="T683" s="366">
        <f>IFERROR(IF(-SUM(T$20:T682)+T$15&lt;0.000001,0,IF($C683&gt;='H-32A-WP06 - Debt Service'!S$24,'H-32A-WP06 - Debt Service'!S$27/12,0)),"-")</f>
        <v>0</v>
      </c>
      <c r="U683" s="366">
        <f>IFERROR(IF(-SUM(U$20:U682)+U$15&lt;0.000001,0,IF($C683&gt;='H-32A-WP06 - Debt Service'!T$24,'H-32A-WP06 - Debt Service'!T$27/12,0)),"-")</f>
        <v>0</v>
      </c>
      <c r="V683" s="366">
        <f>IFERROR(IF(-SUM(V$20:V682)+V$15&lt;0.000001,0,IF($C683&gt;='H-32A-WP06 - Debt Service'!U$24,'H-32A-WP06 - Debt Service'!U$27/12,0)),"-")</f>
        <v>0</v>
      </c>
      <c r="W683" s="366">
        <f>IFERROR(IF(-SUM(W$20:W682)+W$15&lt;0.000001,0,IF($C683&gt;='H-32A-WP06 - Debt Service'!V$24,'H-32A-WP06 - Debt Service'!V$27/12,0)),"-")</f>
        <v>0</v>
      </c>
      <c r="X683" s="366">
        <f>IFERROR(IF(-SUM(X$20:X682)+X$15&lt;0.000001,0,IF($C683&gt;='H-32A-WP06 - Debt Service'!W$24,'H-32A-WP06 - Debt Service'!W$27/12,0)),"-")</f>
        <v>0</v>
      </c>
      <c r="Y683" s="366">
        <f>IFERROR(IF(-SUM(Y$20:Y682)+Y$15&lt;0.000001,0,IF($C683&gt;='H-32A-WP06 - Debt Service'!X$24,'H-32A-WP06 - Debt Service'!X$27/12,0)),"-")</f>
        <v>0</v>
      </c>
      <c r="Z683" s="366">
        <f>IFERROR(IF(-SUM(Z$20:Z682)+Z$15&lt;0.000001,0,IF($C683&gt;='H-32A-WP06 - Debt Service'!Y$24,'H-32A-WP06 - Debt Service'!Y$27/12,0)),"-")</f>
        <v>0</v>
      </c>
    </row>
    <row r="684" spans="2:26">
      <c r="B684" s="354">
        <f t="shared" si="40"/>
        <v>2074</v>
      </c>
      <c r="C684" s="378">
        <f t="shared" si="42"/>
        <v>63675</v>
      </c>
      <c r="D684" s="366" t="str">
        <f>IFERROR(IF(-SUM(D$20:D683)+D$15&lt;0.000001,0,IF($C684&gt;='H-32A-WP06 - Debt Service'!C$24,'H-32A-WP06 - Debt Service'!C$27/12,0)),"-")</f>
        <v>-</v>
      </c>
      <c r="E684" s="366" t="str">
        <f>IFERROR(IF(-SUM(E$20:E683)+E$15&lt;0.000001,0,IF($C684&gt;='H-32A-WP06 - Debt Service'!D$24,'H-32A-WP06 - Debt Service'!D$27/12,0)),"-")</f>
        <v>-</v>
      </c>
      <c r="F684" s="366" t="str">
        <f>IFERROR(IF(-SUM(F$20:F683)+F$15&lt;0.000001,0,IF($C684&gt;='H-32A-WP06 - Debt Service'!E$24,'H-32A-WP06 - Debt Service'!E$27/12,0)),"-")</f>
        <v>-</v>
      </c>
      <c r="G684" s="366">
        <f>IFERROR(IF(-SUM(G$20:G683)+G$15&lt;0.000001,0,IF($C684&gt;='H-32A-WP06 - Debt Service'!F$24,'H-32A-WP06 - Debt Service'!F$27/12,0)),"-")</f>
        <v>0</v>
      </c>
      <c r="H684" s="366">
        <f>IFERROR(IF(-SUM(H$20:H683)+H$15&lt;0.000001,0,IF($C684&gt;='H-32A-WP06 - Debt Service'!G$24,'H-32A-WP06 - Debt Service'!G$27/12,0)),"-")</f>
        <v>0</v>
      </c>
      <c r="I684" s="366">
        <f>IFERROR(IF(-SUM(I$20:I683)+I$15&lt;0.000001,0,IF($C684&gt;='H-32A-WP06 - Debt Service'!H$24,'H-32A-WP06 - Debt Service'!H$27/12,0)),"-")</f>
        <v>0</v>
      </c>
      <c r="J684" s="366">
        <f>IFERROR(IF(-SUM(J$20:J683)+J$15&lt;0.000001,0,IF($C684&gt;='H-32A-WP06 - Debt Service'!I$24,'H-32A-WP06 - Debt Service'!I$27/12,0)),"-")</f>
        <v>0</v>
      </c>
      <c r="K684" s="366">
        <f>IFERROR(IF(-SUM(K$20:K683)+K$15&lt;0.000001,0,IF($C684&gt;='H-32A-WP06 - Debt Service'!J$24,'H-32A-WP06 - Debt Service'!J$27/12,0)),"-")</f>
        <v>0</v>
      </c>
      <c r="L684" s="366">
        <f>IFERROR(IF(-SUM(L$20:L683)+L$15&lt;0.000001,0,IF($C684&gt;='H-32A-WP06 - Debt Service'!K$24,'H-32A-WP06 - Debt Service'!K$27/12,0)),"-")</f>
        <v>0</v>
      </c>
      <c r="M684" s="366">
        <f>IFERROR(IF(-SUM(M$20:M683)+M$15&lt;0.000001,0,IF($C684&gt;='H-32A-WP06 - Debt Service'!L$24,'H-32A-WP06 - Debt Service'!L$27/12,0)),"-")</f>
        <v>0</v>
      </c>
      <c r="N684" s="459"/>
      <c r="O684" s="354">
        <f t="shared" si="41"/>
        <v>2074</v>
      </c>
      <c r="P684" s="378">
        <f t="shared" si="43"/>
        <v>63675</v>
      </c>
      <c r="Q684" s="366" t="str">
        <f>IFERROR(IF(-SUM(Q$20:Q683)+Q$15&lt;0.000001,0,IF($C684&gt;='H-32A-WP06 - Debt Service'!P$24,'H-32A-WP06 - Debt Service'!P$27/12,0)),"-")</f>
        <v>-</v>
      </c>
      <c r="R684" s="366">
        <f>IFERROR(IF(-SUM(R$20:R683)+R$15&lt;0.000001,0,IF($C684&gt;='H-32A-WP06 - Debt Service'!Q$24,'H-32A-WP06 - Debt Service'!Q$27/12,0)),"-")</f>
        <v>0</v>
      </c>
      <c r="S684" s="366">
        <f>IFERROR(IF(-SUM(S$20:S683)+S$15&lt;0.000001,0,IF($C684&gt;='H-32A-WP06 - Debt Service'!R$24,'H-32A-WP06 - Debt Service'!R$27/12,0)),"-")</f>
        <v>0</v>
      </c>
      <c r="T684" s="366">
        <f>IFERROR(IF(-SUM(T$20:T683)+T$15&lt;0.000001,0,IF($C684&gt;='H-32A-WP06 - Debt Service'!S$24,'H-32A-WP06 - Debt Service'!S$27/12,0)),"-")</f>
        <v>0</v>
      </c>
      <c r="U684" s="366">
        <f>IFERROR(IF(-SUM(U$20:U683)+U$15&lt;0.000001,0,IF($C684&gt;='H-32A-WP06 - Debt Service'!T$24,'H-32A-WP06 - Debt Service'!T$27/12,0)),"-")</f>
        <v>0</v>
      </c>
      <c r="V684" s="366">
        <f>IFERROR(IF(-SUM(V$20:V683)+V$15&lt;0.000001,0,IF($C684&gt;='H-32A-WP06 - Debt Service'!U$24,'H-32A-WP06 - Debt Service'!U$27/12,0)),"-")</f>
        <v>0</v>
      </c>
      <c r="W684" s="366">
        <f>IFERROR(IF(-SUM(W$20:W683)+W$15&lt;0.000001,0,IF($C684&gt;='H-32A-WP06 - Debt Service'!V$24,'H-32A-WP06 - Debt Service'!V$27/12,0)),"-")</f>
        <v>0</v>
      </c>
      <c r="X684" s="366">
        <f>IFERROR(IF(-SUM(X$20:X683)+X$15&lt;0.000001,0,IF($C684&gt;='H-32A-WP06 - Debt Service'!W$24,'H-32A-WP06 - Debt Service'!W$27/12,0)),"-")</f>
        <v>0</v>
      </c>
      <c r="Y684" s="366">
        <f>IFERROR(IF(-SUM(Y$20:Y683)+Y$15&lt;0.000001,0,IF($C684&gt;='H-32A-WP06 - Debt Service'!X$24,'H-32A-WP06 - Debt Service'!X$27/12,0)),"-")</f>
        <v>0</v>
      </c>
      <c r="Z684" s="366">
        <f>IFERROR(IF(-SUM(Z$20:Z683)+Z$15&lt;0.000001,0,IF($C684&gt;='H-32A-WP06 - Debt Service'!Y$24,'H-32A-WP06 - Debt Service'!Y$27/12,0)),"-")</f>
        <v>0</v>
      </c>
    </row>
    <row r="685" spans="2:26">
      <c r="B685" s="354">
        <f t="shared" si="40"/>
        <v>2074</v>
      </c>
      <c r="C685" s="378">
        <f t="shared" si="42"/>
        <v>63706</v>
      </c>
      <c r="D685" s="366" t="str">
        <f>IFERROR(IF(-SUM(D$20:D684)+D$15&lt;0.000001,0,IF($C685&gt;='H-32A-WP06 - Debt Service'!C$24,'H-32A-WP06 - Debt Service'!C$27/12,0)),"-")</f>
        <v>-</v>
      </c>
      <c r="E685" s="366" t="str">
        <f>IFERROR(IF(-SUM(E$20:E684)+E$15&lt;0.000001,0,IF($C685&gt;='H-32A-WP06 - Debt Service'!D$24,'H-32A-WP06 - Debt Service'!D$27/12,0)),"-")</f>
        <v>-</v>
      </c>
      <c r="F685" s="366" t="str">
        <f>IFERROR(IF(-SUM(F$20:F684)+F$15&lt;0.000001,0,IF($C685&gt;='H-32A-WP06 - Debt Service'!E$24,'H-32A-WP06 - Debt Service'!E$27/12,0)),"-")</f>
        <v>-</v>
      </c>
      <c r="G685" s="366">
        <f>IFERROR(IF(-SUM(G$20:G684)+G$15&lt;0.000001,0,IF($C685&gt;='H-32A-WP06 - Debt Service'!F$24,'H-32A-WP06 - Debt Service'!F$27/12,0)),"-")</f>
        <v>0</v>
      </c>
      <c r="H685" s="366">
        <f>IFERROR(IF(-SUM(H$20:H684)+H$15&lt;0.000001,0,IF($C685&gt;='H-32A-WP06 - Debt Service'!G$24,'H-32A-WP06 - Debt Service'!G$27/12,0)),"-")</f>
        <v>0</v>
      </c>
      <c r="I685" s="366">
        <f>IFERROR(IF(-SUM(I$20:I684)+I$15&lt;0.000001,0,IF($C685&gt;='H-32A-WP06 - Debt Service'!H$24,'H-32A-WP06 - Debt Service'!H$27/12,0)),"-")</f>
        <v>0</v>
      </c>
      <c r="J685" s="366">
        <f>IFERROR(IF(-SUM(J$20:J684)+J$15&lt;0.000001,0,IF($C685&gt;='H-32A-WP06 - Debt Service'!I$24,'H-32A-WP06 - Debt Service'!I$27/12,0)),"-")</f>
        <v>0</v>
      </c>
      <c r="K685" s="366">
        <f>IFERROR(IF(-SUM(K$20:K684)+K$15&lt;0.000001,0,IF($C685&gt;='H-32A-WP06 - Debt Service'!J$24,'H-32A-WP06 - Debt Service'!J$27/12,0)),"-")</f>
        <v>0</v>
      </c>
      <c r="L685" s="366">
        <f>IFERROR(IF(-SUM(L$20:L684)+L$15&lt;0.000001,0,IF($C685&gt;='H-32A-WP06 - Debt Service'!K$24,'H-32A-WP06 - Debt Service'!K$27/12,0)),"-")</f>
        <v>0</v>
      </c>
      <c r="M685" s="366">
        <f>IFERROR(IF(-SUM(M$20:M684)+M$15&lt;0.000001,0,IF($C685&gt;='H-32A-WP06 - Debt Service'!L$24,'H-32A-WP06 - Debt Service'!L$27/12,0)),"-")</f>
        <v>0</v>
      </c>
      <c r="N685" s="459"/>
      <c r="O685" s="354">
        <f t="shared" si="41"/>
        <v>2074</v>
      </c>
      <c r="P685" s="378">
        <f t="shared" si="43"/>
        <v>63706</v>
      </c>
      <c r="Q685" s="366" t="str">
        <f>IFERROR(IF(-SUM(Q$20:Q684)+Q$15&lt;0.000001,0,IF($C685&gt;='H-32A-WP06 - Debt Service'!P$24,'H-32A-WP06 - Debt Service'!P$27/12,0)),"-")</f>
        <v>-</v>
      </c>
      <c r="R685" s="366">
        <f>IFERROR(IF(-SUM(R$20:R684)+R$15&lt;0.000001,0,IF($C685&gt;='H-32A-WP06 - Debt Service'!Q$24,'H-32A-WP06 - Debt Service'!Q$27/12,0)),"-")</f>
        <v>0</v>
      </c>
      <c r="S685" s="366">
        <f>IFERROR(IF(-SUM(S$20:S684)+S$15&lt;0.000001,0,IF($C685&gt;='H-32A-WP06 - Debt Service'!R$24,'H-32A-WP06 - Debt Service'!R$27/12,0)),"-")</f>
        <v>0</v>
      </c>
      <c r="T685" s="366">
        <f>IFERROR(IF(-SUM(T$20:T684)+T$15&lt;0.000001,0,IF($C685&gt;='H-32A-WP06 - Debt Service'!S$24,'H-32A-WP06 - Debt Service'!S$27/12,0)),"-")</f>
        <v>0</v>
      </c>
      <c r="U685" s="366">
        <f>IFERROR(IF(-SUM(U$20:U684)+U$15&lt;0.000001,0,IF($C685&gt;='H-32A-WP06 - Debt Service'!T$24,'H-32A-WP06 - Debt Service'!T$27/12,0)),"-")</f>
        <v>0</v>
      </c>
      <c r="V685" s="366">
        <f>IFERROR(IF(-SUM(V$20:V684)+V$15&lt;0.000001,0,IF($C685&gt;='H-32A-WP06 - Debt Service'!U$24,'H-32A-WP06 - Debt Service'!U$27/12,0)),"-")</f>
        <v>0</v>
      </c>
      <c r="W685" s="366">
        <f>IFERROR(IF(-SUM(W$20:W684)+W$15&lt;0.000001,0,IF($C685&gt;='H-32A-WP06 - Debt Service'!V$24,'H-32A-WP06 - Debt Service'!V$27/12,0)),"-")</f>
        <v>0</v>
      </c>
      <c r="X685" s="366">
        <f>IFERROR(IF(-SUM(X$20:X684)+X$15&lt;0.000001,0,IF($C685&gt;='H-32A-WP06 - Debt Service'!W$24,'H-32A-WP06 - Debt Service'!W$27/12,0)),"-")</f>
        <v>0</v>
      </c>
      <c r="Y685" s="366">
        <f>IFERROR(IF(-SUM(Y$20:Y684)+Y$15&lt;0.000001,0,IF($C685&gt;='H-32A-WP06 - Debt Service'!X$24,'H-32A-WP06 - Debt Service'!X$27/12,0)),"-")</f>
        <v>0</v>
      </c>
      <c r="Z685" s="366">
        <f>IFERROR(IF(-SUM(Z$20:Z684)+Z$15&lt;0.000001,0,IF($C685&gt;='H-32A-WP06 - Debt Service'!Y$24,'H-32A-WP06 - Debt Service'!Y$27/12,0)),"-")</f>
        <v>0</v>
      </c>
    </row>
    <row r="686" spans="2:26">
      <c r="B686" s="354">
        <f t="shared" si="40"/>
        <v>2074</v>
      </c>
      <c r="C686" s="378">
        <f t="shared" si="42"/>
        <v>63736</v>
      </c>
      <c r="D686" s="366" t="str">
        <f>IFERROR(IF(-SUM(D$20:D685)+D$15&lt;0.000001,0,IF($C686&gt;='H-32A-WP06 - Debt Service'!C$24,'H-32A-WP06 - Debt Service'!C$27/12,0)),"-")</f>
        <v>-</v>
      </c>
      <c r="E686" s="366" t="str">
        <f>IFERROR(IF(-SUM(E$20:E685)+E$15&lt;0.000001,0,IF($C686&gt;='H-32A-WP06 - Debt Service'!D$24,'H-32A-WP06 - Debt Service'!D$27/12,0)),"-")</f>
        <v>-</v>
      </c>
      <c r="F686" s="366" t="str">
        <f>IFERROR(IF(-SUM(F$20:F685)+F$15&lt;0.000001,0,IF($C686&gt;='H-32A-WP06 - Debt Service'!E$24,'H-32A-WP06 - Debt Service'!E$27/12,0)),"-")</f>
        <v>-</v>
      </c>
      <c r="G686" s="366">
        <f>IFERROR(IF(-SUM(G$20:G685)+G$15&lt;0.000001,0,IF($C686&gt;='H-32A-WP06 - Debt Service'!F$24,'H-32A-WP06 - Debt Service'!F$27/12,0)),"-")</f>
        <v>0</v>
      </c>
      <c r="H686" s="366">
        <f>IFERROR(IF(-SUM(H$20:H685)+H$15&lt;0.000001,0,IF($C686&gt;='H-32A-WP06 - Debt Service'!G$24,'H-32A-WP06 - Debt Service'!G$27/12,0)),"-")</f>
        <v>0</v>
      </c>
      <c r="I686" s="366">
        <f>IFERROR(IF(-SUM(I$20:I685)+I$15&lt;0.000001,0,IF($C686&gt;='H-32A-WP06 - Debt Service'!H$24,'H-32A-WP06 - Debt Service'!H$27/12,0)),"-")</f>
        <v>0</v>
      </c>
      <c r="J686" s="366">
        <f>IFERROR(IF(-SUM(J$20:J685)+J$15&lt;0.000001,0,IF($C686&gt;='H-32A-WP06 - Debt Service'!I$24,'H-32A-WP06 - Debt Service'!I$27/12,0)),"-")</f>
        <v>0</v>
      </c>
      <c r="K686" s="366">
        <f>IFERROR(IF(-SUM(K$20:K685)+K$15&lt;0.000001,0,IF($C686&gt;='H-32A-WP06 - Debt Service'!J$24,'H-32A-WP06 - Debt Service'!J$27/12,0)),"-")</f>
        <v>0</v>
      </c>
      <c r="L686" s="366">
        <f>IFERROR(IF(-SUM(L$20:L685)+L$15&lt;0.000001,0,IF($C686&gt;='H-32A-WP06 - Debt Service'!K$24,'H-32A-WP06 - Debt Service'!K$27/12,0)),"-")</f>
        <v>0</v>
      </c>
      <c r="M686" s="366">
        <f>IFERROR(IF(-SUM(M$20:M685)+M$15&lt;0.000001,0,IF($C686&gt;='H-32A-WP06 - Debt Service'!L$24,'H-32A-WP06 - Debt Service'!L$27/12,0)),"-")</f>
        <v>0</v>
      </c>
      <c r="N686" s="459"/>
      <c r="O686" s="354">
        <f t="shared" si="41"/>
        <v>2074</v>
      </c>
      <c r="P686" s="378">
        <f t="shared" si="43"/>
        <v>63736</v>
      </c>
      <c r="Q686" s="366" t="str">
        <f>IFERROR(IF(-SUM(Q$20:Q685)+Q$15&lt;0.000001,0,IF($C686&gt;='H-32A-WP06 - Debt Service'!P$24,'H-32A-WP06 - Debt Service'!P$27/12,0)),"-")</f>
        <v>-</v>
      </c>
      <c r="R686" s="366">
        <f>IFERROR(IF(-SUM(R$20:R685)+R$15&lt;0.000001,0,IF($C686&gt;='H-32A-WP06 - Debt Service'!Q$24,'H-32A-WP06 - Debt Service'!Q$27/12,0)),"-")</f>
        <v>0</v>
      </c>
      <c r="S686" s="366">
        <f>IFERROR(IF(-SUM(S$20:S685)+S$15&lt;0.000001,0,IF($C686&gt;='H-32A-WP06 - Debt Service'!R$24,'H-32A-WP06 - Debt Service'!R$27/12,0)),"-")</f>
        <v>0</v>
      </c>
      <c r="T686" s="366">
        <f>IFERROR(IF(-SUM(T$20:T685)+T$15&lt;0.000001,0,IF($C686&gt;='H-32A-WP06 - Debt Service'!S$24,'H-32A-WP06 - Debt Service'!S$27/12,0)),"-")</f>
        <v>0</v>
      </c>
      <c r="U686" s="366">
        <f>IFERROR(IF(-SUM(U$20:U685)+U$15&lt;0.000001,0,IF($C686&gt;='H-32A-WP06 - Debt Service'!T$24,'H-32A-WP06 - Debt Service'!T$27/12,0)),"-")</f>
        <v>0</v>
      </c>
      <c r="V686" s="366">
        <f>IFERROR(IF(-SUM(V$20:V685)+V$15&lt;0.000001,0,IF($C686&gt;='H-32A-WP06 - Debt Service'!U$24,'H-32A-WP06 - Debt Service'!U$27/12,0)),"-")</f>
        <v>0</v>
      </c>
      <c r="W686" s="366">
        <f>IFERROR(IF(-SUM(W$20:W685)+W$15&lt;0.000001,0,IF($C686&gt;='H-32A-WP06 - Debt Service'!V$24,'H-32A-WP06 - Debt Service'!V$27/12,0)),"-")</f>
        <v>0</v>
      </c>
      <c r="X686" s="366">
        <f>IFERROR(IF(-SUM(X$20:X685)+X$15&lt;0.000001,0,IF($C686&gt;='H-32A-WP06 - Debt Service'!W$24,'H-32A-WP06 - Debt Service'!W$27/12,0)),"-")</f>
        <v>0</v>
      </c>
      <c r="Y686" s="366">
        <f>IFERROR(IF(-SUM(Y$20:Y685)+Y$15&lt;0.000001,0,IF($C686&gt;='H-32A-WP06 - Debt Service'!X$24,'H-32A-WP06 - Debt Service'!X$27/12,0)),"-")</f>
        <v>0</v>
      </c>
      <c r="Z686" s="366">
        <f>IFERROR(IF(-SUM(Z$20:Z685)+Z$15&lt;0.000001,0,IF($C686&gt;='H-32A-WP06 - Debt Service'!Y$24,'H-32A-WP06 - Debt Service'!Y$27/12,0)),"-")</f>
        <v>0</v>
      </c>
    </row>
    <row r="687" spans="2:26">
      <c r="B687" s="354">
        <f t="shared" si="40"/>
        <v>2074</v>
      </c>
      <c r="C687" s="378">
        <f t="shared" si="42"/>
        <v>63767</v>
      </c>
      <c r="D687" s="366" t="str">
        <f>IFERROR(IF(-SUM(D$20:D686)+D$15&lt;0.000001,0,IF($C687&gt;='H-32A-WP06 - Debt Service'!C$24,'H-32A-WP06 - Debt Service'!C$27/12,0)),"-")</f>
        <v>-</v>
      </c>
      <c r="E687" s="366" t="str">
        <f>IFERROR(IF(-SUM(E$20:E686)+E$15&lt;0.000001,0,IF($C687&gt;='H-32A-WP06 - Debt Service'!D$24,'H-32A-WP06 - Debt Service'!D$27/12,0)),"-")</f>
        <v>-</v>
      </c>
      <c r="F687" s="366" t="str">
        <f>IFERROR(IF(-SUM(F$20:F686)+F$15&lt;0.000001,0,IF($C687&gt;='H-32A-WP06 - Debt Service'!E$24,'H-32A-WP06 - Debt Service'!E$27/12,0)),"-")</f>
        <v>-</v>
      </c>
      <c r="G687" s="366">
        <f>IFERROR(IF(-SUM(G$20:G686)+G$15&lt;0.000001,0,IF($C687&gt;='H-32A-WP06 - Debt Service'!F$24,'H-32A-WP06 - Debt Service'!F$27/12,0)),"-")</f>
        <v>0</v>
      </c>
      <c r="H687" s="366">
        <f>IFERROR(IF(-SUM(H$20:H686)+H$15&lt;0.000001,0,IF($C687&gt;='H-32A-WP06 - Debt Service'!G$24,'H-32A-WP06 - Debt Service'!G$27/12,0)),"-")</f>
        <v>0</v>
      </c>
      <c r="I687" s="366">
        <f>IFERROR(IF(-SUM(I$20:I686)+I$15&lt;0.000001,0,IF($C687&gt;='H-32A-WP06 - Debt Service'!H$24,'H-32A-WP06 - Debt Service'!H$27/12,0)),"-")</f>
        <v>0</v>
      </c>
      <c r="J687" s="366">
        <f>IFERROR(IF(-SUM(J$20:J686)+J$15&lt;0.000001,0,IF($C687&gt;='H-32A-WP06 - Debt Service'!I$24,'H-32A-WP06 - Debt Service'!I$27/12,0)),"-")</f>
        <v>0</v>
      </c>
      <c r="K687" s="366">
        <f>IFERROR(IF(-SUM(K$20:K686)+K$15&lt;0.000001,0,IF($C687&gt;='H-32A-WP06 - Debt Service'!J$24,'H-32A-WP06 - Debt Service'!J$27/12,0)),"-")</f>
        <v>0</v>
      </c>
      <c r="L687" s="366">
        <f>IFERROR(IF(-SUM(L$20:L686)+L$15&lt;0.000001,0,IF($C687&gt;='H-32A-WP06 - Debt Service'!K$24,'H-32A-WP06 - Debt Service'!K$27/12,0)),"-")</f>
        <v>0</v>
      </c>
      <c r="M687" s="366">
        <f>IFERROR(IF(-SUM(M$20:M686)+M$15&lt;0.000001,0,IF($C687&gt;='H-32A-WP06 - Debt Service'!L$24,'H-32A-WP06 - Debt Service'!L$27/12,0)),"-")</f>
        <v>0</v>
      </c>
      <c r="N687" s="459"/>
      <c r="O687" s="354">
        <f t="shared" si="41"/>
        <v>2074</v>
      </c>
      <c r="P687" s="378">
        <f t="shared" si="43"/>
        <v>63767</v>
      </c>
      <c r="Q687" s="366" t="str">
        <f>IFERROR(IF(-SUM(Q$20:Q686)+Q$15&lt;0.000001,0,IF($C687&gt;='H-32A-WP06 - Debt Service'!P$24,'H-32A-WP06 - Debt Service'!P$27/12,0)),"-")</f>
        <v>-</v>
      </c>
      <c r="R687" s="366">
        <f>IFERROR(IF(-SUM(R$20:R686)+R$15&lt;0.000001,0,IF($C687&gt;='H-32A-WP06 - Debt Service'!Q$24,'H-32A-WP06 - Debt Service'!Q$27/12,0)),"-")</f>
        <v>0</v>
      </c>
      <c r="S687" s="366">
        <f>IFERROR(IF(-SUM(S$20:S686)+S$15&lt;0.000001,0,IF($C687&gt;='H-32A-WP06 - Debt Service'!R$24,'H-32A-WP06 - Debt Service'!R$27/12,0)),"-")</f>
        <v>0</v>
      </c>
      <c r="T687" s="366">
        <f>IFERROR(IF(-SUM(T$20:T686)+T$15&lt;0.000001,0,IF($C687&gt;='H-32A-WP06 - Debt Service'!S$24,'H-32A-WP06 - Debt Service'!S$27/12,0)),"-")</f>
        <v>0</v>
      </c>
      <c r="U687" s="366">
        <f>IFERROR(IF(-SUM(U$20:U686)+U$15&lt;0.000001,0,IF($C687&gt;='H-32A-WP06 - Debt Service'!T$24,'H-32A-WP06 - Debt Service'!T$27/12,0)),"-")</f>
        <v>0</v>
      </c>
      <c r="V687" s="366">
        <f>IFERROR(IF(-SUM(V$20:V686)+V$15&lt;0.000001,0,IF($C687&gt;='H-32A-WP06 - Debt Service'!U$24,'H-32A-WP06 - Debt Service'!U$27/12,0)),"-")</f>
        <v>0</v>
      </c>
      <c r="W687" s="366">
        <f>IFERROR(IF(-SUM(W$20:W686)+W$15&lt;0.000001,0,IF($C687&gt;='H-32A-WP06 - Debt Service'!V$24,'H-32A-WP06 - Debt Service'!V$27/12,0)),"-")</f>
        <v>0</v>
      </c>
      <c r="X687" s="366">
        <f>IFERROR(IF(-SUM(X$20:X686)+X$15&lt;0.000001,0,IF($C687&gt;='H-32A-WP06 - Debt Service'!W$24,'H-32A-WP06 - Debt Service'!W$27/12,0)),"-")</f>
        <v>0</v>
      </c>
      <c r="Y687" s="366">
        <f>IFERROR(IF(-SUM(Y$20:Y686)+Y$15&lt;0.000001,0,IF($C687&gt;='H-32A-WP06 - Debt Service'!X$24,'H-32A-WP06 - Debt Service'!X$27/12,0)),"-")</f>
        <v>0</v>
      </c>
      <c r="Z687" s="366">
        <f>IFERROR(IF(-SUM(Z$20:Z686)+Z$15&lt;0.000001,0,IF($C687&gt;='H-32A-WP06 - Debt Service'!Y$24,'H-32A-WP06 - Debt Service'!Y$27/12,0)),"-")</f>
        <v>0</v>
      </c>
    </row>
    <row r="688" spans="2:26">
      <c r="B688" s="354">
        <f t="shared" si="40"/>
        <v>2074</v>
      </c>
      <c r="C688" s="378">
        <f t="shared" si="42"/>
        <v>63798</v>
      </c>
      <c r="D688" s="366" t="str">
        <f>IFERROR(IF(-SUM(D$20:D687)+D$15&lt;0.000001,0,IF($C688&gt;='H-32A-WP06 - Debt Service'!C$24,'H-32A-WP06 - Debt Service'!C$27/12,0)),"-")</f>
        <v>-</v>
      </c>
      <c r="E688" s="366" t="str">
        <f>IFERROR(IF(-SUM(E$20:E687)+E$15&lt;0.000001,0,IF($C688&gt;='H-32A-WP06 - Debt Service'!D$24,'H-32A-WP06 - Debt Service'!D$27/12,0)),"-")</f>
        <v>-</v>
      </c>
      <c r="F688" s="366" t="str">
        <f>IFERROR(IF(-SUM(F$20:F687)+F$15&lt;0.000001,0,IF($C688&gt;='H-32A-WP06 - Debt Service'!E$24,'H-32A-WP06 - Debt Service'!E$27/12,0)),"-")</f>
        <v>-</v>
      </c>
      <c r="G688" s="366">
        <f>IFERROR(IF(-SUM(G$20:G687)+G$15&lt;0.000001,0,IF($C688&gt;='H-32A-WP06 - Debt Service'!F$24,'H-32A-WP06 - Debt Service'!F$27/12,0)),"-")</f>
        <v>0</v>
      </c>
      <c r="H688" s="366">
        <f>IFERROR(IF(-SUM(H$20:H687)+H$15&lt;0.000001,0,IF($C688&gt;='H-32A-WP06 - Debt Service'!G$24,'H-32A-WP06 - Debt Service'!G$27/12,0)),"-")</f>
        <v>0</v>
      </c>
      <c r="I688" s="366">
        <f>IFERROR(IF(-SUM(I$20:I687)+I$15&lt;0.000001,0,IF($C688&gt;='H-32A-WP06 - Debt Service'!H$24,'H-32A-WP06 - Debt Service'!H$27/12,0)),"-")</f>
        <v>0</v>
      </c>
      <c r="J688" s="366">
        <f>IFERROR(IF(-SUM(J$20:J687)+J$15&lt;0.000001,0,IF($C688&gt;='H-32A-WP06 - Debt Service'!I$24,'H-32A-WP06 - Debt Service'!I$27/12,0)),"-")</f>
        <v>0</v>
      </c>
      <c r="K688" s="366">
        <f>IFERROR(IF(-SUM(K$20:K687)+K$15&lt;0.000001,0,IF($C688&gt;='H-32A-WP06 - Debt Service'!J$24,'H-32A-WP06 - Debt Service'!J$27/12,0)),"-")</f>
        <v>0</v>
      </c>
      <c r="L688" s="366">
        <f>IFERROR(IF(-SUM(L$20:L687)+L$15&lt;0.000001,0,IF($C688&gt;='H-32A-WP06 - Debt Service'!K$24,'H-32A-WP06 - Debt Service'!K$27/12,0)),"-")</f>
        <v>0</v>
      </c>
      <c r="M688" s="366">
        <f>IFERROR(IF(-SUM(M$20:M687)+M$15&lt;0.000001,0,IF($C688&gt;='H-32A-WP06 - Debt Service'!L$24,'H-32A-WP06 - Debt Service'!L$27/12,0)),"-")</f>
        <v>0</v>
      </c>
      <c r="N688" s="459"/>
      <c r="O688" s="354">
        <f t="shared" si="41"/>
        <v>2074</v>
      </c>
      <c r="P688" s="378">
        <f t="shared" si="43"/>
        <v>63798</v>
      </c>
      <c r="Q688" s="366" t="str">
        <f>IFERROR(IF(-SUM(Q$20:Q687)+Q$15&lt;0.000001,0,IF($C688&gt;='H-32A-WP06 - Debt Service'!P$24,'H-32A-WP06 - Debt Service'!P$27/12,0)),"-")</f>
        <v>-</v>
      </c>
      <c r="R688" s="366">
        <f>IFERROR(IF(-SUM(R$20:R687)+R$15&lt;0.000001,0,IF($C688&gt;='H-32A-WP06 - Debt Service'!Q$24,'H-32A-WP06 - Debt Service'!Q$27/12,0)),"-")</f>
        <v>0</v>
      </c>
      <c r="S688" s="366">
        <f>IFERROR(IF(-SUM(S$20:S687)+S$15&lt;0.000001,0,IF($C688&gt;='H-32A-WP06 - Debt Service'!R$24,'H-32A-WP06 - Debt Service'!R$27/12,0)),"-")</f>
        <v>0</v>
      </c>
      <c r="T688" s="366">
        <f>IFERROR(IF(-SUM(T$20:T687)+T$15&lt;0.000001,0,IF($C688&gt;='H-32A-WP06 - Debt Service'!S$24,'H-32A-WP06 - Debt Service'!S$27/12,0)),"-")</f>
        <v>0</v>
      </c>
      <c r="U688" s="366">
        <f>IFERROR(IF(-SUM(U$20:U687)+U$15&lt;0.000001,0,IF($C688&gt;='H-32A-WP06 - Debt Service'!T$24,'H-32A-WP06 - Debt Service'!T$27/12,0)),"-")</f>
        <v>0</v>
      </c>
      <c r="V688" s="366">
        <f>IFERROR(IF(-SUM(V$20:V687)+V$15&lt;0.000001,0,IF($C688&gt;='H-32A-WP06 - Debt Service'!U$24,'H-32A-WP06 - Debt Service'!U$27/12,0)),"-")</f>
        <v>0</v>
      </c>
      <c r="W688" s="366">
        <f>IFERROR(IF(-SUM(W$20:W687)+W$15&lt;0.000001,0,IF($C688&gt;='H-32A-WP06 - Debt Service'!V$24,'H-32A-WP06 - Debt Service'!V$27/12,0)),"-")</f>
        <v>0</v>
      </c>
      <c r="X688" s="366">
        <f>IFERROR(IF(-SUM(X$20:X687)+X$15&lt;0.000001,0,IF($C688&gt;='H-32A-WP06 - Debt Service'!W$24,'H-32A-WP06 - Debt Service'!W$27/12,0)),"-")</f>
        <v>0</v>
      </c>
      <c r="Y688" s="366">
        <f>IFERROR(IF(-SUM(Y$20:Y687)+Y$15&lt;0.000001,0,IF($C688&gt;='H-32A-WP06 - Debt Service'!X$24,'H-32A-WP06 - Debt Service'!X$27/12,0)),"-")</f>
        <v>0</v>
      </c>
      <c r="Z688" s="366">
        <f>IFERROR(IF(-SUM(Z$20:Z687)+Z$15&lt;0.000001,0,IF($C688&gt;='H-32A-WP06 - Debt Service'!Y$24,'H-32A-WP06 - Debt Service'!Y$27/12,0)),"-")</f>
        <v>0</v>
      </c>
    </row>
    <row r="689" spans="2:26">
      <c r="B689" s="354">
        <f t="shared" si="40"/>
        <v>2074</v>
      </c>
      <c r="C689" s="378">
        <f t="shared" si="42"/>
        <v>63828</v>
      </c>
      <c r="D689" s="366" t="str">
        <f>IFERROR(IF(-SUM(D$20:D688)+D$15&lt;0.000001,0,IF($C689&gt;='H-32A-WP06 - Debt Service'!C$24,'H-32A-WP06 - Debt Service'!C$27/12,0)),"-")</f>
        <v>-</v>
      </c>
      <c r="E689" s="366" t="str">
        <f>IFERROR(IF(-SUM(E$20:E688)+E$15&lt;0.000001,0,IF($C689&gt;='H-32A-WP06 - Debt Service'!D$24,'H-32A-WP06 - Debt Service'!D$27/12,0)),"-")</f>
        <v>-</v>
      </c>
      <c r="F689" s="366" t="str">
        <f>IFERROR(IF(-SUM(F$20:F688)+F$15&lt;0.000001,0,IF($C689&gt;='H-32A-WP06 - Debt Service'!E$24,'H-32A-WP06 - Debt Service'!E$27/12,0)),"-")</f>
        <v>-</v>
      </c>
      <c r="G689" s="366">
        <f>IFERROR(IF(-SUM(G$20:G688)+G$15&lt;0.000001,0,IF($C689&gt;='H-32A-WP06 - Debt Service'!F$24,'H-32A-WP06 - Debt Service'!F$27/12,0)),"-")</f>
        <v>0</v>
      </c>
      <c r="H689" s="366">
        <f>IFERROR(IF(-SUM(H$20:H688)+H$15&lt;0.000001,0,IF($C689&gt;='H-32A-WP06 - Debt Service'!G$24,'H-32A-WP06 - Debt Service'!G$27/12,0)),"-")</f>
        <v>0</v>
      </c>
      <c r="I689" s="366">
        <f>IFERROR(IF(-SUM(I$20:I688)+I$15&lt;0.000001,0,IF($C689&gt;='H-32A-WP06 - Debt Service'!H$24,'H-32A-WP06 - Debt Service'!H$27/12,0)),"-")</f>
        <v>0</v>
      </c>
      <c r="J689" s="366">
        <f>IFERROR(IF(-SUM(J$20:J688)+J$15&lt;0.000001,0,IF($C689&gt;='H-32A-WP06 - Debt Service'!I$24,'H-32A-WP06 - Debt Service'!I$27/12,0)),"-")</f>
        <v>0</v>
      </c>
      <c r="K689" s="366">
        <f>IFERROR(IF(-SUM(K$20:K688)+K$15&lt;0.000001,0,IF($C689&gt;='H-32A-WP06 - Debt Service'!J$24,'H-32A-WP06 - Debt Service'!J$27/12,0)),"-")</f>
        <v>0</v>
      </c>
      <c r="L689" s="366">
        <f>IFERROR(IF(-SUM(L$20:L688)+L$15&lt;0.000001,0,IF($C689&gt;='H-32A-WP06 - Debt Service'!K$24,'H-32A-WP06 - Debt Service'!K$27/12,0)),"-")</f>
        <v>0</v>
      </c>
      <c r="M689" s="366">
        <f>IFERROR(IF(-SUM(M$20:M688)+M$15&lt;0.000001,0,IF($C689&gt;='H-32A-WP06 - Debt Service'!L$24,'H-32A-WP06 - Debt Service'!L$27/12,0)),"-")</f>
        <v>0</v>
      </c>
      <c r="N689" s="459"/>
      <c r="O689" s="354">
        <f t="shared" si="41"/>
        <v>2074</v>
      </c>
      <c r="P689" s="378">
        <f t="shared" si="43"/>
        <v>63828</v>
      </c>
      <c r="Q689" s="366" t="str">
        <f>IFERROR(IF(-SUM(Q$20:Q688)+Q$15&lt;0.000001,0,IF($C689&gt;='H-32A-WP06 - Debt Service'!P$24,'H-32A-WP06 - Debt Service'!P$27/12,0)),"-")</f>
        <v>-</v>
      </c>
      <c r="R689" s="366">
        <f>IFERROR(IF(-SUM(R$20:R688)+R$15&lt;0.000001,0,IF($C689&gt;='H-32A-WP06 - Debt Service'!Q$24,'H-32A-WP06 - Debt Service'!Q$27/12,0)),"-")</f>
        <v>0</v>
      </c>
      <c r="S689" s="366">
        <f>IFERROR(IF(-SUM(S$20:S688)+S$15&lt;0.000001,0,IF($C689&gt;='H-32A-WP06 - Debt Service'!R$24,'H-32A-WP06 - Debt Service'!R$27/12,0)),"-")</f>
        <v>0</v>
      </c>
      <c r="T689" s="366">
        <f>IFERROR(IF(-SUM(T$20:T688)+T$15&lt;0.000001,0,IF($C689&gt;='H-32A-WP06 - Debt Service'!S$24,'H-32A-WP06 - Debt Service'!S$27/12,0)),"-")</f>
        <v>0</v>
      </c>
      <c r="U689" s="366">
        <f>IFERROR(IF(-SUM(U$20:U688)+U$15&lt;0.000001,0,IF($C689&gt;='H-32A-WP06 - Debt Service'!T$24,'H-32A-WP06 - Debt Service'!T$27/12,0)),"-")</f>
        <v>0</v>
      </c>
      <c r="V689" s="366">
        <f>IFERROR(IF(-SUM(V$20:V688)+V$15&lt;0.000001,0,IF($C689&gt;='H-32A-WP06 - Debt Service'!U$24,'H-32A-WP06 - Debt Service'!U$27/12,0)),"-")</f>
        <v>0</v>
      </c>
      <c r="W689" s="366">
        <f>IFERROR(IF(-SUM(W$20:W688)+W$15&lt;0.000001,0,IF($C689&gt;='H-32A-WP06 - Debt Service'!V$24,'H-32A-WP06 - Debt Service'!V$27/12,0)),"-")</f>
        <v>0</v>
      </c>
      <c r="X689" s="366">
        <f>IFERROR(IF(-SUM(X$20:X688)+X$15&lt;0.000001,0,IF($C689&gt;='H-32A-WP06 - Debt Service'!W$24,'H-32A-WP06 - Debt Service'!W$27/12,0)),"-")</f>
        <v>0</v>
      </c>
      <c r="Y689" s="366">
        <f>IFERROR(IF(-SUM(Y$20:Y688)+Y$15&lt;0.000001,0,IF($C689&gt;='H-32A-WP06 - Debt Service'!X$24,'H-32A-WP06 - Debt Service'!X$27/12,0)),"-")</f>
        <v>0</v>
      </c>
      <c r="Z689" s="366">
        <f>IFERROR(IF(-SUM(Z$20:Z688)+Z$15&lt;0.000001,0,IF($C689&gt;='H-32A-WP06 - Debt Service'!Y$24,'H-32A-WP06 - Debt Service'!Y$27/12,0)),"-")</f>
        <v>0</v>
      </c>
    </row>
    <row r="690" spans="2:26">
      <c r="B690" s="354">
        <f t="shared" si="40"/>
        <v>2074</v>
      </c>
      <c r="C690" s="378">
        <f t="shared" si="42"/>
        <v>63859</v>
      </c>
      <c r="D690" s="366" t="str">
        <f>IFERROR(IF(-SUM(D$20:D689)+D$15&lt;0.000001,0,IF($C690&gt;='H-32A-WP06 - Debt Service'!C$24,'H-32A-WP06 - Debt Service'!C$27/12,0)),"-")</f>
        <v>-</v>
      </c>
      <c r="E690" s="366" t="str">
        <f>IFERROR(IF(-SUM(E$20:E689)+E$15&lt;0.000001,0,IF($C690&gt;='H-32A-WP06 - Debt Service'!D$24,'H-32A-WP06 - Debt Service'!D$27/12,0)),"-")</f>
        <v>-</v>
      </c>
      <c r="F690" s="366" t="str">
        <f>IFERROR(IF(-SUM(F$20:F689)+F$15&lt;0.000001,0,IF($C690&gt;='H-32A-WP06 - Debt Service'!E$24,'H-32A-WP06 - Debt Service'!E$27/12,0)),"-")</f>
        <v>-</v>
      </c>
      <c r="G690" s="366">
        <f>IFERROR(IF(-SUM(G$20:G689)+G$15&lt;0.000001,0,IF($C690&gt;='H-32A-WP06 - Debt Service'!F$24,'H-32A-WP06 - Debt Service'!F$27/12,0)),"-")</f>
        <v>0</v>
      </c>
      <c r="H690" s="366">
        <f>IFERROR(IF(-SUM(H$20:H689)+H$15&lt;0.000001,0,IF($C690&gt;='H-32A-WP06 - Debt Service'!G$24,'H-32A-WP06 - Debt Service'!G$27/12,0)),"-")</f>
        <v>0</v>
      </c>
      <c r="I690" s="366">
        <f>IFERROR(IF(-SUM(I$20:I689)+I$15&lt;0.000001,0,IF($C690&gt;='H-32A-WP06 - Debt Service'!H$24,'H-32A-WP06 - Debt Service'!H$27/12,0)),"-")</f>
        <v>0</v>
      </c>
      <c r="J690" s="366">
        <f>IFERROR(IF(-SUM(J$20:J689)+J$15&lt;0.000001,0,IF($C690&gt;='H-32A-WP06 - Debt Service'!I$24,'H-32A-WP06 - Debt Service'!I$27/12,0)),"-")</f>
        <v>0</v>
      </c>
      <c r="K690" s="366">
        <f>IFERROR(IF(-SUM(K$20:K689)+K$15&lt;0.000001,0,IF($C690&gt;='H-32A-WP06 - Debt Service'!J$24,'H-32A-WP06 - Debt Service'!J$27/12,0)),"-")</f>
        <v>0</v>
      </c>
      <c r="L690" s="366">
        <f>IFERROR(IF(-SUM(L$20:L689)+L$15&lt;0.000001,0,IF($C690&gt;='H-32A-WP06 - Debt Service'!K$24,'H-32A-WP06 - Debt Service'!K$27/12,0)),"-")</f>
        <v>0</v>
      </c>
      <c r="M690" s="366">
        <f>IFERROR(IF(-SUM(M$20:M689)+M$15&lt;0.000001,0,IF($C690&gt;='H-32A-WP06 - Debt Service'!L$24,'H-32A-WP06 - Debt Service'!L$27/12,0)),"-")</f>
        <v>0</v>
      </c>
      <c r="N690" s="459"/>
      <c r="O690" s="354">
        <f t="shared" si="41"/>
        <v>2074</v>
      </c>
      <c r="P690" s="378">
        <f t="shared" si="43"/>
        <v>63859</v>
      </c>
      <c r="Q690" s="366" t="str">
        <f>IFERROR(IF(-SUM(Q$20:Q689)+Q$15&lt;0.000001,0,IF($C690&gt;='H-32A-WP06 - Debt Service'!P$24,'H-32A-WP06 - Debt Service'!P$27/12,0)),"-")</f>
        <v>-</v>
      </c>
      <c r="R690" s="366">
        <f>IFERROR(IF(-SUM(R$20:R689)+R$15&lt;0.000001,0,IF($C690&gt;='H-32A-WP06 - Debt Service'!Q$24,'H-32A-WP06 - Debt Service'!Q$27/12,0)),"-")</f>
        <v>0</v>
      </c>
      <c r="S690" s="366">
        <f>IFERROR(IF(-SUM(S$20:S689)+S$15&lt;0.000001,0,IF($C690&gt;='H-32A-WP06 - Debt Service'!R$24,'H-32A-WP06 - Debt Service'!R$27/12,0)),"-")</f>
        <v>0</v>
      </c>
      <c r="T690" s="366">
        <f>IFERROR(IF(-SUM(T$20:T689)+T$15&lt;0.000001,0,IF($C690&gt;='H-32A-WP06 - Debt Service'!S$24,'H-32A-WP06 - Debt Service'!S$27/12,0)),"-")</f>
        <v>0</v>
      </c>
      <c r="U690" s="366">
        <f>IFERROR(IF(-SUM(U$20:U689)+U$15&lt;0.000001,0,IF($C690&gt;='H-32A-WP06 - Debt Service'!T$24,'H-32A-WP06 - Debt Service'!T$27/12,0)),"-")</f>
        <v>0</v>
      </c>
      <c r="V690" s="366">
        <f>IFERROR(IF(-SUM(V$20:V689)+V$15&lt;0.000001,0,IF($C690&gt;='H-32A-WP06 - Debt Service'!U$24,'H-32A-WP06 - Debt Service'!U$27/12,0)),"-")</f>
        <v>0</v>
      </c>
      <c r="W690" s="366">
        <f>IFERROR(IF(-SUM(W$20:W689)+W$15&lt;0.000001,0,IF($C690&gt;='H-32A-WP06 - Debt Service'!V$24,'H-32A-WP06 - Debt Service'!V$27/12,0)),"-")</f>
        <v>0</v>
      </c>
      <c r="X690" s="366">
        <f>IFERROR(IF(-SUM(X$20:X689)+X$15&lt;0.000001,0,IF($C690&gt;='H-32A-WP06 - Debt Service'!W$24,'H-32A-WP06 - Debt Service'!W$27/12,0)),"-")</f>
        <v>0</v>
      </c>
      <c r="Y690" s="366">
        <f>IFERROR(IF(-SUM(Y$20:Y689)+Y$15&lt;0.000001,0,IF($C690&gt;='H-32A-WP06 - Debt Service'!X$24,'H-32A-WP06 - Debt Service'!X$27/12,0)),"-")</f>
        <v>0</v>
      </c>
      <c r="Z690" s="366">
        <f>IFERROR(IF(-SUM(Z$20:Z689)+Z$15&lt;0.000001,0,IF($C690&gt;='H-32A-WP06 - Debt Service'!Y$24,'H-32A-WP06 - Debt Service'!Y$27/12,0)),"-")</f>
        <v>0</v>
      </c>
    </row>
    <row r="691" spans="2:26">
      <c r="B691" s="354">
        <f t="shared" si="40"/>
        <v>2074</v>
      </c>
      <c r="C691" s="378">
        <f t="shared" si="42"/>
        <v>63889</v>
      </c>
      <c r="D691" s="366" t="str">
        <f>IFERROR(IF(-SUM(D$20:D690)+D$15&lt;0.000001,0,IF($C691&gt;='H-32A-WP06 - Debt Service'!C$24,'H-32A-WP06 - Debt Service'!C$27/12,0)),"-")</f>
        <v>-</v>
      </c>
      <c r="E691" s="366" t="str">
        <f>IFERROR(IF(-SUM(E$20:E690)+E$15&lt;0.000001,0,IF($C691&gt;='H-32A-WP06 - Debt Service'!D$24,'H-32A-WP06 - Debt Service'!D$27/12,0)),"-")</f>
        <v>-</v>
      </c>
      <c r="F691" s="366" t="str">
        <f>IFERROR(IF(-SUM(F$20:F690)+F$15&lt;0.000001,0,IF($C691&gt;='H-32A-WP06 - Debt Service'!E$24,'H-32A-WP06 - Debt Service'!E$27/12,0)),"-")</f>
        <v>-</v>
      </c>
      <c r="G691" s="366">
        <f>IFERROR(IF(-SUM(G$20:G690)+G$15&lt;0.000001,0,IF($C691&gt;='H-32A-WP06 - Debt Service'!F$24,'H-32A-WP06 - Debt Service'!F$27/12,0)),"-")</f>
        <v>0</v>
      </c>
      <c r="H691" s="366">
        <f>IFERROR(IF(-SUM(H$20:H690)+H$15&lt;0.000001,0,IF($C691&gt;='H-32A-WP06 - Debt Service'!G$24,'H-32A-WP06 - Debt Service'!G$27/12,0)),"-")</f>
        <v>0</v>
      </c>
      <c r="I691" s="366">
        <f>IFERROR(IF(-SUM(I$20:I690)+I$15&lt;0.000001,0,IF($C691&gt;='H-32A-WP06 - Debt Service'!H$24,'H-32A-WP06 - Debt Service'!H$27/12,0)),"-")</f>
        <v>0</v>
      </c>
      <c r="J691" s="366">
        <f>IFERROR(IF(-SUM(J$20:J690)+J$15&lt;0.000001,0,IF($C691&gt;='H-32A-WP06 - Debt Service'!I$24,'H-32A-WP06 - Debt Service'!I$27/12,0)),"-")</f>
        <v>0</v>
      </c>
      <c r="K691" s="366">
        <f>IFERROR(IF(-SUM(K$20:K690)+K$15&lt;0.000001,0,IF($C691&gt;='H-32A-WP06 - Debt Service'!J$24,'H-32A-WP06 - Debt Service'!J$27/12,0)),"-")</f>
        <v>0</v>
      </c>
      <c r="L691" s="366">
        <f>IFERROR(IF(-SUM(L$20:L690)+L$15&lt;0.000001,0,IF($C691&gt;='H-32A-WP06 - Debt Service'!K$24,'H-32A-WP06 - Debt Service'!K$27/12,0)),"-")</f>
        <v>0</v>
      </c>
      <c r="M691" s="366">
        <f>IFERROR(IF(-SUM(M$20:M690)+M$15&lt;0.000001,0,IF($C691&gt;='H-32A-WP06 - Debt Service'!L$24,'H-32A-WP06 - Debt Service'!L$27/12,0)),"-")</f>
        <v>0</v>
      </c>
      <c r="N691" s="459"/>
      <c r="O691" s="354">
        <f t="shared" si="41"/>
        <v>2074</v>
      </c>
      <c r="P691" s="378">
        <f t="shared" si="43"/>
        <v>63889</v>
      </c>
      <c r="Q691" s="366" t="str">
        <f>IFERROR(IF(-SUM(Q$20:Q690)+Q$15&lt;0.000001,0,IF($C691&gt;='H-32A-WP06 - Debt Service'!P$24,'H-32A-WP06 - Debt Service'!P$27/12,0)),"-")</f>
        <v>-</v>
      </c>
      <c r="R691" s="366">
        <f>IFERROR(IF(-SUM(R$20:R690)+R$15&lt;0.000001,0,IF($C691&gt;='H-32A-WP06 - Debt Service'!Q$24,'H-32A-WP06 - Debt Service'!Q$27/12,0)),"-")</f>
        <v>0</v>
      </c>
      <c r="S691" s="366">
        <f>IFERROR(IF(-SUM(S$20:S690)+S$15&lt;0.000001,0,IF($C691&gt;='H-32A-WP06 - Debt Service'!R$24,'H-32A-WP06 - Debt Service'!R$27/12,0)),"-")</f>
        <v>0</v>
      </c>
      <c r="T691" s="366">
        <f>IFERROR(IF(-SUM(T$20:T690)+T$15&lt;0.000001,0,IF($C691&gt;='H-32A-WP06 - Debt Service'!S$24,'H-32A-WP06 - Debt Service'!S$27/12,0)),"-")</f>
        <v>0</v>
      </c>
      <c r="U691" s="366">
        <f>IFERROR(IF(-SUM(U$20:U690)+U$15&lt;0.000001,0,IF($C691&gt;='H-32A-WP06 - Debt Service'!T$24,'H-32A-WP06 - Debt Service'!T$27/12,0)),"-")</f>
        <v>0</v>
      </c>
      <c r="V691" s="366">
        <f>IFERROR(IF(-SUM(V$20:V690)+V$15&lt;0.000001,0,IF($C691&gt;='H-32A-WP06 - Debt Service'!U$24,'H-32A-WP06 - Debt Service'!U$27/12,0)),"-")</f>
        <v>0</v>
      </c>
      <c r="W691" s="366">
        <f>IFERROR(IF(-SUM(W$20:W690)+W$15&lt;0.000001,0,IF($C691&gt;='H-32A-WP06 - Debt Service'!V$24,'H-32A-WP06 - Debt Service'!V$27/12,0)),"-")</f>
        <v>0</v>
      </c>
      <c r="X691" s="366">
        <f>IFERROR(IF(-SUM(X$20:X690)+X$15&lt;0.000001,0,IF($C691&gt;='H-32A-WP06 - Debt Service'!W$24,'H-32A-WP06 - Debt Service'!W$27/12,0)),"-")</f>
        <v>0</v>
      </c>
      <c r="Y691" s="366">
        <f>IFERROR(IF(-SUM(Y$20:Y690)+Y$15&lt;0.000001,0,IF($C691&gt;='H-32A-WP06 - Debt Service'!X$24,'H-32A-WP06 - Debt Service'!X$27/12,0)),"-")</f>
        <v>0</v>
      </c>
      <c r="Z691" s="366">
        <f>IFERROR(IF(-SUM(Z$20:Z690)+Z$15&lt;0.000001,0,IF($C691&gt;='H-32A-WP06 - Debt Service'!Y$24,'H-32A-WP06 - Debt Service'!Y$27/12,0)),"-")</f>
        <v>0</v>
      </c>
    </row>
    <row r="692" spans="2:26">
      <c r="B692" s="354">
        <f t="shared" si="40"/>
        <v>2075</v>
      </c>
      <c r="C692" s="378">
        <f t="shared" si="42"/>
        <v>63920</v>
      </c>
      <c r="D692" s="366" t="str">
        <f>IFERROR(IF(-SUM(D$20:D691)+D$15&lt;0.000001,0,IF($C692&gt;='H-32A-WP06 - Debt Service'!C$24,'H-32A-WP06 - Debt Service'!C$27/12,0)),"-")</f>
        <v>-</v>
      </c>
      <c r="E692" s="366" t="str">
        <f>IFERROR(IF(-SUM(E$20:E691)+E$15&lt;0.000001,0,IF($C692&gt;='H-32A-WP06 - Debt Service'!D$24,'H-32A-WP06 - Debt Service'!D$27/12,0)),"-")</f>
        <v>-</v>
      </c>
      <c r="F692" s="366" t="str">
        <f>IFERROR(IF(-SUM(F$20:F691)+F$15&lt;0.000001,0,IF($C692&gt;='H-32A-WP06 - Debt Service'!E$24,'H-32A-WP06 - Debt Service'!E$27/12,0)),"-")</f>
        <v>-</v>
      </c>
      <c r="G692" s="366">
        <f>IFERROR(IF(-SUM(G$20:G691)+G$15&lt;0.000001,0,IF($C692&gt;='H-32A-WP06 - Debt Service'!F$24,'H-32A-WP06 - Debt Service'!F$27/12,0)),"-")</f>
        <v>0</v>
      </c>
      <c r="H692" s="366">
        <f>IFERROR(IF(-SUM(H$20:H691)+H$15&lt;0.000001,0,IF($C692&gt;='H-32A-WP06 - Debt Service'!G$24,'H-32A-WP06 - Debt Service'!G$27/12,0)),"-")</f>
        <v>0</v>
      </c>
      <c r="I692" s="366">
        <f>IFERROR(IF(-SUM(I$20:I691)+I$15&lt;0.000001,0,IF($C692&gt;='H-32A-WP06 - Debt Service'!H$24,'H-32A-WP06 - Debt Service'!H$27/12,0)),"-")</f>
        <v>0</v>
      </c>
      <c r="J692" s="366">
        <f>IFERROR(IF(-SUM(J$20:J691)+J$15&lt;0.000001,0,IF($C692&gt;='H-32A-WP06 - Debt Service'!I$24,'H-32A-WP06 - Debt Service'!I$27/12,0)),"-")</f>
        <v>0</v>
      </c>
      <c r="K692" s="366">
        <f>IFERROR(IF(-SUM(K$20:K691)+K$15&lt;0.000001,0,IF($C692&gt;='H-32A-WP06 - Debt Service'!J$24,'H-32A-WP06 - Debt Service'!J$27/12,0)),"-")</f>
        <v>0</v>
      </c>
      <c r="L692" s="366">
        <f>IFERROR(IF(-SUM(L$20:L691)+L$15&lt;0.000001,0,IF($C692&gt;='H-32A-WP06 - Debt Service'!K$24,'H-32A-WP06 - Debt Service'!K$27/12,0)),"-")</f>
        <v>0</v>
      </c>
      <c r="M692" s="366">
        <f>IFERROR(IF(-SUM(M$20:M691)+M$15&lt;0.000001,0,IF($C692&gt;='H-32A-WP06 - Debt Service'!L$24,'H-32A-WP06 - Debt Service'!L$27/12,0)),"-")</f>
        <v>0</v>
      </c>
      <c r="N692" s="459"/>
      <c r="O692" s="354">
        <f t="shared" si="41"/>
        <v>2075</v>
      </c>
      <c r="P692" s="378">
        <f t="shared" si="43"/>
        <v>63920</v>
      </c>
      <c r="Q692" s="366" t="str">
        <f>IFERROR(IF(-SUM(Q$20:Q691)+Q$15&lt;0.000001,0,IF($C692&gt;='H-32A-WP06 - Debt Service'!P$24,'H-32A-WP06 - Debt Service'!P$27/12,0)),"-")</f>
        <v>-</v>
      </c>
      <c r="R692" s="366">
        <f>IFERROR(IF(-SUM(R$20:R691)+R$15&lt;0.000001,0,IF($C692&gt;='H-32A-WP06 - Debt Service'!Q$24,'H-32A-WP06 - Debt Service'!Q$27/12,0)),"-")</f>
        <v>0</v>
      </c>
      <c r="S692" s="366">
        <f>IFERROR(IF(-SUM(S$20:S691)+S$15&lt;0.000001,0,IF($C692&gt;='H-32A-WP06 - Debt Service'!R$24,'H-32A-WP06 - Debt Service'!R$27/12,0)),"-")</f>
        <v>0</v>
      </c>
      <c r="T692" s="366">
        <f>IFERROR(IF(-SUM(T$20:T691)+T$15&lt;0.000001,0,IF($C692&gt;='H-32A-WP06 - Debt Service'!S$24,'H-32A-WP06 - Debt Service'!S$27/12,0)),"-")</f>
        <v>0</v>
      </c>
      <c r="U692" s="366">
        <f>IFERROR(IF(-SUM(U$20:U691)+U$15&lt;0.000001,0,IF($C692&gt;='H-32A-WP06 - Debt Service'!T$24,'H-32A-WP06 - Debt Service'!T$27/12,0)),"-")</f>
        <v>0</v>
      </c>
      <c r="V692" s="366">
        <f>IFERROR(IF(-SUM(V$20:V691)+V$15&lt;0.000001,0,IF($C692&gt;='H-32A-WP06 - Debt Service'!U$24,'H-32A-WP06 - Debt Service'!U$27/12,0)),"-")</f>
        <v>0</v>
      </c>
      <c r="W692" s="366">
        <f>IFERROR(IF(-SUM(W$20:W691)+W$15&lt;0.000001,0,IF($C692&gt;='H-32A-WP06 - Debt Service'!V$24,'H-32A-WP06 - Debt Service'!V$27/12,0)),"-")</f>
        <v>0</v>
      </c>
      <c r="X692" s="366">
        <f>IFERROR(IF(-SUM(X$20:X691)+X$15&lt;0.000001,0,IF($C692&gt;='H-32A-WP06 - Debt Service'!W$24,'H-32A-WP06 - Debt Service'!W$27/12,0)),"-")</f>
        <v>0</v>
      </c>
      <c r="Y692" s="366">
        <f>IFERROR(IF(-SUM(Y$20:Y691)+Y$15&lt;0.000001,0,IF($C692&gt;='H-32A-WP06 - Debt Service'!X$24,'H-32A-WP06 - Debt Service'!X$27/12,0)),"-")</f>
        <v>0</v>
      </c>
      <c r="Z692" s="366">
        <f>IFERROR(IF(-SUM(Z$20:Z691)+Z$15&lt;0.000001,0,IF($C692&gt;='H-32A-WP06 - Debt Service'!Y$24,'H-32A-WP06 - Debt Service'!Y$27/12,0)),"-")</f>
        <v>0</v>
      </c>
    </row>
    <row r="693" spans="2:26">
      <c r="B693" s="354">
        <f t="shared" si="40"/>
        <v>2075</v>
      </c>
      <c r="C693" s="378">
        <f t="shared" si="42"/>
        <v>63951</v>
      </c>
      <c r="D693" s="366" t="str">
        <f>IFERROR(IF(-SUM(D$20:D692)+D$15&lt;0.000001,0,IF($C693&gt;='H-32A-WP06 - Debt Service'!C$24,'H-32A-WP06 - Debt Service'!C$27/12,0)),"-")</f>
        <v>-</v>
      </c>
      <c r="E693" s="366" t="str">
        <f>IFERROR(IF(-SUM(E$20:E692)+E$15&lt;0.000001,0,IF($C693&gt;='H-32A-WP06 - Debt Service'!D$24,'H-32A-WP06 - Debt Service'!D$27/12,0)),"-")</f>
        <v>-</v>
      </c>
      <c r="F693" s="366" t="str">
        <f>IFERROR(IF(-SUM(F$20:F692)+F$15&lt;0.000001,0,IF($C693&gt;='H-32A-WP06 - Debt Service'!E$24,'H-32A-WP06 - Debt Service'!E$27/12,0)),"-")</f>
        <v>-</v>
      </c>
      <c r="G693" s="366">
        <f>IFERROR(IF(-SUM(G$20:G692)+G$15&lt;0.000001,0,IF($C693&gt;='H-32A-WP06 - Debt Service'!F$24,'H-32A-WP06 - Debt Service'!F$27/12,0)),"-")</f>
        <v>0</v>
      </c>
      <c r="H693" s="366">
        <f>IFERROR(IF(-SUM(H$20:H692)+H$15&lt;0.000001,0,IF($C693&gt;='H-32A-WP06 - Debt Service'!G$24,'H-32A-WP06 - Debt Service'!G$27/12,0)),"-")</f>
        <v>0</v>
      </c>
      <c r="I693" s="366">
        <f>IFERROR(IF(-SUM(I$20:I692)+I$15&lt;0.000001,0,IF($C693&gt;='H-32A-WP06 - Debt Service'!H$24,'H-32A-WP06 - Debt Service'!H$27/12,0)),"-")</f>
        <v>0</v>
      </c>
      <c r="J693" s="366">
        <f>IFERROR(IF(-SUM(J$20:J692)+J$15&lt;0.000001,0,IF($C693&gt;='H-32A-WP06 - Debt Service'!I$24,'H-32A-WP06 - Debt Service'!I$27/12,0)),"-")</f>
        <v>0</v>
      </c>
      <c r="K693" s="366">
        <f>IFERROR(IF(-SUM(K$20:K692)+K$15&lt;0.000001,0,IF($C693&gt;='H-32A-WP06 - Debt Service'!J$24,'H-32A-WP06 - Debt Service'!J$27/12,0)),"-")</f>
        <v>0</v>
      </c>
      <c r="L693" s="366">
        <f>IFERROR(IF(-SUM(L$20:L692)+L$15&lt;0.000001,0,IF($C693&gt;='H-32A-WP06 - Debt Service'!K$24,'H-32A-WP06 - Debt Service'!K$27/12,0)),"-")</f>
        <v>0</v>
      </c>
      <c r="M693" s="366">
        <f>IFERROR(IF(-SUM(M$20:M692)+M$15&lt;0.000001,0,IF($C693&gt;='H-32A-WP06 - Debt Service'!L$24,'H-32A-WP06 - Debt Service'!L$27/12,0)),"-")</f>
        <v>0</v>
      </c>
      <c r="N693" s="459"/>
      <c r="O693" s="354">
        <f t="shared" si="41"/>
        <v>2075</v>
      </c>
      <c r="P693" s="378">
        <f t="shared" si="43"/>
        <v>63951</v>
      </c>
      <c r="Q693" s="366" t="str">
        <f>IFERROR(IF(-SUM(Q$20:Q692)+Q$15&lt;0.000001,0,IF($C693&gt;='H-32A-WP06 - Debt Service'!P$24,'H-32A-WP06 - Debt Service'!P$27/12,0)),"-")</f>
        <v>-</v>
      </c>
      <c r="R693" s="366">
        <f>IFERROR(IF(-SUM(R$20:R692)+R$15&lt;0.000001,0,IF($C693&gt;='H-32A-WP06 - Debt Service'!Q$24,'H-32A-WP06 - Debt Service'!Q$27/12,0)),"-")</f>
        <v>0</v>
      </c>
      <c r="S693" s="366">
        <f>IFERROR(IF(-SUM(S$20:S692)+S$15&lt;0.000001,0,IF($C693&gt;='H-32A-WP06 - Debt Service'!R$24,'H-32A-WP06 - Debt Service'!R$27/12,0)),"-")</f>
        <v>0</v>
      </c>
      <c r="T693" s="366">
        <f>IFERROR(IF(-SUM(T$20:T692)+T$15&lt;0.000001,0,IF($C693&gt;='H-32A-WP06 - Debt Service'!S$24,'H-32A-WP06 - Debt Service'!S$27/12,0)),"-")</f>
        <v>0</v>
      </c>
      <c r="U693" s="366">
        <f>IFERROR(IF(-SUM(U$20:U692)+U$15&lt;0.000001,0,IF($C693&gt;='H-32A-WP06 - Debt Service'!T$24,'H-32A-WP06 - Debt Service'!T$27/12,0)),"-")</f>
        <v>0</v>
      </c>
      <c r="V693" s="366">
        <f>IFERROR(IF(-SUM(V$20:V692)+V$15&lt;0.000001,0,IF($C693&gt;='H-32A-WP06 - Debt Service'!U$24,'H-32A-WP06 - Debt Service'!U$27/12,0)),"-")</f>
        <v>0</v>
      </c>
      <c r="W693" s="366">
        <f>IFERROR(IF(-SUM(W$20:W692)+W$15&lt;0.000001,0,IF($C693&gt;='H-32A-WP06 - Debt Service'!V$24,'H-32A-WP06 - Debt Service'!V$27/12,0)),"-")</f>
        <v>0</v>
      </c>
      <c r="X693" s="366">
        <f>IFERROR(IF(-SUM(X$20:X692)+X$15&lt;0.000001,0,IF($C693&gt;='H-32A-WP06 - Debt Service'!W$24,'H-32A-WP06 - Debt Service'!W$27/12,0)),"-")</f>
        <v>0</v>
      </c>
      <c r="Y693" s="366">
        <f>IFERROR(IF(-SUM(Y$20:Y692)+Y$15&lt;0.000001,0,IF($C693&gt;='H-32A-WP06 - Debt Service'!X$24,'H-32A-WP06 - Debt Service'!X$27/12,0)),"-")</f>
        <v>0</v>
      </c>
      <c r="Z693" s="366">
        <f>IFERROR(IF(-SUM(Z$20:Z692)+Z$15&lt;0.000001,0,IF($C693&gt;='H-32A-WP06 - Debt Service'!Y$24,'H-32A-WP06 - Debt Service'!Y$27/12,0)),"-")</f>
        <v>0</v>
      </c>
    </row>
    <row r="694" spans="2:26">
      <c r="B694" s="354">
        <f t="shared" si="40"/>
        <v>2075</v>
      </c>
      <c r="C694" s="378">
        <f t="shared" si="42"/>
        <v>63979</v>
      </c>
      <c r="D694" s="366" t="str">
        <f>IFERROR(IF(-SUM(D$20:D693)+D$15&lt;0.000001,0,IF($C694&gt;='H-32A-WP06 - Debt Service'!C$24,'H-32A-WP06 - Debt Service'!C$27/12,0)),"-")</f>
        <v>-</v>
      </c>
      <c r="E694" s="366" t="str">
        <f>IFERROR(IF(-SUM(E$20:E693)+E$15&lt;0.000001,0,IF($C694&gt;='H-32A-WP06 - Debt Service'!D$24,'H-32A-WP06 - Debt Service'!D$27/12,0)),"-")</f>
        <v>-</v>
      </c>
      <c r="F694" s="366" t="str">
        <f>IFERROR(IF(-SUM(F$20:F693)+F$15&lt;0.000001,0,IF($C694&gt;='H-32A-WP06 - Debt Service'!E$24,'H-32A-WP06 - Debt Service'!E$27/12,0)),"-")</f>
        <v>-</v>
      </c>
      <c r="G694" s="366">
        <f>IFERROR(IF(-SUM(G$20:G693)+G$15&lt;0.000001,0,IF($C694&gt;='H-32A-WP06 - Debt Service'!F$24,'H-32A-WP06 - Debt Service'!F$27/12,0)),"-")</f>
        <v>0</v>
      </c>
      <c r="H694" s="366">
        <f>IFERROR(IF(-SUM(H$20:H693)+H$15&lt;0.000001,0,IF($C694&gt;='H-32A-WP06 - Debt Service'!G$24,'H-32A-WP06 - Debt Service'!G$27/12,0)),"-")</f>
        <v>0</v>
      </c>
      <c r="I694" s="366">
        <f>IFERROR(IF(-SUM(I$20:I693)+I$15&lt;0.000001,0,IF($C694&gt;='H-32A-WP06 - Debt Service'!H$24,'H-32A-WP06 - Debt Service'!H$27/12,0)),"-")</f>
        <v>0</v>
      </c>
      <c r="J694" s="366">
        <f>IFERROR(IF(-SUM(J$20:J693)+J$15&lt;0.000001,0,IF($C694&gt;='H-32A-WP06 - Debt Service'!I$24,'H-32A-WP06 - Debt Service'!I$27/12,0)),"-")</f>
        <v>0</v>
      </c>
      <c r="K694" s="366">
        <f>IFERROR(IF(-SUM(K$20:K693)+K$15&lt;0.000001,0,IF($C694&gt;='H-32A-WP06 - Debt Service'!J$24,'H-32A-WP06 - Debt Service'!J$27/12,0)),"-")</f>
        <v>0</v>
      </c>
      <c r="L694" s="366">
        <f>IFERROR(IF(-SUM(L$20:L693)+L$15&lt;0.000001,0,IF($C694&gt;='H-32A-WP06 - Debt Service'!K$24,'H-32A-WP06 - Debt Service'!K$27/12,0)),"-")</f>
        <v>0</v>
      </c>
      <c r="M694" s="366">
        <f>IFERROR(IF(-SUM(M$20:M693)+M$15&lt;0.000001,0,IF($C694&gt;='H-32A-WP06 - Debt Service'!L$24,'H-32A-WP06 - Debt Service'!L$27/12,0)),"-")</f>
        <v>0</v>
      </c>
      <c r="N694" s="459"/>
      <c r="O694" s="354">
        <f t="shared" si="41"/>
        <v>2075</v>
      </c>
      <c r="P694" s="378">
        <f t="shared" si="43"/>
        <v>63979</v>
      </c>
      <c r="Q694" s="366" t="str">
        <f>IFERROR(IF(-SUM(Q$20:Q693)+Q$15&lt;0.000001,0,IF($C694&gt;='H-32A-WP06 - Debt Service'!P$24,'H-32A-WP06 - Debt Service'!P$27/12,0)),"-")</f>
        <v>-</v>
      </c>
      <c r="R694" s="366">
        <f>IFERROR(IF(-SUM(R$20:R693)+R$15&lt;0.000001,0,IF($C694&gt;='H-32A-WP06 - Debt Service'!Q$24,'H-32A-WP06 - Debt Service'!Q$27/12,0)),"-")</f>
        <v>0</v>
      </c>
      <c r="S694" s="366">
        <f>IFERROR(IF(-SUM(S$20:S693)+S$15&lt;0.000001,0,IF($C694&gt;='H-32A-WP06 - Debt Service'!R$24,'H-32A-WP06 - Debt Service'!R$27/12,0)),"-")</f>
        <v>0</v>
      </c>
      <c r="T694" s="366">
        <f>IFERROR(IF(-SUM(T$20:T693)+T$15&lt;0.000001,0,IF($C694&gt;='H-32A-WP06 - Debt Service'!S$24,'H-32A-WP06 - Debt Service'!S$27/12,0)),"-")</f>
        <v>0</v>
      </c>
      <c r="U694" s="366">
        <f>IFERROR(IF(-SUM(U$20:U693)+U$15&lt;0.000001,0,IF($C694&gt;='H-32A-WP06 - Debt Service'!T$24,'H-32A-WP06 - Debt Service'!T$27/12,0)),"-")</f>
        <v>0</v>
      </c>
      <c r="V694" s="366">
        <f>IFERROR(IF(-SUM(V$20:V693)+V$15&lt;0.000001,0,IF($C694&gt;='H-32A-WP06 - Debt Service'!U$24,'H-32A-WP06 - Debt Service'!U$27/12,0)),"-")</f>
        <v>0</v>
      </c>
      <c r="W694" s="366">
        <f>IFERROR(IF(-SUM(W$20:W693)+W$15&lt;0.000001,0,IF($C694&gt;='H-32A-WP06 - Debt Service'!V$24,'H-32A-WP06 - Debt Service'!V$27/12,0)),"-")</f>
        <v>0</v>
      </c>
      <c r="X694" s="366">
        <f>IFERROR(IF(-SUM(X$20:X693)+X$15&lt;0.000001,0,IF($C694&gt;='H-32A-WP06 - Debt Service'!W$24,'H-32A-WP06 - Debt Service'!W$27/12,0)),"-")</f>
        <v>0</v>
      </c>
      <c r="Y694" s="366">
        <f>IFERROR(IF(-SUM(Y$20:Y693)+Y$15&lt;0.000001,0,IF($C694&gt;='H-32A-WP06 - Debt Service'!X$24,'H-32A-WP06 - Debt Service'!X$27/12,0)),"-")</f>
        <v>0</v>
      </c>
      <c r="Z694" s="366">
        <f>IFERROR(IF(-SUM(Z$20:Z693)+Z$15&lt;0.000001,0,IF($C694&gt;='H-32A-WP06 - Debt Service'!Y$24,'H-32A-WP06 - Debt Service'!Y$27/12,0)),"-")</f>
        <v>0</v>
      </c>
    </row>
    <row r="695" spans="2:26">
      <c r="B695" s="354">
        <f t="shared" si="40"/>
        <v>2075</v>
      </c>
      <c r="C695" s="378">
        <f t="shared" si="42"/>
        <v>64010</v>
      </c>
      <c r="D695" s="366" t="str">
        <f>IFERROR(IF(-SUM(D$20:D694)+D$15&lt;0.000001,0,IF($C695&gt;='H-32A-WP06 - Debt Service'!C$24,'H-32A-WP06 - Debt Service'!C$27/12,0)),"-")</f>
        <v>-</v>
      </c>
      <c r="E695" s="366" t="str">
        <f>IFERROR(IF(-SUM(E$20:E694)+E$15&lt;0.000001,0,IF($C695&gt;='H-32A-WP06 - Debt Service'!D$24,'H-32A-WP06 - Debt Service'!D$27/12,0)),"-")</f>
        <v>-</v>
      </c>
      <c r="F695" s="366" t="str">
        <f>IFERROR(IF(-SUM(F$20:F694)+F$15&lt;0.000001,0,IF($C695&gt;='H-32A-WP06 - Debt Service'!E$24,'H-32A-WP06 - Debt Service'!E$27/12,0)),"-")</f>
        <v>-</v>
      </c>
      <c r="G695" s="366">
        <f>IFERROR(IF(-SUM(G$20:G694)+G$15&lt;0.000001,0,IF($C695&gt;='H-32A-WP06 - Debt Service'!F$24,'H-32A-WP06 - Debt Service'!F$27/12,0)),"-")</f>
        <v>0</v>
      </c>
      <c r="H695" s="366">
        <f>IFERROR(IF(-SUM(H$20:H694)+H$15&lt;0.000001,0,IF($C695&gt;='H-32A-WP06 - Debt Service'!G$24,'H-32A-WP06 - Debt Service'!G$27/12,0)),"-")</f>
        <v>0</v>
      </c>
      <c r="I695" s="366">
        <f>IFERROR(IF(-SUM(I$20:I694)+I$15&lt;0.000001,0,IF($C695&gt;='H-32A-WP06 - Debt Service'!H$24,'H-32A-WP06 - Debt Service'!H$27/12,0)),"-")</f>
        <v>0</v>
      </c>
      <c r="J695" s="366">
        <f>IFERROR(IF(-SUM(J$20:J694)+J$15&lt;0.000001,0,IF($C695&gt;='H-32A-WP06 - Debt Service'!I$24,'H-32A-WP06 - Debt Service'!I$27/12,0)),"-")</f>
        <v>0</v>
      </c>
      <c r="K695" s="366">
        <f>IFERROR(IF(-SUM(K$20:K694)+K$15&lt;0.000001,0,IF($C695&gt;='H-32A-WP06 - Debt Service'!J$24,'H-32A-WP06 - Debt Service'!J$27/12,0)),"-")</f>
        <v>0</v>
      </c>
      <c r="L695" s="366">
        <f>IFERROR(IF(-SUM(L$20:L694)+L$15&lt;0.000001,0,IF($C695&gt;='H-32A-WP06 - Debt Service'!K$24,'H-32A-WP06 - Debt Service'!K$27/12,0)),"-")</f>
        <v>0</v>
      </c>
      <c r="M695" s="366">
        <f>IFERROR(IF(-SUM(M$20:M694)+M$15&lt;0.000001,0,IF($C695&gt;='H-32A-WP06 - Debt Service'!L$24,'H-32A-WP06 - Debt Service'!L$27/12,0)),"-")</f>
        <v>0</v>
      </c>
      <c r="N695" s="459"/>
      <c r="O695" s="354">
        <f t="shared" si="41"/>
        <v>2075</v>
      </c>
      <c r="P695" s="378">
        <f t="shared" si="43"/>
        <v>64010</v>
      </c>
      <c r="Q695" s="366" t="str">
        <f>IFERROR(IF(-SUM(Q$20:Q694)+Q$15&lt;0.000001,0,IF($C695&gt;='H-32A-WP06 - Debt Service'!P$24,'H-32A-WP06 - Debt Service'!P$27/12,0)),"-")</f>
        <v>-</v>
      </c>
      <c r="R695" s="366">
        <f>IFERROR(IF(-SUM(R$20:R694)+R$15&lt;0.000001,0,IF($C695&gt;='H-32A-WP06 - Debt Service'!Q$24,'H-32A-WP06 - Debt Service'!Q$27/12,0)),"-")</f>
        <v>0</v>
      </c>
      <c r="S695" s="366">
        <f>IFERROR(IF(-SUM(S$20:S694)+S$15&lt;0.000001,0,IF($C695&gt;='H-32A-WP06 - Debt Service'!R$24,'H-32A-WP06 - Debt Service'!R$27/12,0)),"-")</f>
        <v>0</v>
      </c>
      <c r="T695" s="366">
        <f>IFERROR(IF(-SUM(T$20:T694)+T$15&lt;0.000001,0,IF($C695&gt;='H-32A-WP06 - Debt Service'!S$24,'H-32A-WP06 - Debt Service'!S$27/12,0)),"-")</f>
        <v>0</v>
      </c>
      <c r="U695" s="366">
        <f>IFERROR(IF(-SUM(U$20:U694)+U$15&lt;0.000001,0,IF($C695&gt;='H-32A-WP06 - Debt Service'!T$24,'H-32A-WP06 - Debt Service'!T$27/12,0)),"-")</f>
        <v>0</v>
      </c>
      <c r="V695" s="366">
        <f>IFERROR(IF(-SUM(V$20:V694)+V$15&lt;0.000001,0,IF($C695&gt;='H-32A-WP06 - Debt Service'!U$24,'H-32A-WP06 - Debt Service'!U$27/12,0)),"-")</f>
        <v>0</v>
      </c>
      <c r="W695" s="366">
        <f>IFERROR(IF(-SUM(W$20:W694)+W$15&lt;0.000001,0,IF($C695&gt;='H-32A-WP06 - Debt Service'!V$24,'H-32A-WP06 - Debt Service'!V$27/12,0)),"-")</f>
        <v>0</v>
      </c>
      <c r="X695" s="366">
        <f>IFERROR(IF(-SUM(X$20:X694)+X$15&lt;0.000001,0,IF($C695&gt;='H-32A-WP06 - Debt Service'!W$24,'H-32A-WP06 - Debt Service'!W$27/12,0)),"-")</f>
        <v>0</v>
      </c>
      <c r="Y695" s="366">
        <f>IFERROR(IF(-SUM(Y$20:Y694)+Y$15&lt;0.000001,0,IF($C695&gt;='H-32A-WP06 - Debt Service'!X$24,'H-32A-WP06 - Debt Service'!X$27/12,0)),"-")</f>
        <v>0</v>
      </c>
      <c r="Z695" s="366">
        <f>IFERROR(IF(-SUM(Z$20:Z694)+Z$15&lt;0.000001,0,IF($C695&gt;='H-32A-WP06 - Debt Service'!Y$24,'H-32A-WP06 - Debt Service'!Y$27/12,0)),"-")</f>
        <v>0</v>
      </c>
    </row>
    <row r="696" spans="2:26">
      <c r="B696" s="354">
        <f t="shared" si="40"/>
        <v>2075</v>
      </c>
      <c r="C696" s="378">
        <f t="shared" si="42"/>
        <v>64040</v>
      </c>
      <c r="D696" s="366" t="str">
        <f>IFERROR(IF(-SUM(D$20:D695)+D$15&lt;0.000001,0,IF($C696&gt;='H-32A-WP06 - Debt Service'!C$24,'H-32A-WP06 - Debt Service'!C$27/12,0)),"-")</f>
        <v>-</v>
      </c>
      <c r="E696" s="366" t="str">
        <f>IFERROR(IF(-SUM(E$20:E695)+E$15&lt;0.000001,0,IF($C696&gt;='H-32A-WP06 - Debt Service'!D$24,'H-32A-WP06 - Debt Service'!D$27/12,0)),"-")</f>
        <v>-</v>
      </c>
      <c r="F696" s="366" t="str">
        <f>IFERROR(IF(-SUM(F$20:F695)+F$15&lt;0.000001,0,IF($C696&gt;='H-32A-WP06 - Debt Service'!E$24,'H-32A-WP06 - Debt Service'!E$27/12,0)),"-")</f>
        <v>-</v>
      </c>
      <c r="G696" s="366">
        <f>IFERROR(IF(-SUM(G$20:G695)+G$15&lt;0.000001,0,IF($C696&gt;='H-32A-WP06 - Debt Service'!F$24,'H-32A-WP06 - Debt Service'!F$27/12,0)),"-")</f>
        <v>0</v>
      </c>
      <c r="H696" s="366">
        <f>IFERROR(IF(-SUM(H$20:H695)+H$15&lt;0.000001,0,IF($C696&gt;='H-32A-WP06 - Debt Service'!G$24,'H-32A-WP06 - Debt Service'!G$27/12,0)),"-")</f>
        <v>0</v>
      </c>
      <c r="I696" s="366">
        <f>IFERROR(IF(-SUM(I$20:I695)+I$15&lt;0.000001,0,IF($C696&gt;='H-32A-WP06 - Debt Service'!H$24,'H-32A-WP06 - Debt Service'!H$27/12,0)),"-")</f>
        <v>0</v>
      </c>
      <c r="J696" s="366">
        <f>IFERROR(IF(-SUM(J$20:J695)+J$15&lt;0.000001,0,IF($C696&gt;='H-32A-WP06 - Debt Service'!I$24,'H-32A-WP06 - Debt Service'!I$27/12,0)),"-")</f>
        <v>0</v>
      </c>
      <c r="K696" s="366">
        <f>IFERROR(IF(-SUM(K$20:K695)+K$15&lt;0.000001,0,IF($C696&gt;='H-32A-WP06 - Debt Service'!J$24,'H-32A-WP06 - Debt Service'!J$27/12,0)),"-")</f>
        <v>0</v>
      </c>
      <c r="L696" s="366">
        <f>IFERROR(IF(-SUM(L$20:L695)+L$15&lt;0.000001,0,IF($C696&gt;='H-32A-WP06 - Debt Service'!K$24,'H-32A-WP06 - Debt Service'!K$27/12,0)),"-")</f>
        <v>0</v>
      </c>
      <c r="M696" s="366">
        <f>IFERROR(IF(-SUM(M$20:M695)+M$15&lt;0.000001,0,IF($C696&gt;='H-32A-WP06 - Debt Service'!L$24,'H-32A-WP06 - Debt Service'!L$27/12,0)),"-")</f>
        <v>0</v>
      </c>
      <c r="N696" s="459"/>
      <c r="O696" s="354">
        <f t="shared" si="41"/>
        <v>2075</v>
      </c>
      <c r="P696" s="378">
        <f t="shared" si="43"/>
        <v>64040</v>
      </c>
      <c r="Q696" s="366" t="str">
        <f>IFERROR(IF(-SUM(Q$20:Q695)+Q$15&lt;0.000001,0,IF($C696&gt;='H-32A-WP06 - Debt Service'!P$24,'H-32A-WP06 - Debt Service'!P$27/12,0)),"-")</f>
        <v>-</v>
      </c>
      <c r="R696" s="366">
        <f>IFERROR(IF(-SUM(R$20:R695)+R$15&lt;0.000001,0,IF($C696&gt;='H-32A-WP06 - Debt Service'!Q$24,'H-32A-WP06 - Debt Service'!Q$27/12,0)),"-")</f>
        <v>0</v>
      </c>
      <c r="S696" s="366">
        <f>IFERROR(IF(-SUM(S$20:S695)+S$15&lt;0.000001,0,IF($C696&gt;='H-32A-WP06 - Debt Service'!R$24,'H-32A-WP06 - Debt Service'!R$27/12,0)),"-")</f>
        <v>0</v>
      </c>
      <c r="T696" s="366">
        <f>IFERROR(IF(-SUM(T$20:T695)+T$15&lt;0.000001,0,IF($C696&gt;='H-32A-WP06 - Debt Service'!S$24,'H-32A-WP06 - Debt Service'!S$27/12,0)),"-")</f>
        <v>0</v>
      </c>
      <c r="U696" s="366">
        <f>IFERROR(IF(-SUM(U$20:U695)+U$15&lt;0.000001,0,IF($C696&gt;='H-32A-WP06 - Debt Service'!T$24,'H-32A-WP06 - Debt Service'!T$27/12,0)),"-")</f>
        <v>0</v>
      </c>
      <c r="V696" s="366">
        <f>IFERROR(IF(-SUM(V$20:V695)+V$15&lt;0.000001,0,IF($C696&gt;='H-32A-WP06 - Debt Service'!U$24,'H-32A-WP06 - Debt Service'!U$27/12,0)),"-")</f>
        <v>0</v>
      </c>
      <c r="W696" s="366">
        <f>IFERROR(IF(-SUM(W$20:W695)+W$15&lt;0.000001,0,IF($C696&gt;='H-32A-WP06 - Debt Service'!V$24,'H-32A-WP06 - Debt Service'!V$27/12,0)),"-")</f>
        <v>0</v>
      </c>
      <c r="X696" s="366">
        <f>IFERROR(IF(-SUM(X$20:X695)+X$15&lt;0.000001,0,IF($C696&gt;='H-32A-WP06 - Debt Service'!W$24,'H-32A-WP06 - Debt Service'!W$27/12,0)),"-")</f>
        <v>0</v>
      </c>
      <c r="Y696" s="366">
        <f>IFERROR(IF(-SUM(Y$20:Y695)+Y$15&lt;0.000001,0,IF($C696&gt;='H-32A-WP06 - Debt Service'!X$24,'H-32A-WP06 - Debt Service'!X$27/12,0)),"-")</f>
        <v>0</v>
      </c>
      <c r="Z696" s="366">
        <f>IFERROR(IF(-SUM(Z$20:Z695)+Z$15&lt;0.000001,0,IF($C696&gt;='H-32A-WP06 - Debt Service'!Y$24,'H-32A-WP06 - Debt Service'!Y$27/12,0)),"-")</f>
        <v>0</v>
      </c>
    </row>
    <row r="697" spans="2:26">
      <c r="B697" s="354">
        <f t="shared" si="40"/>
        <v>2075</v>
      </c>
      <c r="C697" s="378">
        <f t="shared" si="42"/>
        <v>64071</v>
      </c>
      <c r="D697" s="366" t="str">
        <f>IFERROR(IF(-SUM(D$20:D696)+D$15&lt;0.000001,0,IF($C697&gt;='H-32A-WP06 - Debt Service'!C$24,'H-32A-WP06 - Debt Service'!C$27/12,0)),"-")</f>
        <v>-</v>
      </c>
      <c r="E697" s="366" t="str">
        <f>IFERROR(IF(-SUM(E$20:E696)+E$15&lt;0.000001,0,IF($C697&gt;='H-32A-WP06 - Debt Service'!D$24,'H-32A-WP06 - Debt Service'!D$27/12,0)),"-")</f>
        <v>-</v>
      </c>
      <c r="F697" s="366" t="str">
        <f>IFERROR(IF(-SUM(F$20:F696)+F$15&lt;0.000001,0,IF($C697&gt;='H-32A-WP06 - Debt Service'!E$24,'H-32A-WP06 - Debt Service'!E$27/12,0)),"-")</f>
        <v>-</v>
      </c>
      <c r="G697" s="366">
        <f>IFERROR(IF(-SUM(G$20:G696)+G$15&lt;0.000001,0,IF($C697&gt;='H-32A-WP06 - Debt Service'!F$24,'H-32A-WP06 - Debt Service'!F$27/12,0)),"-")</f>
        <v>0</v>
      </c>
      <c r="H697" s="366">
        <f>IFERROR(IF(-SUM(H$20:H696)+H$15&lt;0.000001,0,IF($C697&gt;='H-32A-WP06 - Debt Service'!G$24,'H-32A-WP06 - Debt Service'!G$27/12,0)),"-")</f>
        <v>0</v>
      </c>
      <c r="I697" s="366">
        <f>IFERROR(IF(-SUM(I$20:I696)+I$15&lt;0.000001,0,IF($C697&gt;='H-32A-WP06 - Debt Service'!H$24,'H-32A-WP06 - Debt Service'!H$27/12,0)),"-")</f>
        <v>0</v>
      </c>
      <c r="J697" s="366">
        <f>IFERROR(IF(-SUM(J$20:J696)+J$15&lt;0.000001,0,IF($C697&gt;='H-32A-WP06 - Debt Service'!I$24,'H-32A-WP06 - Debt Service'!I$27/12,0)),"-")</f>
        <v>0</v>
      </c>
      <c r="K697" s="366">
        <f>IFERROR(IF(-SUM(K$20:K696)+K$15&lt;0.000001,0,IF($C697&gt;='H-32A-WP06 - Debt Service'!J$24,'H-32A-WP06 - Debt Service'!J$27/12,0)),"-")</f>
        <v>0</v>
      </c>
      <c r="L697" s="366">
        <f>IFERROR(IF(-SUM(L$20:L696)+L$15&lt;0.000001,0,IF($C697&gt;='H-32A-WP06 - Debt Service'!K$24,'H-32A-WP06 - Debt Service'!K$27/12,0)),"-")</f>
        <v>0</v>
      </c>
      <c r="M697" s="366">
        <f>IFERROR(IF(-SUM(M$20:M696)+M$15&lt;0.000001,0,IF($C697&gt;='H-32A-WP06 - Debt Service'!L$24,'H-32A-WP06 - Debt Service'!L$27/12,0)),"-")</f>
        <v>0</v>
      </c>
      <c r="N697" s="459"/>
      <c r="O697" s="354">
        <f t="shared" si="41"/>
        <v>2075</v>
      </c>
      <c r="P697" s="378">
        <f t="shared" si="43"/>
        <v>64071</v>
      </c>
      <c r="Q697" s="366" t="str">
        <f>IFERROR(IF(-SUM(Q$20:Q696)+Q$15&lt;0.000001,0,IF($C697&gt;='H-32A-WP06 - Debt Service'!P$24,'H-32A-WP06 - Debt Service'!P$27/12,0)),"-")</f>
        <v>-</v>
      </c>
      <c r="R697" s="366">
        <f>IFERROR(IF(-SUM(R$20:R696)+R$15&lt;0.000001,0,IF($C697&gt;='H-32A-WP06 - Debt Service'!Q$24,'H-32A-WP06 - Debt Service'!Q$27/12,0)),"-")</f>
        <v>0</v>
      </c>
      <c r="S697" s="366">
        <f>IFERROR(IF(-SUM(S$20:S696)+S$15&lt;0.000001,0,IF($C697&gt;='H-32A-WP06 - Debt Service'!R$24,'H-32A-WP06 - Debt Service'!R$27/12,0)),"-")</f>
        <v>0</v>
      </c>
      <c r="T697" s="366">
        <f>IFERROR(IF(-SUM(T$20:T696)+T$15&lt;0.000001,0,IF($C697&gt;='H-32A-WP06 - Debt Service'!S$24,'H-32A-WP06 - Debt Service'!S$27/12,0)),"-")</f>
        <v>0</v>
      </c>
      <c r="U697" s="366">
        <f>IFERROR(IF(-SUM(U$20:U696)+U$15&lt;0.000001,0,IF($C697&gt;='H-32A-WP06 - Debt Service'!T$24,'H-32A-WP06 - Debt Service'!T$27/12,0)),"-")</f>
        <v>0</v>
      </c>
      <c r="V697" s="366">
        <f>IFERROR(IF(-SUM(V$20:V696)+V$15&lt;0.000001,0,IF($C697&gt;='H-32A-WP06 - Debt Service'!U$24,'H-32A-WP06 - Debt Service'!U$27/12,0)),"-")</f>
        <v>0</v>
      </c>
      <c r="W697" s="366">
        <f>IFERROR(IF(-SUM(W$20:W696)+W$15&lt;0.000001,0,IF($C697&gt;='H-32A-WP06 - Debt Service'!V$24,'H-32A-WP06 - Debt Service'!V$27/12,0)),"-")</f>
        <v>0</v>
      </c>
      <c r="X697" s="366">
        <f>IFERROR(IF(-SUM(X$20:X696)+X$15&lt;0.000001,0,IF($C697&gt;='H-32A-WP06 - Debt Service'!W$24,'H-32A-WP06 - Debt Service'!W$27/12,0)),"-")</f>
        <v>0</v>
      </c>
      <c r="Y697" s="366">
        <f>IFERROR(IF(-SUM(Y$20:Y696)+Y$15&lt;0.000001,0,IF($C697&gt;='H-32A-WP06 - Debt Service'!X$24,'H-32A-WP06 - Debt Service'!X$27/12,0)),"-")</f>
        <v>0</v>
      </c>
      <c r="Z697" s="366">
        <f>IFERROR(IF(-SUM(Z$20:Z696)+Z$15&lt;0.000001,0,IF($C697&gt;='H-32A-WP06 - Debt Service'!Y$24,'H-32A-WP06 - Debt Service'!Y$27/12,0)),"-")</f>
        <v>0</v>
      </c>
    </row>
    <row r="698" spans="2:26">
      <c r="B698" s="354">
        <f t="shared" si="40"/>
        <v>2075</v>
      </c>
      <c r="C698" s="378">
        <f t="shared" si="42"/>
        <v>64101</v>
      </c>
      <c r="D698" s="366" t="str">
        <f>IFERROR(IF(-SUM(D$20:D697)+D$15&lt;0.000001,0,IF($C698&gt;='H-32A-WP06 - Debt Service'!C$24,'H-32A-WP06 - Debt Service'!C$27/12,0)),"-")</f>
        <v>-</v>
      </c>
      <c r="E698" s="366" t="str">
        <f>IFERROR(IF(-SUM(E$20:E697)+E$15&lt;0.000001,0,IF($C698&gt;='H-32A-WP06 - Debt Service'!D$24,'H-32A-WP06 - Debt Service'!D$27/12,0)),"-")</f>
        <v>-</v>
      </c>
      <c r="F698" s="366" t="str">
        <f>IFERROR(IF(-SUM(F$20:F697)+F$15&lt;0.000001,0,IF($C698&gt;='H-32A-WP06 - Debt Service'!E$24,'H-32A-WP06 - Debt Service'!E$27/12,0)),"-")</f>
        <v>-</v>
      </c>
      <c r="G698" s="366">
        <f>IFERROR(IF(-SUM(G$20:G697)+G$15&lt;0.000001,0,IF($C698&gt;='H-32A-WP06 - Debt Service'!F$24,'H-32A-WP06 - Debt Service'!F$27/12,0)),"-")</f>
        <v>0</v>
      </c>
      <c r="H698" s="366">
        <f>IFERROR(IF(-SUM(H$20:H697)+H$15&lt;0.000001,0,IF($C698&gt;='H-32A-WP06 - Debt Service'!G$24,'H-32A-WP06 - Debt Service'!G$27/12,0)),"-")</f>
        <v>0</v>
      </c>
      <c r="I698" s="366">
        <f>IFERROR(IF(-SUM(I$20:I697)+I$15&lt;0.000001,0,IF($C698&gt;='H-32A-WP06 - Debt Service'!H$24,'H-32A-WP06 - Debt Service'!H$27/12,0)),"-")</f>
        <v>0</v>
      </c>
      <c r="J698" s="366">
        <f>IFERROR(IF(-SUM(J$20:J697)+J$15&lt;0.000001,0,IF($C698&gt;='H-32A-WP06 - Debt Service'!I$24,'H-32A-WP06 - Debt Service'!I$27/12,0)),"-")</f>
        <v>0</v>
      </c>
      <c r="K698" s="366">
        <f>IFERROR(IF(-SUM(K$20:K697)+K$15&lt;0.000001,0,IF($C698&gt;='H-32A-WP06 - Debt Service'!J$24,'H-32A-WP06 - Debt Service'!J$27/12,0)),"-")</f>
        <v>0</v>
      </c>
      <c r="L698" s="366">
        <f>IFERROR(IF(-SUM(L$20:L697)+L$15&lt;0.000001,0,IF($C698&gt;='H-32A-WP06 - Debt Service'!K$24,'H-32A-WP06 - Debt Service'!K$27/12,0)),"-")</f>
        <v>0</v>
      </c>
      <c r="M698" s="366">
        <f>IFERROR(IF(-SUM(M$20:M697)+M$15&lt;0.000001,0,IF($C698&gt;='H-32A-WP06 - Debt Service'!L$24,'H-32A-WP06 - Debt Service'!L$27/12,0)),"-")</f>
        <v>0</v>
      </c>
      <c r="N698" s="459"/>
      <c r="O698" s="354">
        <f t="shared" si="41"/>
        <v>2075</v>
      </c>
      <c r="P698" s="378">
        <f t="shared" si="43"/>
        <v>64101</v>
      </c>
      <c r="Q698" s="366" t="str">
        <f>IFERROR(IF(-SUM(Q$20:Q697)+Q$15&lt;0.000001,0,IF($C698&gt;='H-32A-WP06 - Debt Service'!P$24,'H-32A-WP06 - Debt Service'!P$27/12,0)),"-")</f>
        <v>-</v>
      </c>
      <c r="R698" s="366">
        <f>IFERROR(IF(-SUM(R$20:R697)+R$15&lt;0.000001,0,IF($C698&gt;='H-32A-WP06 - Debt Service'!Q$24,'H-32A-WP06 - Debt Service'!Q$27/12,0)),"-")</f>
        <v>0</v>
      </c>
      <c r="S698" s="366">
        <f>IFERROR(IF(-SUM(S$20:S697)+S$15&lt;0.000001,0,IF($C698&gt;='H-32A-WP06 - Debt Service'!R$24,'H-32A-WP06 - Debt Service'!R$27/12,0)),"-")</f>
        <v>0</v>
      </c>
      <c r="T698" s="366">
        <f>IFERROR(IF(-SUM(T$20:T697)+T$15&lt;0.000001,0,IF($C698&gt;='H-32A-WP06 - Debt Service'!S$24,'H-32A-WP06 - Debt Service'!S$27/12,0)),"-")</f>
        <v>0</v>
      </c>
      <c r="U698" s="366">
        <f>IFERROR(IF(-SUM(U$20:U697)+U$15&lt;0.000001,0,IF($C698&gt;='H-32A-WP06 - Debt Service'!T$24,'H-32A-WP06 - Debt Service'!T$27/12,0)),"-")</f>
        <v>0</v>
      </c>
      <c r="V698" s="366">
        <f>IFERROR(IF(-SUM(V$20:V697)+V$15&lt;0.000001,0,IF($C698&gt;='H-32A-WP06 - Debt Service'!U$24,'H-32A-WP06 - Debt Service'!U$27/12,0)),"-")</f>
        <v>0</v>
      </c>
      <c r="W698" s="366">
        <f>IFERROR(IF(-SUM(W$20:W697)+W$15&lt;0.000001,0,IF($C698&gt;='H-32A-WP06 - Debt Service'!V$24,'H-32A-WP06 - Debt Service'!V$27/12,0)),"-")</f>
        <v>0</v>
      </c>
      <c r="X698" s="366">
        <f>IFERROR(IF(-SUM(X$20:X697)+X$15&lt;0.000001,0,IF($C698&gt;='H-32A-WP06 - Debt Service'!W$24,'H-32A-WP06 - Debt Service'!W$27/12,0)),"-")</f>
        <v>0</v>
      </c>
      <c r="Y698" s="366">
        <f>IFERROR(IF(-SUM(Y$20:Y697)+Y$15&lt;0.000001,0,IF($C698&gt;='H-32A-WP06 - Debt Service'!X$24,'H-32A-WP06 - Debt Service'!X$27/12,0)),"-")</f>
        <v>0</v>
      </c>
      <c r="Z698" s="366">
        <f>IFERROR(IF(-SUM(Z$20:Z697)+Z$15&lt;0.000001,0,IF($C698&gt;='H-32A-WP06 - Debt Service'!Y$24,'H-32A-WP06 - Debt Service'!Y$27/12,0)),"-")</f>
        <v>0</v>
      </c>
    </row>
    <row r="699" spans="2:26">
      <c r="B699" s="354">
        <f t="shared" si="40"/>
        <v>2075</v>
      </c>
      <c r="C699" s="378">
        <f t="shared" si="42"/>
        <v>64132</v>
      </c>
      <c r="D699" s="366" t="str">
        <f>IFERROR(IF(-SUM(D$20:D698)+D$15&lt;0.000001,0,IF($C699&gt;='H-32A-WP06 - Debt Service'!C$24,'H-32A-WP06 - Debt Service'!C$27/12,0)),"-")</f>
        <v>-</v>
      </c>
      <c r="E699" s="366" t="str">
        <f>IFERROR(IF(-SUM(E$20:E698)+E$15&lt;0.000001,0,IF($C699&gt;='H-32A-WP06 - Debt Service'!D$24,'H-32A-WP06 - Debt Service'!D$27/12,0)),"-")</f>
        <v>-</v>
      </c>
      <c r="F699" s="366" t="str">
        <f>IFERROR(IF(-SUM(F$20:F698)+F$15&lt;0.000001,0,IF($C699&gt;='H-32A-WP06 - Debt Service'!E$24,'H-32A-WP06 - Debt Service'!E$27/12,0)),"-")</f>
        <v>-</v>
      </c>
      <c r="G699" s="366">
        <f>IFERROR(IF(-SUM(G$20:G698)+G$15&lt;0.000001,0,IF($C699&gt;='H-32A-WP06 - Debt Service'!F$24,'H-32A-WP06 - Debt Service'!F$27/12,0)),"-")</f>
        <v>0</v>
      </c>
      <c r="H699" s="366">
        <f>IFERROR(IF(-SUM(H$20:H698)+H$15&lt;0.000001,0,IF($C699&gt;='H-32A-WP06 - Debt Service'!G$24,'H-32A-WP06 - Debt Service'!G$27/12,0)),"-")</f>
        <v>0</v>
      </c>
      <c r="I699" s="366">
        <f>IFERROR(IF(-SUM(I$20:I698)+I$15&lt;0.000001,0,IF($C699&gt;='H-32A-WP06 - Debt Service'!H$24,'H-32A-WP06 - Debt Service'!H$27/12,0)),"-")</f>
        <v>0</v>
      </c>
      <c r="J699" s="366">
        <f>IFERROR(IF(-SUM(J$20:J698)+J$15&lt;0.000001,0,IF($C699&gt;='H-32A-WP06 - Debt Service'!I$24,'H-32A-WP06 - Debt Service'!I$27/12,0)),"-")</f>
        <v>0</v>
      </c>
      <c r="K699" s="366">
        <f>IFERROR(IF(-SUM(K$20:K698)+K$15&lt;0.000001,0,IF($C699&gt;='H-32A-WP06 - Debt Service'!J$24,'H-32A-WP06 - Debt Service'!J$27/12,0)),"-")</f>
        <v>0</v>
      </c>
      <c r="L699" s="366">
        <f>IFERROR(IF(-SUM(L$20:L698)+L$15&lt;0.000001,0,IF($C699&gt;='H-32A-WP06 - Debt Service'!K$24,'H-32A-WP06 - Debt Service'!K$27/12,0)),"-")</f>
        <v>0</v>
      </c>
      <c r="M699" s="366">
        <f>IFERROR(IF(-SUM(M$20:M698)+M$15&lt;0.000001,0,IF($C699&gt;='H-32A-WP06 - Debt Service'!L$24,'H-32A-WP06 - Debt Service'!L$27/12,0)),"-")</f>
        <v>0</v>
      </c>
      <c r="N699" s="459"/>
      <c r="O699" s="354">
        <f t="shared" si="41"/>
        <v>2075</v>
      </c>
      <c r="P699" s="378">
        <f t="shared" si="43"/>
        <v>64132</v>
      </c>
      <c r="Q699" s="366" t="str">
        <f>IFERROR(IF(-SUM(Q$20:Q698)+Q$15&lt;0.000001,0,IF($C699&gt;='H-32A-WP06 - Debt Service'!P$24,'H-32A-WP06 - Debt Service'!P$27/12,0)),"-")</f>
        <v>-</v>
      </c>
      <c r="R699" s="366">
        <f>IFERROR(IF(-SUM(R$20:R698)+R$15&lt;0.000001,0,IF($C699&gt;='H-32A-WP06 - Debt Service'!Q$24,'H-32A-WP06 - Debt Service'!Q$27/12,0)),"-")</f>
        <v>0</v>
      </c>
      <c r="S699" s="366">
        <f>IFERROR(IF(-SUM(S$20:S698)+S$15&lt;0.000001,0,IF($C699&gt;='H-32A-WP06 - Debt Service'!R$24,'H-32A-WP06 - Debt Service'!R$27/12,0)),"-")</f>
        <v>0</v>
      </c>
      <c r="T699" s="366">
        <f>IFERROR(IF(-SUM(T$20:T698)+T$15&lt;0.000001,0,IF($C699&gt;='H-32A-WP06 - Debt Service'!S$24,'H-32A-WP06 - Debt Service'!S$27/12,0)),"-")</f>
        <v>0</v>
      </c>
      <c r="U699" s="366">
        <f>IFERROR(IF(-SUM(U$20:U698)+U$15&lt;0.000001,0,IF($C699&gt;='H-32A-WP06 - Debt Service'!T$24,'H-32A-WP06 - Debt Service'!T$27/12,0)),"-")</f>
        <v>0</v>
      </c>
      <c r="V699" s="366">
        <f>IFERROR(IF(-SUM(V$20:V698)+V$15&lt;0.000001,0,IF($C699&gt;='H-32A-WP06 - Debt Service'!U$24,'H-32A-WP06 - Debt Service'!U$27/12,0)),"-")</f>
        <v>0</v>
      </c>
      <c r="W699" s="366">
        <f>IFERROR(IF(-SUM(W$20:W698)+W$15&lt;0.000001,0,IF($C699&gt;='H-32A-WP06 - Debt Service'!V$24,'H-32A-WP06 - Debt Service'!V$27/12,0)),"-")</f>
        <v>0</v>
      </c>
      <c r="X699" s="366">
        <f>IFERROR(IF(-SUM(X$20:X698)+X$15&lt;0.000001,0,IF($C699&gt;='H-32A-WP06 - Debt Service'!W$24,'H-32A-WP06 - Debt Service'!W$27/12,0)),"-")</f>
        <v>0</v>
      </c>
      <c r="Y699" s="366">
        <f>IFERROR(IF(-SUM(Y$20:Y698)+Y$15&lt;0.000001,0,IF($C699&gt;='H-32A-WP06 - Debt Service'!X$24,'H-32A-WP06 - Debt Service'!X$27/12,0)),"-")</f>
        <v>0</v>
      </c>
      <c r="Z699" s="366">
        <f>IFERROR(IF(-SUM(Z$20:Z698)+Z$15&lt;0.000001,0,IF($C699&gt;='H-32A-WP06 - Debt Service'!Y$24,'H-32A-WP06 - Debt Service'!Y$27/12,0)),"-")</f>
        <v>0</v>
      </c>
    </row>
    <row r="700" spans="2:26">
      <c r="B700" s="354">
        <f t="shared" si="40"/>
        <v>2075</v>
      </c>
      <c r="C700" s="378">
        <f t="shared" si="42"/>
        <v>64163</v>
      </c>
      <c r="D700" s="366" t="str">
        <f>IFERROR(IF(-SUM(D$20:D699)+D$15&lt;0.000001,0,IF($C700&gt;='H-32A-WP06 - Debt Service'!C$24,'H-32A-WP06 - Debt Service'!C$27/12,0)),"-")</f>
        <v>-</v>
      </c>
      <c r="E700" s="366" t="str">
        <f>IFERROR(IF(-SUM(E$20:E699)+E$15&lt;0.000001,0,IF($C700&gt;='H-32A-WP06 - Debt Service'!D$24,'H-32A-WP06 - Debt Service'!D$27/12,0)),"-")</f>
        <v>-</v>
      </c>
      <c r="F700" s="366" t="str">
        <f>IFERROR(IF(-SUM(F$20:F699)+F$15&lt;0.000001,0,IF($C700&gt;='H-32A-WP06 - Debt Service'!E$24,'H-32A-WP06 - Debt Service'!E$27/12,0)),"-")</f>
        <v>-</v>
      </c>
      <c r="G700" s="366">
        <f>IFERROR(IF(-SUM(G$20:G699)+G$15&lt;0.000001,0,IF($C700&gt;='H-32A-WP06 - Debt Service'!F$24,'H-32A-WP06 - Debt Service'!F$27/12,0)),"-")</f>
        <v>0</v>
      </c>
      <c r="H700" s="366">
        <f>IFERROR(IF(-SUM(H$20:H699)+H$15&lt;0.000001,0,IF($C700&gt;='H-32A-WP06 - Debt Service'!G$24,'H-32A-WP06 - Debt Service'!G$27/12,0)),"-")</f>
        <v>0</v>
      </c>
      <c r="I700" s="366">
        <f>IFERROR(IF(-SUM(I$20:I699)+I$15&lt;0.000001,0,IF($C700&gt;='H-32A-WP06 - Debt Service'!H$24,'H-32A-WP06 - Debt Service'!H$27/12,0)),"-")</f>
        <v>0</v>
      </c>
      <c r="J700" s="366">
        <f>IFERROR(IF(-SUM(J$20:J699)+J$15&lt;0.000001,0,IF($C700&gt;='H-32A-WP06 - Debt Service'!I$24,'H-32A-WP06 - Debt Service'!I$27/12,0)),"-")</f>
        <v>0</v>
      </c>
      <c r="K700" s="366">
        <f>IFERROR(IF(-SUM(K$20:K699)+K$15&lt;0.000001,0,IF($C700&gt;='H-32A-WP06 - Debt Service'!J$24,'H-32A-WP06 - Debt Service'!J$27/12,0)),"-")</f>
        <v>0</v>
      </c>
      <c r="L700" s="366">
        <f>IFERROR(IF(-SUM(L$20:L699)+L$15&lt;0.000001,0,IF($C700&gt;='H-32A-WP06 - Debt Service'!K$24,'H-32A-WP06 - Debt Service'!K$27/12,0)),"-")</f>
        <v>0</v>
      </c>
      <c r="M700" s="366">
        <f>IFERROR(IF(-SUM(M$20:M699)+M$15&lt;0.000001,0,IF($C700&gt;='H-32A-WP06 - Debt Service'!L$24,'H-32A-WP06 - Debt Service'!L$27/12,0)),"-")</f>
        <v>0</v>
      </c>
      <c r="N700" s="459"/>
      <c r="O700" s="354">
        <f t="shared" si="41"/>
        <v>2075</v>
      </c>
      <c r="P700" s="378">
        <f t="shared" si="43"/>
        <v>64163</v>
      </c>
      <c r="Q700" s="366" t="str">
        <f>IFERROR(IF(-SUM(Q$20:Q699)+Q$15&lt;0.000001,0,IF($C700&gt;='H-32A-WP06 - Debt Service'!P$24,'H-32A-WP06 - Debt Service'!P$27/12,0)),"-")</f>
        <v>-</v>
      </c>
      <c r="R700" s="366">
        <f>IFERROR(IF(-SUM(R$20:R699)+R$15&lt;0.000001,0,IF($C700&gt;='H-32A-WP06 - Debt Service'!Q$24,'H-32A-WP06 - Debt Service'!Q$27/12,0)),"-")</f>
        <v>0</v>
      </c>
      <c r="S700" s="366">
        <f>IFERROR(IF(-SUM(S$20:S699)+S$15&lt;0.000001,0,IF($C700&gt;='H-32A-WP06 - Debt Service'!R$24,'H-32A-WP06 - Debt Service'!R$27/12,0)),"-")</f>
        <v>0</v>
      </c>
      <c r="T700" s="366">
        <f>IFERROR(IF(-SUM(T$20:T699)+T$15&lt;0.000001,0,IF($C700&gt;='H-32A-WP06 - Debt Service'!S$24,'H-32A-WP06 - Debt Service'!S$27/12,0)),"-")</f>
        <v>0</v>
      </c>
      <c r="U700" s="366">
        <f>IFERROR(IF(-SUM(U$20:U699)+U$15&lt;0.000001,0,IF($C700&gt;='H-32A-WP06 - Debt Service'!T$24,'H-32A-WP06 - Debt Service'!T$27/12,0)),"-")</f>
        <v>0</v>
      </c>
      <c r="V700" s="366">
        <f>IFERROR(IF(-SUM(V$20:V699)+V$15&lt;0.000001,0,IF($C700&gt;='H-32A-WP06 - Debt Service'!U$24,'H-32A-WP06 - Debt Service'!U$27/12,0)),"-")</f>
        <v>0</v>
      </c>
      <c r="W700" s="366">
        <f>IFERROR(IF(-SUM(W$20:W699)+W$15&lt;0.000001,0,IF($C700&gt;='H-32A-WP06 - Debt Service'!V$24,'H-32A-WP06 - Debt Service'!V$27/12,0)),"-")</f>
        <v>0</v>
      </c>
      <c r="X700" s="366">
        <f>IFERROR(IF(-SUM(X$20:X699)+X$15&lt;0.000001,0,IF($C700&gt;='H-32A-WP06 - Debt Service'!W$24,'H-32A-WP06 - Debt Service'!W$27/12,0)),"-")</f>
        <v>0</v>
      </c>
      <c r="Y700" s="366">
        <f>IFERROR(IF(-SUM(Y$20:Y699)+Y$15&lt;0.000001,0,IF($C700&gt;='H-32A-WP06 - Debt Service'!X$24,'H-32A-WP06 - Debt Service'!X$27/12,0)),"-")</f>
        <v>0</v>
      </c>
      <c r="Z700" s="366">
        <f>IFERROR(IF(-SUM(Z$20:Z699)+Z$15&lt;0.000001,0,IF($C700&gt;='H-32A-WP06 - Debt Service'!Y$24,'H-32A-WP06 - Debt Service'!Y$27/12,0)),"-")</f>
        <v>0</v>
      </c>
    </row>
    <row r="701" spans="2:26">
      <c r="B701" s="354">
        <f t="shared" si="40"/>
        <v>2075</v>
      </c>
      <c r="C701" s="378">
        <f t="shared" si="42"/>
        <v>64193</v>
      </c>
      <c r="D701" s="366" t="str">
        <f>IFERROR(IF(-SUM(D$20:D700)+D$15&lt;0.000001,0,IF($C701&gt;='H-32A-WP06 - Debt Service'!C$24,'H-32A-WP06 - Debt Service'!C$27/12,0)),"-")</f>
        <v>-</v>
      </c>
      <c r="E701" s="366" t="str">
        <f>IFERROR(IF(-SUM(E$20:E700)+E$15&lt;0.000001,0,IF($C701&gt;='H-32A-WP06 - Debt Service'!D$24,'H-32A-WP06 - Debt Service'!D$27/12,0)),"-")</f>
        <v>-</v>
      </c>
      <c r="F701" s="366" t="str">
        <f>IFERROR(IF(-SUM(F$20:F700)+F$15&lt;0.000001,0,IF($C701&gt;='H-32A-WP06 - Debt Service'!E$24,'H-32A-WP06 - Debt Service'!E$27/12,0)),"-")</f>
        <v>-</v>
      </c>
      <c r="G701" s="366">
        <f>IFERROR(IF(-SUM(G$20:G700)+G$15&lt;0.000001,0,IF($C701&gt;='H-32A-WP06 - Debt Service'!F$24,'H-32A-WP06 - Debt Service'!F$27/12,0)),"-")</f>
        <v>0</v>
      </c>
      <c r="H701" s="366">
        <f>IFERROR(IF(-SUM(H$20:H700)+H$15&lt;0.000001,0,IF($C701&gt;='H-32A-WP06 - Debt Service'!G$24,'H-32A-WP06 - Debt Service'!G$27/12,0)),"-")</f>
        <v>0</v>
      </c>
      <c r="I701" s="366">
        <f>IFERROR(IF(-SUM(I$20:I700)+I$15&lt;0.000001,0,IF($C701&gt;='H-32A-WP06 - Debt Service'!H$24,'H-32A-WP06 - Debt Service'!H$27/12,0)),"-")</f>
        <v>0</v>
      </c>
      <c r="J701" s="366">
        <f>IFERROR(IF(-SUM(J$20:J700)+J$15&lt;0.000001,0,IF($C701&gt;='H-32A-WP06 - Debt Service'!I$24,'H-32A-WP06 - Debt Service'!I$27/12,0)),"-")</f>
        <v>0</v>
      </c>
      <c r="K701" s="366">
        <f>IFERROR(IF(-SUM(K$20:K700)+K$15&lt;0.000001,0,IF($C701&gt;='H-32A-WP06 - Debt Service'!J$24,'H-32A-WP06 - Debt Service'!J$27/12,0)),"-")</f>
        <v>0</v>
      </c>
      <c r="L701" s="366">
        <f>IFERROR(IF(-SUM(L$20:L700)+L$15&lt;0.000001,0,IF($C701&gt;='H-32A-WP06 - Debt Service'!K$24,'H-32A-WP06 - Debt Service'!K$27/12,0)),"-")</f>
        <v>0</v>
      </c>
      <c r="M701" s="366">
        <f>IFERROR(IF(-SUM(M$20:M700)+M$15&lt;0.000001,0,IF($C701&gt;='H-32A-WP06 - Debt Service'!L$24,'H-32A-WP06 - Debt Service'!L$27/12,0)),"-")</f>
        <v>0</v>
      </c>
      <c r="N701" s="459"/>
      <c r="O701" s="354">
        <f t="shared" si="41"/>
        <v>2075</v>
      </c>
      <c r="P701" s="378">
        <f t="shared" si="43"/>
        <v>64193</v>
      </c>
      <c r="Q701" s="366" t="str">
        <f>IFERROR(IF(-SUM(Q$20:Q700)+Q$15&lt;0.000001,0,IF($C701&gt;='H-32A-WP06 - Debt Service'!P$24,'H-32A-WP06 - Debt Service'!P$27/12,0)),"-")</f>
        <v>-</v>
      </c>
      <c r="R701" s="366">
        <f>IFERROR(IF(-SUM(R$20:R700)+R$15&lt;0.000001,0,IF($C701&gt;='H-32A-WP06 - Debt Service'!Q$24,'H-32A-WP06 - Debt Service'!Q$27/12,0)),"-")</f>
        <v>0</v>
      </c>
      <c r="S701" s="366">
        <f>IFERROR(IF(-SUM(S$20:S700)+S$15&lt;0.000001,0,IF($C701&gt;='H-32A-WP06 - Debt Service'!R$24,'H-32A-WP06 - Debt Service'!R$27/12,0)),"-")</f>
        <v>0</v>
      </c>
      <c r="T701" s="366">
        <f>IFERROR(IF(-SUM(T$20:T700)+T$15&lt;0.000001,0,IF($C701&gt;='H-32A-WP06 - Debt Service'!S$24,'H-32A-WP06 - Debt Service'!S$27/12,0)),"-")</f>
        <v>0</v>
      </c>
      <c r="U701" s="366">
        <f>IFERROR(IF(-SUM(U$20:U700)+U$15&lt;0.000001,0,IF($C701&gt;='H-32A-WP06 - Debt Service'!T$24,'H-32A-WP06 - Debt Service'!T$27/12,0)),"-")</f>
        <v>0</v>
      </c>
      <c r="V701" s="366">
        <f>IFERROR(IF(-SUM(V$20:V700)+V$15&lt;0.000001,0,IF($C701&gt;='H-32A-WP06 - Debt Service'!U$24,'H-32A-WP06 - Debt Service'!U$27/12,0)),"-")</f>
        <v>0</v>
      </c>
      <c r="W701" s="366">
        <f>IFERROR(IF(-SUM(W$20:W700)+W$15&lt;0.000001,0,IF($C701&gt;='H-32A-WP06 - Debt Service'!V$24,'H-32A-WP06 - Debt Service'!V$27/12,0)),"-")</f>
        <v>0</v>
      </c>
      <c r="X701" s="366">
        <f>IFERROR(IF(-SUM(X$20:X700)+X$15&lt;0.000001,0,IF($C701&gt;='H-32A-WP06 - Debt Service'!W$24,'H-32A-WP06 - Debt Service'!W$27/12,0)),"-")</f>
        <v>0</v>
      </c>
      <c r="Y701" s="366">
        <f>IFERROR(IF(-SUM(Y$20:Y700)+Y$15&lt;0.000001,0,IF($C701&gt;='H-32A-WP06 - Debt Service'!X$24,'H-32A-WP06 - Debt Service'!X$27/12,0)),"-")</f>
        <v>0</v>
      </c>
      <c r="Z701" s="366">
        <f>IFERROR(IF(-SUM(Z$20:Z700)+Z$15&lt;0.000001,0,IF($C701&gt;='H-32A-WP06 - Debt Service'!Y$24,'H-32A-WP06 - Debt Service'!Y$27/12,0)),"-")</f>
        <v>0</v>
      </c>
    </row>
    <row r="702" spans="2:26">
      <c r="B702" s="354">
        <f t="shared" si="40"/>
        <v>2075</v>
      </c>
      <c r="C702" s="378">
        <f t="shared" si="42"/>
        <v>64224</v>
      </c>
      <c r="D702" s="366" t="str">
        <f>IFERROR(IF(-SUM(D$20:D701)+D$15&lt;0.000001,0,IF($C702&gt;='H-32A-WP06 - Debt Service'!C$24,'H-32A-WP06 - Debt Service'!C$27/12,0)),"-")</f>
        <v>-</v>
      </c>
      <c r="E702" s="366" t="str">
        <f>IFERROR(IF(-SUM(E$20:E701)+E$15&lt;0.000001,0,IF($C702&gt;='H-32A-WP06 - Debt Service'!D$24,'H-32A-WP06 - Debt Service'!D$27/12,0)),"-")</f>
        <v>-</v>
      </c>
      <c r="F702" s="366" t="str">
        <f>IFERROR(IF(-SUM(F$20:F701)+F$15&lt;0.000001,0,IF($C702&gt;='H-32A-WP06 - Debt Service'!E$24,'H-32A-WP06 - Debt Service'!E$27/12,0)),"-")</f>
        <v>-</v>
      </c>
      <c r="G702" s="366">
        <f>IFERROR(IF(-SUM(G$20:G701)+G$15&lt;0.000001,0,IF($C702&gt;='H-32A-WP06 - Debt Service'!F$24,'H-32A-WP06 - Debt Service'!F$27/12,0)),"-")</f>
        <v>0</v>
      </c>
      <c r="H702" s="366">
        <f>IFERROR(IF(-SUM(H$20:H701)+H$15&lt;0.000001,0,IF($C702&gt;='H-32A-WP06 - Debt Service'!G$24,'H-32A-WP06 - Debt Service'!G$27/12,0)),"-")</f>
        <v>0</v>
      </c>
      <c r="I702" s="366">
        <f>IFERROR(IF(-SUM(I$20:I701)+I$15&lt;0.000001,0,IF($C702&gt;='H-32A-WP06 - Debt Service'!H$24,'H-32A-WP06 - Debt Service'!H$27/12,0)),"-")</f>
        <v>0</v>
      </c>
      <c r="J702" s="366">
        <f>IFERROR(IF(-SUM(J$20:J701)+J$15&lt;0.000001,0,IF($C702&gt;='H-32A-WP06 - Debt Service'!I$24,'H-32A-WP06 - Debt Service'!I$27/12,0)),"-")</f>
        <v>0</v>
      </c>
      <c r="K702" s="366">
        <f>IFERROR(IF(-SUM(K$20:K701)+K$15&lt;0.000001,0,IF($C702&gt;='H-32A-WP06 - Debt Service'!J$24,'H-32A-WP06 - Debt Service'!J$27/12,0)),"-")</f>
        <v>0</v>
      </c>
      <c r="L702" s="366">
        <f>IFERROR(IF(-SUM(L$20:L701)+L$15&lt;0.000001,0,IF($C702&gt;='H-32A-WP06 - Debt Service'!K$24,'H-32A-WP06 - Debt Service'!K$27/12,0)),"-")</f>
        <v>0</v>
      </c>
      <c r="M702" s="366">
        <f>IFERROR(IF(-SUM(M$20:M701)+M$15&lt;0.000001,0,IF($C702&gt;='H-32A-WP06 - Debt Service'!L$24,'H-32A-WP06 - Debt Service'!L$27/12,0)),"-")</f>
        <v>0</v>
      </c>
      <c r="N702" s="459"/>
      <c r="O702" s="354">
        <f t="shared" si="41"/>
        <v>2075</v>
      </c>
      <c r="P702" s="378">
        <f t="shared" si="43"/>
        <v>64224</v>
      </c>
      <c r="Q702" s="366" t="str">
        <f>IFERROR(IF(-SUM(Q$20:Q701)+Q$15&lt;0.000001,0,IF($C702&gt;='H-32A-WP06 - Debt Service'!P$24,'H-32A-WP06 - Debt Service'!P$27/12,0)),"-")</f>
        <v>-</v>
      </c>
      <c r="R702" s="366">
        <f>IFERROR(IF(-SUM(R$20:R701)+R$15&lt;0.000001,0,IF($C702&gt;='H-32A-WP06 - Debt Service'!Q$24,'H-32A-WP06 - Debt Service'!Q$27/12,0)),"-")</f>
        <v>0</v>
      </c>
      <c r="S702" s="366">
        <f>IFERROR(IF(-SUM(S$20:S701)+S$15&lt;0.000001,0,IF($C702&gt;='H-32A-WP06 - Debt Service'!R$24,'H-32A-WP06 - Debt Service'!R$27/12,0)),"-")</f>
        <v>0</v>
      </c>
      <c r="T702" s="366">
        <f>IFERROR(IF(-SUM(T$20:T701)+T$15&lt;0.000001,0,IF($C702&gt;='H-32A-WP06 - Debt Service'!S$24,'H-32A-WP06 - Debt Service'!S$27/12,0)),"-")</f>
        <v>0</v>
      </c>
      <c r="U702" s="366">
        <f>IFERROR(IF(-SUM(U$20:U701)+U$15&lt;0.000001,0,IF($C702&gt;='H-32A-WP06 - Debt Service'!T$24,'H-32A-WP06 - Debt Service'!T$27/12,0)),"-")</f>
        <v>0</v>
      </c>
      <c r="V702" s="366">
        <f>IFERROR(IF(-SUM(V$20:V701)+V$15&lt;0.000001,0,IF($C702&gt;='H-32A-WP06 - Debt Service'!U$24,'H-32A-WP06 - Debt Service'!U$27/12,0)),"-")</f>
        <v>0</v>
      </c>
      <c r="W702" s="366">
        <f>IFERROR(IF(-SUM(W$20:W701)+W$15&lt;0.000001,0,IF($C702&gt;='H-32A-WP06 - Debt Service'!V$24,'H-32A-WP06 - Debt Service'!V$27/12,0)),"-")</f>
        <v>0</v>
      </c>
      <c r="X702" s="366">
        <f>IFERROR(IF(-SUM(X$20:X701)+X$15&lt;0.000001,0,IF($C702&gt;='H-32A-WP06 - Debt Service'!W$24,'H-32A-WP06 - Debt Service'!W$27/12,0)),"-")</f>
        <v>0</v>
      </c>
      <c r="Y702" s="366">
        <f>IFERROR(IF(-SUM(Y$20:Y701)+Y$15&lt;0.000001,0,IF($C702&gt;='H-32A-WP06 - Debt Service'!X$24,'H-32A-WP06 - Debt Service'!X$27/12,0)),"-")</f>
        <v>0</v>
      </c>
      <c r="Z702" s="366">
        <f>IFERROR(IF(-SUM(Z$20:Z701)+Z$15&lt;0.000001,0,IF($C702&gt;='H-32A-WP06 - Debt Service'!Y$24,'H-32A-WP06 - Debt Service'!Y$27/12,0)),"-")</f>
        <v>0</v>
      </c>
    </row>
    <row r="703" spans="2:26">
      <c r="B703" s="354">
        <f t="shared" si="40"/>
        <v>2075</v>
      </c>
      <c r="C703" s="378">
        <f t="shared" si="42"/>
        <v>64254</v>
      </c>
      <c r="D703" s="366" t="str">
        <f>IFERROR(IF(-SUM(D$20:D702)+D$15&lt;0.000001,0,IF($C703&gt;='H-32A-WP06 - Debt Service'!C$24,'H-32A-WP06 - Debt Service'!C$27/12,0)),"-")</f>
        <v>-</v>
      </c>
      <c r="E703" s="366" t="str">
        <f>IFERROR(IF(-SUM(E$20:E702)+E$15&lt;0.000001,0,IF($C703&gt;='H-32A-WP06 - Debt Service'!D$24,'H-32A-WP06 - Debt Service'!D$27/12,0)),"-")</f>
        <v>-</v>
      </c>
      <c r="F703" s="366" t="str">
        <f>IFERROR(IF(-SUM(F$20:F702)+F$15&lt;0.000001,0,IF($C703&gt;='H-32A-WP06 - Debt Service'!E$24,'H-32A-WP06 - Debt Service'!E$27/12,0)),"-")</f>
        <v>-</v>
      </c>
      <c r="G703" s="366">
        <f>IFERROR(IF(-SUM(G$20:G702)+G$15&lt;0.000001,0,IF($C703&gt;='H-32A-WP06 - Debt Service'!F$24,'H-32A-WP06 - Debt Service'!F$27/12,0)),"-")</f>
        <v>0</v>
      </c>
      <c r="H703" s="366">
        <f>IFERROR(IF(-SUM(H$20:H702)+H$15&lt;0.000001,0,IF($C703&gt;='H-32A-WP06 - Debt Service'!G$24,'H-32A-WP06 - Debt Service'!G$27/12,0)),"-")</f>
        <v>0</v>
      </c>
      <c r="I703" s="366">
        <f>IFERROR(IF(-SUM(I$20:I702)+I$15&lt;0.000001,0,IF($C703&gt;='H-32A-WP06 - Debt Service'!H$24,'H-32A-WP06 - Debt Service'!H$27/12,0)),"-")</f>
        <v>0</v>
      </c>
      <c r="J703" s="366">
        <f>IFERROR(IF(-SUM(J$20:J702)+J$15&lt;0.000001,0,IF($C703&gt;='H-32A-WP06 - Debt Service'!I$24,'H-32A-WP06 - Debt Service'!I$27/12,0)),"-")</f>
        <v>0</v>
      </c>
      <c r="K703" s="366">
        <f>IFERROR(IF(-SUM(K$20:K702)+K$15&lt;0.000001,0,IF($C703&gt;='H-32A-WP06 - Debt Service'!J$24,'H-32A-WP06 - Debt Service'!J$27/12,0)),"-")</f>
        <v>0</v>
      </c>
      <c r="L703" s="366">
        <f>IFERROR(IF(-SUM(L$20:L702)+L$15&lt;0.000001,0,IF($C703&gt;='H-32A-WP06 - Debt Service'!K$24,'H-32A-WP06 - Debt Service'!K$27/12,0)),"-")</f>
        <v>0</v>
      </c>
      <c r="M703" s="366">
        <f>IFERROR(IF(-SUM(M$20:M702)+M$15&lt;0.000001,0,IF($C703&gt;='H-32A-WP06 - Debt Service'!L$24,'H-32A-WP06 - Debt Service'!L$27/12,0)),"-")</f>
        <v>0</v>
      </c>
      <c r="N703" s="459"/>
      <c r="O703" s="354">
        <f t="shared" si="41"/>
        <v>2075</v>
      </c>
      <c r="P703" s="378">
        <f t="shared" si="43"/>
        <v>64254</v>
      </c>
      <c r="Q703" s="366" t="str">
        <f>IFERROR(IF(-SUM(Q$20:Q702)+Q$15&lt;0.000001,0,IF($C703&gt;='H-32A-WP06 - Debt Service'!P$24,'H-32A-WP06 - Debt Service'!P$27/12,0)),"-")</f>
        <v>-</v>
      </c>
      <c r="R703" s="366">
        <f>IFERROR(IF(-SUM(R$20:R702)+R$15&lt;0.000001,0,IF($C703&gt;='H-32A-WP06 - Debt Service'!Q$24,'H-32A-WP06 - Debt Service'!Q$27/12,0)),"-")</f>
        <v>0</v>
      </c>
      <c r="S703" s="366">
        <f>IFERROR(IF(-SUM(S$20:S702)+S$15&lt;0.000001,0,IF($C703&gt;='H-32A-WP06 - Debt Service'!R$24,'H-32A-WP06 - Debt Service'!R$27/12,0)),"-")</f>
        <v>0</v>
      </c>
      <c r="T703" s="366">
        <f>IFERROR(IF(-SUM(T$20:T702)+T$15&lt;0.000001,0,IF($C703&gt;='H-32A-WP06 - Debt Service'!S$24,'H-32A-WP06 - Debt Service'!S$27/12,0)),"-")</f>
        <v>0</v>
      </c>
      <c r="U703" s="366">
        <f>IFERROR(IF(-SUM(U$20:U702)+U$15&lt;0.000001,0,IF($C703&gt;='H-32A-WP06 - Debt Service'!T$24,'H-32A-WP06 - Debt Service'!T$27/12,0)),"-")</f>
        <v>0</v>
      </c>
      <c r="V703" s="366">
        <f>IFERROR(IF(-SUM(V$20:V702)+V$15&lt;0.000001,0,IF($C703&gt;='H-32A-WP06 - Debt Service'!U$24,'H-32A-WP06 - Debt Service'!U$27/12,0)),"-")</f>
        <v>0</v>
      </c>
      <c r="W703" s="366">
        <f>IFERROR(IF(-SUM(W$20:W702)+W$15&lt;0.000001,0,IF($C703&gt;='H-32A-WP06 - Debt Service'!V$24,'H-32A-WP06 - Debt Service'!V$27/12,0)),"-")</f>
        <v>0</v>
      </c>
      <c r="X703" s="366">
        <f>IFERROR(IF(-SUM(X$20:X702)+X$15&lt;0.000001,0,IF($C703&gt;='H-32A-WP06 - Debt Service'!W$24,'H-32A-WP06 - Debt Service'!W$27/12,0)),"-")</f>
        <v>0</v>
      </c>
      <c r="Y703" s="366">
        <f>IFERROR(IF(-SUM(Y$20:Y702)+Y$15&lt;0.000001,0,IF($C703&gt;='H-32A-WP06 - Debt Service'!X$24,'H-32A-WP06 - Debt Service'!X$27/12,0)),"-")</f>
        <v>0</v>
      </c>
      <c r="Z703" s="366">
        <f>IFERROR(IF(-SUM(Z$20:Z702)+Z$15&lt;0.000001,0,IF($C703&gt;='H-32A-WP06 - Debt Service'!Y$24,'H-32A-WP06 - Debt Service'!Y$27/12,0)),"-")</f>
        <v>0</v>
      </c>
    </row>
    <row r="704" spans="2:26">
      <c r="B704" s="354">
        <f t="shared" si="40"/>
        <v>2076</v>
      </c>
      <c r="C704" s="378">
        <f t="shared" si="42"/>
        <v>64285</v>
      </c>
      <c r="D704" s="366" t="str">
        <f>IFERROR(IF(-SUM(D$20:D703)+D$15&lt;0.000001,0,IF($C704&gt;='H-32A-WP06 - Debt Service'!C$24,'H-32A-WP06 - Debt Service'!C$27/12,0)),"-")</f>
        <v>-</v>
      </c>
      <c r="E704" s="366" t="str">
        <f>IFERROR(IF(-SUM(E$20:E703)+E$15&lt;0.000001,0,IF($C704&gt;='H-32A-WP06 - Debt Service'!D$24,'H-32A-WP06 - Debt Service'!D$27/12,0)),"-")</f>
        <v>-</v>
      </c>
      <c r="F704" s="366" t="str">
        <f>IFERROR(IF(-SUM(F$20:F703)+F$15&lt;0.000001,0,IF($C704&gt;='H-32A-WP06 - Debt Service'!E$24,'H-32A-WP06 - Debt Service'!E$27/12,0)),"-")</f>
        <v>-</v>
      </c>
      <c r="G704" s="366">
        <f>IFERROR(IF(-SUM(G$20:G703)+G$15&lt;0.000001,0,IF($C704&gt;='H-32A-WP06 - Debt Service'!F$24,'H-32A-WP06 - Debt Service'!F$27/12,0)),"-")</f>
        <v>0</v>
      </c>
      <c r="H704" s="366">
        <f>IFERROR(IF(-SUM(H$20:H703)+H$15&lt;0.000001,0,IF($C704&gt;='H-32A-WP06 - Debt Service'!G$24,'H-32A-WP06 - Debt Service'!G$27/12,0)),"-")</f>
        <v>0</v>
      </c>
      <c r="I704" s="366">
        <f>IFERROR(IF(-SUM(I$20:I703)+I$15&lt;0.000001,0,IF($C704&gt;='H-32A-WP06 - Debt Service'!H$24,'H-32A-WP06 - Debt Service'!H$27/12,0)),"-")</f>
        <v>0</v>
      </c>
      <c r="J704" s="366">
        <f>IFERROR(IF(-SUM(J$20:J703)+J$15&lt;0.000001,0,IF($C704&gt;='H-32A-WP06 - Debt Service'!I$24,'H-32A-WP06 - Debt Service'!I$27/12,0)),"-")</f>
        <v>0</v>
      </c>
      <c r="K704" s="366">
        <f>IFERROR(IF(-SUM(K$20:K703)+K$15&lt;0.000001,0,IF($C704&gt;='H-32A-WP06 - Debt Service'!J$24,'H-32A-WP06 - Debt Service'!J$27/12,0)),"-")</f>
        <v>0</v>
      </c>
      <c r="L704" s="366">
        <f>IFERROR(IF(-SUM(L$20:L703)+L$15&lt;0.000001,0,IF($C704&gt;='H-32A-WP06 - Debt Service'!K$24,'H-32A-WP06 - Debt Service'!K$27/12,0)),"-")</f>
        <v>0</v>
      </c>
      <c r="M704" s="366">
        <f>IFERROR(IF(-SUM(M$20:M703)+M$15&lt;0.000001,0,IF($C704&gt;='H-32A-WP06 - Debt Service'!L$24,'H-32A-WP06 - Debt Service'!L$27/12,0)),"-")</f>
        <v>0</v>
      </c>
      <c r="N704" s="459"/>
      <c r="O704" s="354">
        <f t="shared" si="41"/>
        <v>2076</v>
      </c>
      <c r="P704" s="378">
        <f t="shared" si="43"/>
        <v>64285</v>
      </c>
      <c r="Q704" s="366" t="str">
        <f>IFERROR(IF(-SUM(Q$20:Q703)+Q$15&lt;0.000001,0,IF($C704&gt;='H-32A-WP06 - Debt Service'!P$24,'H-32A-WP06 - Debt Service'!P$27/12,0)),"-")</f>
        <v>-</v>
      </c>
      <c r="R704" s="366">
        <f>IFERROR(IF(-SUM(R$20:R703)+R$15&lt;0.000001,0,IF($C704&gt;='H-32A-WP06 - Debt Service'!Q$24,'H-32A-WP06 - Debt Service'!Q$27/12,0)),"-")</f>
        <v>0</v>
      </c>
      <c r="S704" s="366">
        <f>IFERROR(IF(-SUM(S$20:S703)+S$15&lt;0.000001,0,IF($C704&gt;='H-32A-WP06 - Debt Service'!R$24,'H-32A-WP06 - Debt Service'!R$27/12,0)),"-")</f>
        <v>0</v>
      </c>
      <c r="T704" s="366">
        <f>IFERROR(IF(-SUM(T$20:T703)+T$15&lt;0.000001,0,IF($C704&gt;='H-32A-WP06 - Debt Service'!S$24,'H-32A-WP06 - Debt Service'!S$27/12,0)),"-")</f>
        <v>0</v>
      </c>
      <c r="U704" s="366">
        <f>IFERROR(IF(-SUM(U$20:U703)+U$15&lt;0.000001,0,IF($C704&gt;='H-32A-WP06 - Debt Service'!T$24,'H-32A-WP06 - Debt Service'!T$27/12,0)),"-")</f>
        <v>0</v>
      </c>
      <c r="V704" s="366">
        <f>IFERROR(IF(-SUM(V$20:V703)+V$15&lt;0.000001,0,IF($C704&gt;='H-32A-WP06 - Debt Service'!U$24,'H-32A-WP06 - Debt Service'!U$27/12,0)),"-")</f>
        <v>0</v>
      </c>
      <c r="W704" s="366">
        <f>IFERROR(IF(-SUM(W$20:W703)+W$15&lt;0.000001,0,IF($C704&gt;='H-32A-WP06 - Debt Service'!V$24,'H-32A-WP06 - Debt Service'!V$27/12,0)),"-")</f>
        <v>0</v>
      </c>
      <c r="X704" s="366">
        <f>IFERROR(IF(-SUM(X$20:X703)+X$15&lt;0.000001,0,IF($C704&gt;='H-32A-WP06 - Debt Service'!W$24,'H-32A-WP06 - Debt Service'!W$27/12,0)),"-")</f>
        <v>0</v>
      </c>
      <c r="Y704" s="366">
        <f>IFERROR(IF(-SUM(Y$20:Y703)+Y$15&lt;0.000001,0,IF($C704&gt;='H-32A-WP06 - Debt Service'!X$24,'H-32A-WP06 - Debt Service'!X$27/12,0)),"-")</f>
        <v>0</v>
      </c>
      <c r="Z704" s="366">
        <f>IFERROR(IF(-SUM(Z$20:Z703)+Z$15&lt;0.000001,0,IF($C704&gt;='H-32A-WP06 - Debt Service'!Y$24,'H-32A-WP06 - Debt Service'!Y$27/12,0)),"-")</f>
        <v>0</v>
      </c>
    </row>
    <row r="705" spans="2:26">
      <c r="B705" s="354">
        <f t="shared" si="40"/>
        <v>2076</v>
      </c>
      <c r="C705" s="378">
        <f t="shared" si="42"/>
        <v>64316</v>
      </c>
      <c r="D705" s="366" t="str">
        <f>IFERROR(IF(-SUM(D$20:D704)+D$15&lt;0.000001,0,IF($C705&gt;='H-32A-WP06 - Debt Service'!C$24,'H-32A-WP06 - Debt Service'!C$27/12,0)),"-")</f>
        <v>-</v>
      </c>
      <c r="E705" s="366" t="str">
        <f>IFERROR(IF(-SUM(E$20:E704)+E$15&lt;0.000001,0,IF($C705&gt;='H-32A-WP06 - Debt Service'!D$24,'H-32A-WP06 - Debt Service'!D$27/12,0)),"-")</f>
        <v>-</v>
      </c>
      <c r="F705" s="366" t="str">
        <f>IFERROR(IF(-SUM(F$20:F704)+F$15&lt;0.000001,0,IF($C705&gt;='H-32A-WP06 - Debt Service'!E$24,'H-32A-WP06 - Debt Service'!E$27/12,0)),"-")</f>
        <v>-</v>
      </c>
      <c r="G705" s="366">
        <f>IFERROR(IF(-SUM(G$20:G704)+G$15&lt;0.000001,0,IF($C705&gt;='H-32A-WP06 - Debt Service'!F$24,'H-32A-WP06 - Debt Service'!F$27/12,0)),"-")</f>
        <v>0</v>
      </c>
      <c r="H705" s="366">
        <f>IFERROR(IF(-SUM(H$20:H704)+H$15&lt;0.000001,0,IF($C705&gt;='H-32A-WP06 - Debt Service'!G$24,'H-32A-WP06 - Debt Service'!G$27/12,0)),"-")</f>
        <v>0</v>
      </c>
      <c r="I705" s="366">
        <f>IFERROR(IF(-SUM(I$20:I704)+I$15&lt;0.000001,0,IF($C705&gt;='H-32A-WP06 - Debt Service'!H$24,'H-32A-WP06 - Debt Service'!H$27/12,0)),"-")</f>
        <v>0</v>
      </c>
      <c r="J705" s="366">
        <f>IFERROR(IF(-SUM(J$20:J704)+J$15&lt;0.000001,0,IF($C705&gt;='H-32A-WP06 - Debt Service'!I$24,'H-32A-WP06 - Debt Service'!I$27/12,0)),"-")</f>
        <v>0</v>
      </c>
      <c r="K705" s="366">
        <f>IFERROR(IF(-SUM(K$20:K704)+K$15&lt;0.000001,0,IF($C705&gt;='H-32A-WP06 - Debt Service'!J$24,'H-32A-WP06 - Debt Service'!J$27/12,0)),"-")</f>
        <v>0</v>
      </c>
      <c r="L705" s="366">
        <f>IFERROR(IF(-SUM(L$20:L704)+L$15&lt;0.000001,0,IF($C705&gt;='H-32A-WP06 - Debt Service'!K$24,'H-32A-WP06 - Debt Service'!K$27/12,0)),"-")</f>
        <v>0</v>
      </c>
      <c r="M705" s="366">
        <f>IFERROR(IF(-SUM(M$20:M704)+M$15&lt;0.000001,0,IF($C705&gt;='H-32A-WP06 - Debt Service'!L$24,'H-32A-WP06 - Debt Service'!L$27/12,0)),"-")</f>
        <v>0</v>
      </c>
      <c r="N705" s="459"/>
      <c r="O705" s="354">
        <f t="shared" si="41"/>
        <v>2076</v>
      </c>
      <c r="P705" s="378">
        <f t="shared" si="43"/>
        <v>64316</v>
      </c>
      <c r="Q705" s="366" t="str">
        <f>IFERROR(IF(-SUM(Q$20:Q704)+Q$15&lt;0.000001,0,IF($C705&gt;='H-32A-WP06 - Debt Service'!P$24,'H-32A-WP06 - Debt Service'!P$27/12,0)),"-")</f>
        <v>-</v>
      </c>
      <c r="R705" s="366">
        <f>IFERROR(IF(-SUM(R$20:R704)+R$15&lt;0.000001,0,IF($C705&gt;='H-32A-WP06 - Debt Service'!Q$24,'H-32A-WP06 - Debt Service'!Q$27/12,0)),"-")</f>
        <v>0</v>
      </c>
      <c r="S705" s="366">
        <f>IFERROR(IF(-SUM(S$20:S704)+S$15&lt;0.000001,0,IF($C705&gt;='H-32A-WP06 - Debt Service'!R$24,'H-32A-WP06 - Debt Service'!R$27/12,0)),"-")</f>
        <v>0</v>
      </c>
      <c r="T705" s="366">
        <f>IFERROR(IF(-SUM(T$20:T704)+T$15&lt;0.000001,0,IF($C705&gt;='H-32A-WP06 - Debt Service'!S$24,'H-32A-WP06 - Debt Service'!S$27/12,0)),"-")</f>
        <v>0</v>
      </c>
      <c r="U705" s="366">
        <f>IFERROR(IF(-SUM(U$20:U704)+U$15&lt;0.000001,0,IF($C705&gt;='H-32A-WP06 - Debt Service'!T$24,'H-32A-WP06 - Debt Service'!T$27/12,0)),"-")</f>
        <v>0</v>
      </c>
      <c r="V705" s="366">
        <f>IFERROR(IF(-SUM(V$20:V704)+V$15&lt;0.000001,0,IF($C705&gt;='H-32A-WP06 - Debt Service'!U$24,'H-32A-WP06 - Debt Service'!U$27/12,0)),"-")</f>
        <v>0</v>
      </c>
      <c r="W705" s="366">
        <f>IFERROR(IF(-SUM(W$20:W704)+W$15&lt;0.000001,0,IF($C705&gt;='H-32A-WP06 - Debt Service'!V$24,'H-32A-WP06 - Debt Service'!V$27/12,0)),"-")</f>
        <v>0</v>
      </c>
      <c r="X705" s="366">
        <f>IFERROR(IF(-SUM(X$20:X704)+X$15&lt;0.000001,0,IF($C705&gt;='H-32A-WP06 - Debt Service'!W$24,'H-32A-WP06 - Debt Service'!W$27/12,0)),"-")</f>
        <v>0</v>
      </c>
      <c r="Y705" s="366">
        <f>IFERROR(IF(-SUM(Y$20:Y704)+Y$15&lt;0.000001,0,IF($C705&gt;='H-32A-WP06 - Debt Service'!X$24,'H-32A-WP06 - Debt Service'!X$27/12,0)),"-")</f>
        <v>0</v>
      </c>
      <c r="Z705" s="366">
        <f>IFERROR(IF(-SUM(Z$20:Z704)+Z$15&lt;0.000001,0,IF($C705&gt;='H-32A-WP06 - Debt Service'!Y$24,'H-32A-WP06 - Debt Service'!Y$27/12,0)),"-")</f>
        <v>0</v>
      </c>
    </row>
    <row r="706" spans="2:26">
      <c r="B706" s="354">
        <f t="shared" si="40"/>
        <v>2076</v>
      </c>
      <c r="C706" s="378">
        <f t="shared" si="42"/>
        <v>64345</v>
      </c>
      <c r="D706" s="366" t="str">
        <f>IFERROR(IF(-SUM(D$20:D705)+D$15&lt;0.000001,0,IF($C706&gt;='H-32A-WP06 - Debt Service'!C$24,'H-32A-WP06 - Debt Service'!C$27/12,0)),"-")</f>
        <v>-</v>
      </c>
      <c r="E706" s="366" t="str">
        <f>IFERROR(IF(-SUM(E$20:E705)+E$15&lt;0.000001,0,IF($C706&gt;='H-32A-WP06 - Debt Service'!D$24,'H-32A-WP06 - Debt Service'!D$27/12,0)),"-")</f>
        <v>-</v>
      </c>
      <c r="F706" s="366" t="str">
        <f>IFERROR(IF(-SUM(F$20:F705)+F$15&lt;0.000001,0,IF($C706&gt;='H-32A-WP06 - Debt Service'!E$24,'H-32A-WP06 - Debt Service'!E$27/12,0)),"-")</f>
        <v>-</v>
      </c>
      <c r="G706" s="366">
        <f>IFERROR(IF(-SUM(G$20:G705)+G$15&lt;0.000001,0,IF($C706&gt;='H-32A-WP06 - Debt Service'!F$24,'H-32A-WP06 - Debt Service'!F$27/12,0)),"-")</f>
        <v>0</v>
      </c>
      <c r="H706" s="366">
        <f>IFERROR(IF(-SUM(H$20:H705)+H$15&lt;0.000001,0,IF($C706&gt;='H-32A-WP06 - Debt Service'!G$24,'H-32A-WP06 - Debt Service'!G$27/12,0)),"-")</f>
        <v>0</v>
      </c>
      <c r="I706" s="366">
        <f>IFERROR(IF(-SUM(I$20:I705)+I$15&lt;0.000001,0,IF($C706&gt;='H-32A-WP06 - Debt Service'!H$24,'H-32A-WP06 - Debt Service'!H$27/12,0)),"-")</f>
        <v>0</v>
      </c>
      <c r="J706" s="366">
        <f>IFERROR(IF(-SUM(J$20:J705)+J$15&lt;0.000001,0,IF($C706&gt;='H-32A-WP06 - Debt Service'!I$24,'H-32A-WP06 - Debt Service'!I$27/12,0)),"-")</f>
        <v>0</v>
      </c>
      <c r="K706" s="366">
        <f>IFERROR(IF(-SUM(K$20:K705)+K$15&lt;0.000001,0,IF($C706&gt;='H-32A-WP06 - Debt Service'!J$24,'H-32A-WP06 - Debt Service'!J$27/12,0)),"-")</f>
        <v>0</v>
      </c>
      <c r="L706" s="366">
        <f>IFERROR(IF(-SUM(L$20:L705)+L$15&lt;0.000001,0,IF($C706&gt;='H-32A-WP06 - Debt Service'!K$24,'H-32A-WP06 - Debt Service'!K$27/12,0)),"-")</f>
        <v>0</v>
      </c>
      <c r="M706" s="366">
        <f>IFERROR(IF(-SUM(M$20:M705)+M$15&lt;0.000001,0,IF($C706&gt;='H-32A-WP06 - Debt Service'!L$24,'H-32A-WP06 - Debt Service'!L$27/12,0)),"-")</f>
        <v>0</v>
      </c>
      <c r="N706" s="459"/>
      <c r="O706" s="354">
        <f t="shared" si="41"/>
        <v>2076</v>
      </c>
      <c r="P706" s="378">
        <f t="shared" si="43"/>
        <v>64345</v>
      </c>
      <c r="Q706" s="366" t="str">
        <f>IFERROR(IF(-SUM(Q$20:Q705)+Q$15&lt;0.000001,0,IF($C706&gt;='H-32A-WP06 - Debt Service'!P$24,'H-32A-WP06 - Debt Service'!P$27/12,0)),"-")</f>
        <v>-</v>
      </c>
      <c r="R706" s="366">
        <f>IFERROR(IF(-SUM(R$20:R705)+R$15&lt;0.000001,0,IF($C706&gt;='H-32A-WP06 - Debt Service'!Q$24,'H-32A-WP06 - Debt Service'!Q$27/12,0)),"-")</f>
        <v>0</v>
      </c>
      <c r="S706" s="366">
        <f>IFERROR(IF(-SUM(S$20:S705)+S$15&lt;0.000001,0,IF($C706&gt;='H-32A-WP06 - Debt Service'!R$24,'H-32A-WP06 - Debt Service'!R$27/12,0)),"-")</f>
        <v>0</v>
      </c>
      <c r="T706" s="366">
        <f>IFERROR(IF(-SUM(T$20:T705)+T$15&lt;0.000001,0,IF($C706&gt;='H-32A-WP06 - Debt Service'!S$24,'H-32A-WP06 - Debt Service'!S$27/12,0)),"-")</f>
        <v>0</v>
      </c>
      <c r="U706" s="366">
        <f>IFERROR(IF(-SUM(U$20:U705)+U$15&lt;0.000001,0,IF($C706&gt;='H-32A-WP06 - Debt Service'!T$24,'H-32A-WP06 - Debt Service'!T$27/12,0)),"-")</f>
        <v>0</v>
      </c>
      <c r="V706" s="366">
        <f>IFERROR(IF(-SUM(V$20:V705)+V$15&lt;0.000001,0,IF($C706&gt;='H-32A-WP06 - Debt Service'!U$24,'H-32A-WP06 - Debt Service'!U$27/12,0)),"-")</f>
        <v>0</v>
      </c>
      <c r="W706" s="366">
        <f>IFERROR(IF(-SUM(W$20:W705)+W$15&lt;0.000001,0,IF($C706&gt;='H-32A-WP06 - Debt Service'!V$24,'H-32A-WP06 - Debt Service'!V$27/12,0)),"-")</f>
        <v>0</v>
      </c>
      <c r="X706" s="366">
        <f>IFERROR(IF(-SUM(X$20:X705)+X$15&lt;0.000001,0,IF($C706&gt;='H-32A-WP06 - Debt Service'!W$24,'H-32A-WP06 - Debt Service'!W$27/12,0)),"-")</f>
        <v>0</v>
      </c>
      <c r="Y706" s="366">
        <f>IFERROR(IF(-SUM(Y$20:Y705)+Y$15&lt;0.000001,0,IF($C706&gt;='H-32A-WP06 - Debt Service'!X$24,'H-32A-WP06 - Debt Service'!X$27/12,0)),"-")</f>
        <v>0</v>
      </c>
      <c r="Z706" s="366">
        <f>IFERROR(IF(-SUM(Z$20:Z705)+Z$15&lt;0.000001,0,IF($C706&gt;='H-32A-WP06 - Debt Service'!Y$24,'H-32A-WP06 - Debt Service'!Y$27/12,0)),"-")</f>
        <v>0</v>
      </c>
    </row>
    <row r="707" spans="2:26">
      <c r="B707" s="354">
        <f t="shared" si="40"/>
        <v>2076</v>
      </c>
      <c r="C707" s="378">
        <f t="shared" si="42"/>
        <v>64376</v>
      </c>
      <c r="D707" s="366" t="str">
        <f>IFERROR(IF(-SUM(D$20:D706)+D$15&lt;0.000001,0,IF($C707&gt;='H-32A-WP06 - Debt Service'!C$24,'H-32A-WP06 - Debt Service'!C$27/12,0)),"-")</f>
        <v>-</v>
      </c>
      <c r="E707" s="366" t="str">
        <f>IFERROR(IF(-SUM(E$20:E706)+E$15&lt;0.000001,0,IF($C707&gt;='H-32A-WP06 - Debt Service'!D$24,'H-32A-WP06 - Debt Service'!D$27/12,0)),"-")</f>
        <v>-</v>
      </c>
      <c r="F707" s="366" t="str">
        <f>IFERROR(IF(-SUM(F$20:F706)+F$15&lt;0.000001,0,IF($C707&gt;='H-32A-WP06 - Debt Service'!E$24,'H-32A-WP06 - Debt Service'!E$27/12,0)),"-")</f>
        <v>-</v>
      </c>
      <c r="G707" s="366">
        <f>IFERROR(IF(-SUM(G$20:G706)+G$15&lt;0.000001,0,IF($C707&gt;='H-32A-WP06 - Debt Service'!F$24,'H-32A-WP06 - Debt Service'!F$27/12,0)),"-")</f>
        <v>0</v>
      </c>
      <c r="H707" s="366">
        <f>IFERROR(IF(-SUM(H$20:H706)+H$15&lt;0.000001,0,IF($C707&gt;='H-32A-WP06 - Debt Service'!G$24,'H-32A-WP06 - Debt Service'!G$27/12,0)),"-")</f>
        <v>0</v>
      </c>
      <c r="I707" s="366">
        <f>IFERROR(IF(-SUM(I$20:I706)+I$15&lt;0.000001,0,IF($C707&gt;='H-32A-WP06 - Debt Service'!H$24,'H-32A-WP06 - Debt Service'!H$27/12,0)),"-")</f>
        <v>0</v>
      </c>
      <c r="J707" s="366">
        <f>IFERROR(IF(-SUM(J$20:J706)+J$15&lt;0.000001,0,IF($C707&gt;='H-32A-WP06 - Debt Service'!I$24,'H-32A-WP06 - Debt Service'!I$27/12,0)),"-")</f>
        <v>0</v>
      </c>
      <c r="K707" s="366">
        <f>IFERROR(IF(-SUM(K$20:K706)+K$15&lt;0.000001,0,IF($C707&gt;='H-32A-WP06 - Debt Service'!J$24,'H-32A-WP06 - Debt Service'!J$27/12,0)),"-")</f>
        <v>0</v>
      </c>
      <c r="L707" s="366">
        <f>IFERROR(IF(-SUM(L$20:L706)+L$15&lt;0.000001,0,IF($C707&gt;='H-32A-WP06 - Debt Service'!K$24,'H-32A-WP06 - Debt Service'!K$27/12,0)),"-")</f>
        <v>0</v>
      </c>
      <c r="M707" s="366">
        <f>IFERROR(IF(-SUM(M$20:M706)+M$15&lt;0.000001,0,IF($C707&gt;='H-32A-WP06 - Debt Service'!L$24,'H-32A-WP06 - Debt Service'!L$27/12,0)),"-")</f>
        <v>0</v>
      </c>
      <c r="N707" s="459"/>
      <c r="O707" s="354">
        <f t="shared" si="41"/>
        <v>2076</v>
      </c>
      <c r="P707" s="378">
        <f t="shared" si="43"/>
        <v>64376</v>
      </c>
      <c r="Q707" s="366" t="str">
        <f>IFERROR(IF(-SUM(Q$20:Q706)+Q$15&lt;0.000001,0,IF($C707&gt;='H-32A-WP06 - Debt Service'!P$24,'H-32A-WP06 - Debt Service'!P$27/12,0)),"-")</f>
        <v>-</v>
      </c>
      <c r="R707" s="366">
        <f>IFERROR(IF(-SUM(R$20:R706)+R$15&lt;0.000001,0,IF($C707&gt;='H-32A-WP06 - Debt Service'!Q$24,'H-32A-WP06 - Debt Service'!Q$27/12,0)),"-")</f>
        <v>0</v>
      </c>
      <c r="S707" s="366">
        <f>IFERROR(IF(-SUM(S$20:S706)+S$15&lt;0.000001,0,IF($C707&gt;='H-32A-WP06 - Debt Service'!R$24,'H-32A-WP06 - Debt Service'!R$27/12,0)),"-")</f>
        <v>0</v>
      </c>
      <c r="T707" s="366">
        <f>IFERROR(IF(-SUM(T$20:T706)+T$15&lt;0.000001,0,IF($C707&gt;='H-32A-WP06 - Debt Service'!S$24,'H-32A-WP06 - Debt Service'!S$27/12,0)),"-")</f>
        <v>0</v>
      </c>
      <c r="U707" s="366">
        <f>IFERROR(IF(-SUM(U$20:U706)+U$15&lt;0.000001,0,IF($C707&gt;='H-32A-WP06 - Debt Service'!T$24,'H-32A-WP06 - Debt Service'!T$27/12,0)),"-")</f>
        <v>0</v>
      </c>
      <c r="V707" s="366">
        <f>IFERROR(IF(-SUM(V$20:V706)+V$15&lt;0.000001,0,IF($C707&gt;='H-32A-WP06 - Debt Service'!U$24,'H-32A-WP06 - Debt Service'!U$27/12,0)),"-")</f>
        <v>0</v>
      </c>
      <c r="W707" s="366">
        <f>IFERROR(IF(-SUM(W$20:W706)+W$15&lt;0.000001,0,IF($C707&gt;='H-32A-WP06 - Debt Service'!V$24,'H-32A-WP06 - Debt Service'!V$27/12,0)),"-")</f>
        <v>0</v>
      </c>
      <c r="X707" s="366">
        <f>IFERROR(IF(-SUM(X$20:X706)+X$15&lt;0.000001,0,IF($C707&gt;='H-32A-WP06 - Debt Service'!W$24,'H-32A-WP06 - Debt Service'!W$27/12,0)),"-")</f>
        <v>0</v>
      </c>
      <c r="Y707" s="366">
        <f>IFERROR(IF(-SUM(Y$20:Y706)+Y$15&lt;0.000001,0,IF($C707&gt;='H-32A-WP06 - Debt Service'!X$24,'H-32A-WP06 - Debt Service'!X$27/12,0)),"-")</f>
        <v>0</v>
      </c>
      <c r="Z707" s="366">
        <f>IFERROR(IF(-SUM(Z$20:Z706)+Z$15&lt;0.000001,0,IF($C707&gt;='H-32A-WP06 - Debt Service'!Y$24,'H-32A-WP06 - Debt Service'!Y$27/12,0)),"-")</f>
        <v>0</v>
      </c>
    </row>
    <row r="708" spans="2:26">
      <c r="B708" s="354">
        <f t="shared" si="40"/>
        <v>2076</v>
      </c>
      <c r="C708" s="378">
        <f t="shared" si="42"/>
        <v>64406</v>
      </c>
      <c r="D708" s="366" t="str">
        <f>IFERROR(IF(-SUM(D$20:D707)+D$15&lt;0.000001,0,IF($C708&gt;='H-32A-WP06 - Debt Service'!C$24,'H-32A-WP06 - Debt Service'!C$27/12,0)),"-")</f>
        <v>-</v>
      </c>
      <c r="E708" s="366" t="str">
        <f>IFERROR(IF(-SUM(E$20:E707)+E$15&lt;0.000001,0,IF($C708&gt;='H-32A-WP06 - Debt Service'!D$24,'H-32A-WP06 - Debt Service'!D$27/12,0)),"-")</f>
        <v>-</v>
      </c>
      <c r="F708" s="366" t="str">
        <f>IFERROR(IF(-SUM(F$20:F707)+F$15&lt;0.000001,0,IF($C708&gt;='H-32A-WP06 - Debt Service'!E$24,'H-32A-WP06 - Debt Service'!E$27/12,0)),"-")</f>
        <v>-</v>
      </c>
      <c r="G708" s="366">
        <f>IFERROR(IF(-SUM(G$20:G707)+G$15&lt;0.000001,0,IF($C708&gt;='H-32A-WP06 - Debt Service'!F$24,'H-32A-WP06 - Debt Service'!F$27/12,0)),"-")</f>
        <v>0</v>
      </c>
      <c r="H708" s="366">
        <f>IFERROR(IF(-SUM(H$20:H707)+H$15&lt;0.000001,0,IF($C708&gt;='H-32A-WP06 - Debt Service'!G$24,'H-32A-WP06 - Debt Service'!G$27/12,0)),"-")</f>
        <v>0</v>
      </c>
      <c r="I708" s="366">
        <f>IFERROR(IF(-SUM(I$20:I707)+I$15&lt;0.000001,0,IF($C708&gt;='H-32A-WP06 - Debt Service'!H$24,'H-32A-WP06 - Debt Service'!H$27/12,0)),"-")</f>
        <v>0</v>
      </c>
      <c r="J708" s="366">
        <f>IFERROR(IF(-SUM(J$20:J707)+J$15&lt;0.000001,0,IF($C708&gt;='H-32A-WP06 - Debt Service'!I$24,'H-32A-WP06 - Debt Service'!I$27/12,0)),"-")</f>
        <v>0</v>
      </c>
      <c r="K708" s="366">
        <f>IFERROR(IF(-SUM(K$20:K707)+K$15&lt;0.000001,0,IF($C708&gt;='H-32A-WP06 - Debt Service'!J$24,'H-32A-WP06 - Debt Service'!J$27/12,0)),"-")</f>
        <v>0</v>
      </c>
      <c r="L708" s="366">
        <f>IFERROR(IF(-SUM(L$20:L707)+L$15&lt;0.000001,0,IF($C708&gt;='H-32A-WP06 - Debt Service'!K$24,'H-32A-WP06 - Debt Service'!K$27/12,0)),"-")</f>
        <v>0</v>
      </c>
      <c r="M708" s="366">
        <f>IFERROR(IF(-SUM(M$20:M707)+M$15&lt;0.000001,0,IF($C708&gt;='H-32A-WP06 - Debt Service'!L$24,'H-32A-WP06 - Debt Service'!L$27/12,0)),"-")</f>
        <v>0</v>
      </c>
      <c r="N708" s="459"/>
      <c r="O708" s="354">
        <f t="shared" si="41"/>
        <v>2076</v>
      </c>
      <c r="P708" s="378">
        <f t="shared" si="43"/>
        <v>64406</v>
      </c>
      <c r="Q708" s="366" t="str">
        <f>IFERROR(IF(-SUM(Q$20:Q707)+Q$15&lt;0.000001,0,IF($C708&gt;='H-32A-WP06 - Debt Service'!P$24,'H-32A-WP06 - Debt Service'!P$27/12,0)),"-")</f>
        <v>-</v>
      </c>
      <c r="R708" s="366">
        <f>IFERROR(IF(-SUM(R$20:R707)+R$15&lt;0.000001,0,IF($C708&gt;='H-32A-WP06 - Debt Service'!Q$24,'H-32A-WP06 - Debt Service'!Q$27/12,0)),"-")</f>
        <v>0</v>
      </c>
      <c r="S708" s="366">
        <f>IFERROR(IF(-SUM(S$20:S707)+S$15&lt;0.000001,0,IF($C708&gt;='H-32A-WP06 - Debt Service'!R$24,'H-32A-WP06 - Debt Service'!R$27/12,0)),"-")</f>
        <v>0</v>
      </c>
      <c r="T708" s="366">
        <f>IFERROR(IF(-SUM(T$20:T707)+T$15&lt;0.000001,0,IF($C708&gt;='H-32A-WP06 - Debt Service'!S$24,'H-32A-WP06 - Debt Service'!S$27/12,0)),"-")</f>
        <v>0</v>
      </c>
      <c r="U708" s="366">
        <f>IFERROR(IF(-SUM(U$20:U707)+U$15&lt;0.000001,0,IF($C708&gt;='H-32A-WP06 - Debt Service'!T$24,'H-32A-WP06 - Debt Service'!T$27/12,0)),"-")</f>
        <v>0</v>
      </c>
      <c r="V708" s="366">
        <f>IFERROR(IF(-SUM(V$20:V707)+V$15&lt;0.000001,0,IF($C708&gt;='H-32A-WP06 - Debt Service'!U$24,'H-32A-WP06 - Debt Service'!U$27/12,0)),"-")</f>
        <v>0</v>
      </c>
      <c r="W708" s="366">
        <f>IFERROR(IF(-SUM(W$20:W707)+W$15&lt;0.000001,0,IF($C708&gt;='H-32A-WP06 - Debt Service'!V$24,'H-32A-WP06 - Debt Service'!V$27/12,0)),"-")</f>
        <v>0</v>
      </c>
      <c r="X708" s="366">
        <f>IFERROR(IF(-SUM(X$20:X707)+X$15&lt;0.000001,0,IF($C708&gt;='H-32A-WP06 - Debt Service'!W$24,'H-32A-WP06 - Debt Service'!W$27/12,0)),"-")</f>
        <v>0</v>
      </c>
      <c r="Y708" s="366">
        <f>IFERROR(IF(-SUM(Y$20:Y707)+Y$15&lt;0.000001,0,IF($C708&gt;='H-32A-WP06 - Debt Service'!X$24,'H-32A-WP06 - Debt Service'!X$27/12,0)),"-")</f>
        <v>0</v>
      </c>
      <c r="Z708" s="366">
        <f>IFERROR(IF(-SUM(Z$20:Z707)+Z$15&lt;0.000001,0,IF($C708&gt;='H-32A-WP06 - Debt Service'!Y$24,'H-32A-WP06 - Debt Service'!Y$27/12,0)),"-")</f>
        <v>0</v>
      </c>
    </row>
    <row r="709" spans="2:26">
      <c r="B709" s="354">
        <f t="shared" si="40"/>
        <v>2076</v>
      </c>
      <c r="C709" s="378">
        <f t="shared" si="42"/>
        <v>64437</v>
      </c>
      <c r="D709" s="366" t="str">
        <f>IFERROR(IF(-SUM(D$20:D708)+D$15&lt;0.000001,0,IF($C709&gt;='H-32A-WP06 - Debt Service'!C$24,'H-32A-WP06 - Debt Service'!C$27/12,0)),"-")</f>
        <v>-</v>
      </c>
      <c r="E709" s="366" t="str">
        <f>IFERROR(IF(-SUM(E$20:E708)+E$15&lt;0.000001,0,IF($C709&gt;='H-32A-WP06 - Debt Service'!D$24,'H-32A-WP06 - Debt Service'!D$27/12,0)),"-")</f>
        <v>-</v>
      </c>
      <c r="F709" s="366" t="str">
        <f>IFERROR(IF(-SUM(F$20:F708)+F$15&lt;0.000001,0,IF($C709&gt;='H-32A-WP06 - Debt Service'!E$24,'H-32A-WP06 - Debt Service'!E$27/12,0)),"-")</f>
        <v>-</v>
      </c>
      <c r="G709" s="366">
        <f>IFERROR(IF(-SUM(G$20:G708)+G$15&lt;0.000001,0,IF($C709&gt;='H-32A-WP06 - Debt Service'!F$24,'H-32A-WP06 - Debt Service'!F$27/12,0)),"-")</f>
        <v>0</v>
      </c>
      <c r="H709" s="366">
        <f>IFERROR(IF(-SUM(H$20:H708)+H$15&lt;0.000001,0,IF($C709&gt;='H-32A-WP06 - Debt Service'!G$24,'H-32A-WP06 - Debt Service'!G$27/12,0)),"-")</f>
        <v>0</v>
      </c>
      <c r="I709" s="366">
        <f>IFERROR(IF(-SUM(I$20:I708)+I$15&lt;0.000001,0,IF($C709&gt;='H-32A-WP06 - Debt Service'!H$24,'H-32A-WP06 - Debt Service'!H$27/12,0)),"-")</f>
        <v>0</v>
      </c>
      <c r="J709" s="366">
        <f>IFERROR(IF(-SUM(J$20:J708)+J$15&lt;0.000001,0,IF($C709&gt;='H-32A-WP06 - Debt Service'!I$24,'H-32A-WP06 - Debt Service'!I$27/12,0)),"-")</f>
        <v>0</v>
      </c>
      <c r="K709" s="366">
        <f>IFERROR(IF(-SUM(K$20:K708)+K$15&lt;0.000001,0,IF($C709&gt;='H-32A-WP06 - Debt Service'!J$24,'H-32A-WP06 - Debt Service'!J$27/12,0)),"-")</f>
        <v>0</v>
      </c>
      <c r="L709" s="366">
        <f>IFERROR(IF(-SUM(L$20:L708)+L$15&lt;0.000001,0,IF($C709&gt;='H-32A-WP06 - Debt Service'!K$24,'H-32A-WP06 - Debt Service'!K$27/12,0)),"-")</f>
        <v>0</v>
      </c>
      <c r="M709" s="366">
        <f>IFERROR(IF(-SUM(M$20:M708)+M$15&lt;0.000001,0,IF($C709&gt;='H-32A-WP06 - Debt Service'!L$24,'H-32A-WP06 - Debt Service'!L$27/12,0)),"-")</f>
        <v>0</v>
      </c>
      <c r="N709" s="459"/>
      <c r="O709" s="354">
        <f t="shared" si="41"/>
        <v>2076</v>
      </c>
      <c r="P709" s="378">
        <f t="shared" si="43"/>
        <v>64437</v>
      </c>
      <c r="Q709" s="366" t="str">
        <f>IFERROR(IF(-SUM(Q$20:Q708)+Q$15&lt;0.000001,0,IF($C709&gt;='H-32A-WP06 - Debt Service'!P$24,'H-32A-WP06 - Debt Service'!P$27/12,0)),"-")</f>
        <v>-</v>
      </c>
      <c r="R709" s="366">
        <f>IFERROR(IF(-SUM(R$20:R708)+R$15&lt;0.000001,0,IF($C709&gt;='H-32A-WP06 - Debt Service'!Q$24,'H-32A-WP06 - Debt Service'!Q$27/12,0)),"-")</f>
        <v>0</v>
      </c>
      <c r="S709" s="366">
        <f>IFERROR(IF(-SUM(S$20:S708)+S$15&lt;0.000001,0,IF($C709&gt;='H-32A-WP06 - Debt Service'!R$24,'H-32A-WP06 - Debt Service'!R$27/12,0)),"-")</f>
        <v>0</v>
      </c>
      <c r="T709" s="366">
        <f>IFERROR(IF(-SUM(T$20:T708)+T$15&lt;0.000001,0,IF($C709&gt;='H-32A-WP06 - Debt Service'!S$24,'H-32A-WP06 - Debt Service'!S$27/12,0)),"-")</f>
        <v>0</v>
      </c>
      <c r="U709" s="366">
        <f>IFERROR(IF(-SUM(U$20:U708)+U$15&lt;0.000001,0,IF($C709&gt;='H-32A-WP06 - Debt Service'!T$24,'H-32A-WP06 - Debt Service'!T$27/12,0)),"-")</f>
        <v>0</v>
      </c>
      <c r="V709" s="366">
        <f>IFERROR(IF(-SUM(V$20:V708)+V$15&lt;0.000001,0,IF($C709&gt;='H-32A-WP06 - Debt Service'!U$24,'H-32A-WP06 - Debt Service'!U$27/12,0)),"-")</f>
        <v>0</v>
      </c>
      <c r="W709" s="366">
        <f>IFERROR(IF(-SUM(W$20:W708)+W$15&lt;0.000001,0,IF($C709&gt;='H-32A-WP06 - Debt Service'!V$24,'H-32A-WP06 - Debt Service'!V$27/12,0)),"-")</f>
        <v>0</v>
      </c>
      <c r="X709" s="366">
        <f>IFERROR(IF(-SUM(X$20:X708)+X$15&lt;0.000001,0,IF($C709&gt;='H-32A-WP06 - Debt Service'!W$24,'H-32A-WP06 - Debt Service'!W$27/12,0)),"-")</f>
        <v>0</v>
      </c>
      <c r="Y709" s="366">
        <f>IFERROR(IF(-SUM(Y$20:Y708)+Y$15&lt;0.000001,0,IF($C709&gt;='H-32A-WP06 - Debt Service'!X$24,'H-32A-WP06 - Debt Service'!X$27/12,0)),"-")</f>
        <v>0</v>
      </c>
      <c r="Z709" s="366">
        <f>IFERROR(IF(-SUM(Z$20:Z708)+Z$15&lt;0.000001,0,IF($C709&gt;='H-32A-WP06 - Debt Service'!Y$24,'H-32A-WP06 - Debt Service'!Y$27/12,0)),"-")</f>
        <v>0</v>
      </c>
    </row>
    <row r="710" spans="2:26">
      <c r="B710" s="354">
        <f t="shared" si="40"/>
        <v>2076</v>
      </c>
      <c r="C710" s="378">
        <f t="shared" si="42"/>
        <v>64467</v>
      </c>
      <c r="D710" s="366" t="str">
        <f>IFERROR(IF(-SUM(D$20:D709)+D$15&lt;0.000001,0,IF($C710&gt;='H-32A-WP06 - Debt Service'!C$24,'H-32A-WP06 - Debt Service'!C$27/12,0)),"-")</f>
        <v>-</v>
      </c>
      <c r="E710" s="366" t="str">
        <f>IFERROR(IF(-SUM(E$20:E709)+E$15&lt;0.000001,0,IF($C710&gt;='H-32A-WP06 - Debt Service'!D$24,'H-32A-WP06 - Debt Service'!D$27/12,0)),"-")</f>
        <v>-</v>
      </c>
      <c r="F710" s="366" t="str">
        <f>IFERROR(IF(-SUM(F$20:F709)+F$15&lt;0.000001,0,IF($C710&gt;='H-32A-WP06 - Debt Service'!E$24,'H-32A-WP06 - Debt Service'!E$27/12,0)),"-")</f>
        <v>-</v>
      </c>
      <c r="G710" s="366">
        <f>IFERROR(IF(-SUM(G$20:G709)+G$15&lt;0.000001,0,IF($C710&gt;='H-32A-WP06 - Debt Service'!F$24,'H-32A-WP06 - Debt Service'!F$27/12,0)),"-")</f>
        <v>0</v>
      </c>
      <c r="H710" s="366">
        <f>IFERROR(IF(-SUM(H$20:H709)+H$15&lt;0.000001,0,IF($C710&gt;='H-32A-WP06 - Debt Service'!G$24,'H-32A-WP06 - Debt Service'!G$27/12,0)),"-")</f>
        <v>0</v>
      </c>
      <c r="I710" s="366">
        <f>IFERROR(IF(-SUM(I$20:I709)+I$15&lt;0.000001,0,IF($C710&gt;='H-32A-WP06 - Debt Service'!H$24,'H-32A-WP06 - Debt Service'!H$27/12,0)),"-")</f>
        <v>0</v>
      </c>
      <c r="J710" s="366">
        <f>IFERROR(IF(-SUM(J$20:J709)+J$15&lt;0.000001,0,IF($C710&gt;='H-32A-WP06 - Debt Service'!I$24,'H-32A-WP06 - Debt Service'!I$27/12,0)),"-")</f>
        <v>0</v>
      </c>
      <c r="K710" s="366">
        <f>IFERROR(IF(-SUM(K$20:K709)+K$15&lt;0.000001,0,IF($C710&gt;='H-32A-WP06 - Debt Service'!J$24,'H-32A-WP06 - Debt Service'!J$27/12,0)),"-")</f>
        <v>0</v>
      </c>
      <c r="L710" s="366">
        <f>IFERROR(IF(-SUM(L$20:L709)+L$15&lt;0.000001,0,IF($C710&gt;='H-32A-WP06 - Debt Service'!K$24,'H-32A-WP06 - Debt Service'!K$27/12,0)),"-")</f>
        <v>0</v>
      </c>
      <c r="M710" s="366">
        <f>IFERROR(IF(-SUM(M$20:M709)+M$15&lt;0.000001,0,IF($C710&gt;='H-32A-WP06 - Debt Service'!L$24,'H-32A-WP06 - Debt Service'!L$27/12,0)),"-")</f>
        <v>0</v>
      </c>
      <c r="N710" s="459"/>
      <c r="O710" s="354">
        <f t="shared" si="41"/>
        <v>2076</v>
      </c>
      <c r="P710" s="378">
        <f t="shared" si="43"/>
        <v>64467</v>
      </c>
      <c r="Q710" s="366" t="str">
        <f>IFERROR(IF(-SUM(Q$20:Q709)+Q$15&lt;0.000001,0,IF($C710&gt;='H-32A-WP06 - Debt Service'!P$24,'H-32A-WP06 - Debt Service'!P$27/12,0)),"-")</f>
        <v>-</v>
      </c>
      <c r="R710" s="366">
        <f>IFERROR(IF(-SUM(R$20:R709)+R$15&lt;0.000001,0,IF($C710&gt;='H-32A-WP06 - Debt Service'!Q$24,'H-32A-WP06 - Debt Service'!Q$27/12,0)),"-")</f>
        <v>0</v>
      </c>
      <c r="S710" s="366">
        <f>IFERROR(IF(-SUM(S$20:S709)+S$15&lt;0.000001,0,IF($C710&gt;='H-32A-WP06 - Debt Service'!R$24,'H-32A-WP06 - Debt Service'!R$27/12,0)),"-")</f>
        <v>0</v>
      </c>
      <c r="T710" s="366">
        <f>IFERROR(IF(-SUM(T$20:T709)+T$15&lt;0.000001,0,IF($C710&gt;='H-32A-WP06 - Debt Service'!S$24,'H-32A-WP06 - Debt Service'!S$27/12,0)),"-")</f>
        <v>0</v>
      </c>
      <c r="U710" s="366">
        <f>IFERROR(IF(-SUM(U$20:U709)+U$15&lt;0.000001,0,IF($C710&gt;='H-32A-WP06 - Debt Service'!T$24,'H-32A-WP06 - Debt Service'!T$27/12,0)),"-")</f>
        <v>0</v>
      </c>
      <c r="V710" s="366">
        <f>IFERROR(IF(-SUM(V$20:V709)+V$15&lt;0.000001,0,IF($C710&gt;='H-32A-WP06 - Debt Service'!U$24,'H-32A-WP06 - Debt Service'!U$27/12,0)),"-")</f>
        <v>0</v>
      </c>
      <c r="W710" s="366">
        <f>IFERROR(IF(-SUM(W$20:W709)+W$15&lt;0.000001,0,IF($C710&gt;='H-32A-WP06 - Debt Service'!V$24,'H-32A-WP06 - Debt Service'!V$27/12,0)),"-")</f>
        <v>0</v>
      </c>
      <c r="X710" s="366">
        <f>IFERROR(IF(-SUM(X$20:X709)+X$15&lt;0.000001,0,IF($C710&gt;='H-32A-WP06 - Debt Service'!W$24,'H-32A-WP06 - Debt Service'!W$27/12,0)),"-")</f>
        <v>0</v>
      </c>
      <c r="Y710" s="366">
        <f>IFERROR(IF(-SUM(Y$20:Y709)+Y$15&lt;0.000001,0,IF($C710&gt;='H-32A-WP06 - Debt Service'!X$24,'H-32A-WP06 - Debt Service'!X$27/12,0)),"-")</f>
        <v>0</v>
      </c>
      <c r="Z710" s="366">
        <f>IFERROR(IF(-SUM(Z$20:Z709)+Z$15&lt;0.000001,0,IF($C710&gt;='H-32A-WP06 - Debt Service'!Y$24,'H-32A-WP06 - Debt Service'!Y$27/12,0)),"-")</f>
        <v>0</v>
      </c>
    </row>
    <row r="711" spans="2:26">
      <c r="B711" s="354">
        <f t="shared" si="40"/>
        <v>2076</v>
      </c>
      <c r="C711" s="378">
        <f t="shared" si="42"/>
        <v>64498</v>
      </c>
      <c r="D711" s="366" t="str">
        <f>IFERROR(IF(-SUM(D$20:D710)+D$15&lt;0.000001,0,IF($C711&gt;='H-32A-WP06 - Debt Service'!C$24,'H-32A-WP06 - Debt Service'!C$27/12,0)),"-")</f>
        <v>-</v>
      </c>
      <c r="E711" s="366" t="str">
        <f>IFERROR(IF(-SUM(E$20:E710)+E$15&lt;0.000001,0,IF($C711&gt;='H-32A-WP06 - Debt Service'!D$24,'H-32A-WP06 - Debt Service'!D$27/12,0)),"-")</f>
        <v>-</v>
      </c>
      <c r="F711" s="366" t="str">
        <f>IFERROR(IF(-SUM(F$20:F710)+F$15&lt;0.000001,0,IF($C711&gt;='H-32A-WP06 - Debt Service'!E$24,'H-32A-WP06 - Debt Service'!E$27/12,0)),"-")</f>
        <v>-</v>
      </c>
      <c r="G711" s="366">
        <f>IFERROR(IF(-SUM(G$20:G710)+G$15&lt;0.000001,0,IF($C711&gt;='H-32A-WP06 - Debt Service'!F$24,'H-32A-WP06 - Debt Service'!F$27/12,0)),"-")</f>
        <v>0</v>
      </c>
      <c r="H711" s="366">
        <f>IFERROR(IF(-SUM(H$20:H710)+H$15&lt;0.000001,0,IF($C711&gt;='H-32A-WP06 - Debt Service'!G$24,'H-32A-WP06 - Debt Service'!G$27/12,0)),"-")</f>
        <v>0</v>
      </c>
      <c r="I711" s="366">
        <f>IFERROR(IF(-SUM(I$20:I710)+I$15&lt;0.000001,0,IF($C711&gt;='H-32A-WP06 - Debt Service'!H$24,'H-32A-WP06 - Debt Service'!H$27/12,0)),"-")</f>
        <v>0</v>
      </c>
      <c r="J711" s="366">
        <f>IFERROR(IF(-SUM(J$20:J710)+J$15&lt;0.000001,0,IF($C711&gt;='H-32A-WP06 - Debt Service'!I$24,'H-32A-WP06 - Debt Service'!I$27/12,0)),"-")</f>
        <v>0</v>
      </c>
      <c r="K711" s="366">
        <f>IFERROR(IF(-SUM(K$20:K710)+K$15&lt;0.000001,0,IF($C711&gt;='H-32A-WP06 - Debt Service'!J$24,'H-32A-WP06 - Debt Service'!J$27/12,0)),"-")</f>
        <v>0</v>
      </c>
      <c r="L711" s="366">
        <f>IFERROR(IF(-SUM(L$20:L710)+L$15&lt;0.000001,0,IF($C711&gt;='H-32A-WP06 - Debt Service'!K$24,'H-32A-WP06 - Debt Service'!K$27/12,0)),"-")</f>
        <v>0</v>
      </c>
      <c r="M711" s="366">
        <f>IFERROR(IF(-SUM(M$20:M710)+M$15&lt;0.000001,0,IF($C711&gt;='H-32A-WP06 - Debt Service'!L$24,'H-32A-WP06 - Debt Service'!L$27/12,0)),"-")</f>
        <v>0</v>
      </c>
      <c r="N711" s="459"/>
      <c r="O711" s="354">
        <f t="shared" si="41"/>
        <v>2076</v>
      </c>
      <c r="P711" s="378">
        <f t="shared" si="43"/>
        <v>64498</v>
      </c>
      <c r="Q711" s="366" t="str">
        <f>IFERROR(IF(-SUM(Q$20:Q710)+Q$15&lt;0.000001,0,IF($C711&gt;='H-32A-WP06 - Debt Service'!P$24,'H-32A-WP06 - Debt Service'!P$27/12,0)),"-")</f>
        <v>-</v>
      </c>
      <c r="R711" s="366">
        <f>IFERROR(IF(-SUM(R$20:R710)+R$15&lt;0.000001,0,IF($C711&gt;='H-32A-WP06 - Debt Service'!Q$24,'H-32A-WP06 - Debt Service'!Q$27/12,0)),"-")</f>
        <v>0</v>
      </c>
      <c r="S711" s="366">
        <f>IFERROR(IF(-SUM(S$20:S710)+S$15&lt;0.000001,0,IF($C711&gt;='H-32A-WP06 - Debt Service'!R$24,'H-32A-WP06 - Debt Service'!R$27/12,0)),"-")</f>
        <v>0</v>
      </c>
      <c r="T711" s="366">
        <f>IFERROR(IF(-SUM(T$20:T710)+T$15&lt;0.000001,0,IF($C711&gt;='H-32A-WP06 - Debt Service'!S$24,'H-32A-WP06 - Debt Service'!S$27/12,0)),"-")</f>
        <v>0</v>
      </c>
      <c r="U711" s="366">
        <f>IFERROR(IF(-SUM(U$20:U710)+U$15&lt;0.000001,0,IF($C711&gt;='H-32A-WP06 - Debt Service'!T$24,'H-32A-WP06 - Debt Service'!T$27/12,0)),"-")</f>
        <v>0</v>
      </c>
      <c r="V711" s="366">
        <f>IFERROR(IF(-SUM(V$20:V710)+V$15&lt;0.000001,0,IF($C711&gt;='H-32A-WP06 - Debt Service'!U$24,'H-32A-WP06 - Debt Service'!U$27/12,0)),"-")</f>
        <v>0</v>
      </c>
      <c r="W711" s="366">
        <f>IFERROR(IF(-SUM(W$20:W710)+W$15&lt;0.000001,0,IF($C711&gt;='H-32A-WP06 - Debt Service'!V$24,'H-32A-WP06 - Debt Service'!V$27/12,0)),"-")</f>
        <v>0</v>
      </c>
      <c r="X711" s="366">
        <f>IFERROR(IF(-SUM(X$20:X710)+X$15&lt;0.000001,0,IF($C711&gt;='H-32A-WP06 - Debt Service'!W$24,'H-32A-WP06 - Debt Service'!W$27/12,0)),"-")</f>
        <v>0</v>
      </c>
      <c r="Y711" s="366">
        <f>IFERROR(IF(-SUM(Y$20:Y710)+Y$15&lt;0.000001,0,IF($C711&gt;='H-32A-WP06 - Debt Service'!X$24,'H-32A-WP06 - Debt Service'!X$27/12,0)),"-")</f>
        <v>0</v>
      </c>
      <c r="Z711" s="366">
        <f>IFERROR(IF(-SUM(Z$20:Z710)+Z$15&lt;0.000001,0,IF($C711&gt;='H-32A-WP06 - Debt Service'!Y$24,'H-32A-WP06 - Debt Service'!Y$27/12,0)),"-")</f>
        <v>0</v>
      </c>
    </row>
    <row r="712" spans="2:26">
      <c r="B712" s="354">
        <f t="shared" si="40"/>
        <v>2076</v>
      </c>
      <c r="C712" s="378">
        <f t="shared" si="42"/>
        <v>64529</v>
      </c>
      <c r="D712" s="366" t="str">
        <f>IFERROR(IF(-SUM(D$20:D711)+D$15&lt;0.000001,0,IF($C712&gt;='H-32A-WP06 - Debt Service'!C$24,'H-32A-WP06 - Debt Service'!C$27/12,0)),"-")</f>
        <v>-</v>
      </c>
      <c r="E712" s="366" t="str">
        <f>IFERROR(IF(-SUM(E$20:E711)+E$15&lt;0.000001,0,IF($C712&gt;='H-32A-WP06 - Debt Service'!D$24,'H-32A-WP06 - Debt Service'!D$27/12,0)),"-")</f>
        <v>-</v>
      </c>
      <c r="F712" s="366" t="str">
        <f>IFERROR(IF(-SUM(F$20:F711)+F$15&lt;0.000001,0,IF($C712&gt;='H-32A-WP06 - Debt Service'!E$24,'H-32A-WP06 - Debt Service'!E$27/12,0)),"-")</f>
        <v>-</v>
      </c>
      <c r="G712" s="366">
        <f>IFERROR(IF(-SUM(G$20:G711)+G$15&lt;0.000001,0,IF($C712&gt;='H-32A-WP06 - Debt Service'!F$24,'H-32A-WP06 - Debt Service'!F$27/12,0)),"-")</f>
        <v>0</v>
      </c>
      <c r="H712" s="366">
        <f>IFERROR(IF(-SUM(H$20:H711)+H$15&lt;0.000001,0,IF($C712&gt;='H-32A-WP06 - Debt Service'!G$24,'H-32A-WP06 - Debt Service'!G$27/12,0)),"-")</f>
        <v>0</v>
      </c>
      <c r="I712" s="366">
        <f>IFERROR(IF(-SUM(I$20:I711)+I$15&lt;0.000001,0,IF($C712&gt;='H-32A-WP06 - Debt Service'!H$24,'H-32A-WP06 - Debt Service'!H$27/12,0)),"-")</f>
        <v>0</v>
      </c>
      <c r="J712" s="366">
        <f>IFERROR(IF(-SUM(J$20:J711)+J$15&lt;0.000001,0,IF($C712&gt;='H-32A-WP06 - Debt Service'!I$24,'H-32A-WP06 - Debt Service'!I$27/12,0)),"-")</f>
        <v>0</v>
      </c>
      <c r="K712" s="366">
        <f>IFERROR(IF(-SUM(K$20:K711)+K$15&lt;0.000001,0,IF($C712&gt;='H-32A-WP06 - Debt Service'!J$24,'H-32A-WP06 - Debt Service'!J$27/12,0)),"-")</f>
        <v>0</v>
      </c>
      <c r="L712" s="366">
        <f>IFERROR(IF(-SUM(L$20:L711)+L$15&lt;0.000001,0,IF($C712&gt;='H-32A-WP06 - Debt Service'!K$24,'H-32A-WP06 - Debt Service'!K$27/12,0)),"-")</f>
        <v>0</v>
      </c>
      <c r="M712" s="366">
        <f>IFERROR(IF(-SUM(M$20:M711)+M$15&lt;0.000001,0,IF($C712&gt;='H-32A-WP06 - Debt Service'!L$24,'H-32A-WP06 - Debt Service'!L$27/12,0)),"-")</f>
        <v>0</v>
      </c>
      <c r="N712" s="459"/>
      <c r="O712" s="354">
        <f t="shared" si="41"/>
        <v>2076</v>
      </c>
      <c r="P712" s="378">
        <f t="shared" si="43"/>
        <v>64529</v>
      </c>
      <c r="Q712" s="366" t="str">
        <f>IFERROR(IF(-SUM(Q$20:Q711)+Q$15&lt;0.000001,0,IF($C712&gt;='H-32A-WP06 - Debt Service'!P$24,'H-32A-WP06 - Debt Service'!P$27/12,0)),"-")</f>
        <v>-</v>
      </c>
      <c r="R712" s="366">
        <f>IFERROR(IF(-SUM(R$20:R711)+R$15&lt;0.000001,0,IF($C712&gt;='H-32A-WP06 - Debt Service'!Q$24,'H-32A-WP06 - Debt Service'!Q$27/12,0)),"-")</f>
        <v>0</v>
      </c>
      <c r="S712" s="366">
        <f>IFERROR(IF(-SUM(S$20:S711)+S$15&lt;0.000001,0,IF($C712&gt;='H-32A-WP06 - Debt Service'!R$24,'H-32A-WP06 - Debt Service'!R$27/12,0)),"-")</f>
        <v>0</v>
      </c>
      <c r="T712" s="366">
        <f>IFERROR(IF(-SUM(T$20:T711)+T$15&lt;0.000001,0,IF($C712&gt;='H-32A-WP06 - Debt Service'!S$24,'H-32A-WP06 - Debt Service'!S$27/12,0)),"-")</f>
        <v>0</v>
      </c>
      <c r="U712" s="366">
        <f>IFERROR(IF(-SUM(U$20:U711)+U$15&lt;0.000001,0,IF($C712&gt;='H-32A-WP06 - Debt Service'!T$24,'H-32A-WP06 - Debt Service'!T$27/12,0)),"-")</f>
        <v>0</v>
      </c>
      <c r="V712" s="366">
        <f>IFERROR(IF(-SUM(V$20:V711)+V$15&lt;0.000001,0,IF($C712&gt;='H-32A-WP06 - Debt Service'!U$24,'H-32A-WP06 - Debt Service'!U$27/12,0)),"-")</f>
        <v>0</v>
      </c>
      <c r="W712" s="366">
        <f>IFERROR(IF(-SUM(W$20:W711)+W$15&lt;0.000001,0,IF($C712&gt;='H-32A-WP06 - Debt Service'!V$24,'H-32A-WP06 - Debt Service'!V$27/12,0)),"-")</f>
        <v>0</v>
      </c>
      <c r="X712" s="366">
        <f>IFERROR(IF(-SUM(X$20:X711)+X$15&lt;0.000001,0,IF($C712&gt;='H-32A-WP06 - Debt Service'!W$24,'H-32A-WP06 - Debt Service'!W$27/12,0)),"-")</f>
        <v>0</v>
      </c>
      <c r="Y712" s="366">
        <f>IFERROR(IF(-SUM(Y$20:Y711)+Y$15&lt;0.000001,0,IF($C712&gt;='H-32A-WP06 - Debt Service'!X$24,'H-32A-WP06 - Debt Service'!X$27/12,0)),"-")</f>
        <v>0</v>
      </c>
      <c r="Z712" s="366">
        <f>IFERROR(IF(-SUM(Z$20:Z711)+Z$15&lt;0.000001,0,IF($C712&gt;='H-32A-WP06 - Debt Service'!Y$24,'H-32A-WP06 - Debt Service'!Y$27/12,0)),"-")</f>
        <v>0</v>
      </c>
    </row>
    <row r="713" spans="2:26">
      <c r="B713" s="354">
        <f t="shared" si="40"/>
        <v>2076</v>
      </c>
      <c r="C713" s="378">
        <f t="shared" si="42"/>
        <v>64559</v>
      </c>
      <c r="D713" s="366" t="str">
        <f>IFERROR(IF(-SUM(D$20:D712)+D$15&lt;0.000001,0,IF($C713&gt;='H-32A-WP06 - Debt Service'!C$24,'H-32A-WP06 - Debt Service'!C$27/12,0)),"-")</f>
        <v>-</v>
      </c>
      <c r="E713" s="366" t="str">
        <f>IFERROR(IF(-SUM(E$20:E712)+E$15&lt;0.000001,0,IF($C713&gt;='H-32A-WP06 - Debt Service'!D$24,'H-32A-WP06 - Debt Service'!D$27/12,0)),"-")</f>
        <v>-</v>
      </c>
      <c r="F713" s="366" t="str">
        <f>IFERROR(IF(-SUM(F$20:F712)+F$15&lt;0.000001,0,IF($C713&gt;='H-32A-WP06 - Debt Service'!E$24,'H-32A-WP06 - Debt Service'!E$27/12,0)),"-")</f>
        <v>-</v>
      </c>
      <c r="G713" s="366">
        <f>IFERROR(IF(-SUM(G$20:G712)+G$15&lt;0.000001,0,IF($C713&gt;='H-32A-WP06 - Debt Service'!F$24,'H-32A-WP06 - Debt Service'!F$27/12,0)),"-")</f>
        <v>0</v>
      </c>
      <c r="H713" s="366">
        <f>IFERROR(IF(-SUM(H$20:H712)+H$15&lt;0.000001,0,IF($C713&gt;='H-32A-WP06 - Debt Service'!G$24,'H-32A-WP06 - Debt Service'!G$27/12,0)),"-")</f>
        <v>0</v>
      </c>
      <c r="I713" s="366">
        <f>IFERROR(IF(-SUM(I$20:I712)+I$15&lt;0.000001,0,IF($C713&gt;='H-32A-WP06 - Debt Service'!H$24,'H-32A-WP06 - Debt Service'!H$27/12,0)),"-")</f>
        <v>0</v>
      </c>
      <c r="J713" s="366">
        <f>IFERROR(IF(-SUM(J$20:J712)+J$15&lt;0.000001,0,IF($C713&gt;='H-32A-WP06 - Debt Service'!I$24,'H-32A-WP06 - Debt Service'!I$27/12,0)),"-")</f>
        <v>0</v>
      </c>
      <c r="K713" s="366">
        <f>IFERROR(IF(-SUM(K$20:K712)+K$15&lt;0.000001,0,IF($C713&gt;='H-32A-WP06 - Debt Service'!J$24,'H-32A-WP06 - Debt Service'!J$27/12,0)),"-")</f>
        <v>0</v>
      </c>
      <c r="L713" s="366">
        <f>IFERROR(IF(-SUM(L$20:L712)+L$15&lt;0.000001,0,IF($C713&gt;='H-32A-WP06 - Debt Service'!K$24,'H-32A-WP06 - Debt Service'!K$27/12,0)),"-")</f>
        <v>0</v>
      </c>
      <c r="M713" s="366">
        <f>IFERROR(IF(-SUM(M$20:M712)+M$15&lt;0.000001,0,IF($C713&gt;='H-32A-WP06 - Debt Service'!L$24,'H-32A-WP06 - Debt Service'!L$27/12,0)),"-")</f>
        <v>0</v>
      </c>
      <c r="N713" s="459"/>
      <c r="O713" s="354">
        <f t="shared" si="41"/>
        <v>2076</v>
      </c>
      <c r="P713" s="378">
        <f t="shared" si="43"/>
        <v>64559</v>
      </c>
      <c r="Q713" s="366" t="str">
        <f>IFERROR(IF(-SUM(Q$20:Q712)+Q$15&lt;0.000001,0,IF($C713&gt;='H-32A-WP06 - Debt Service'!P$24,'H-32A-WP06 - Debt Service'!P$27/12,0)),"-")</f>
        <v>-</v>
      </c>
      <c r="R713" s="366">
        <f>IFERROR(IF(-SUM(R$20:R712)+R$15&lt;0.000001,0,IF($C713&gt;='H-32A-WP06 - Debt Service'!Q$24,'H-32A-WP06 - Debt Service'!Q$27/12,0)),"-")</f>
        <v>0</v>
      </c>
      <c r="S713" s="366">
        <f>IFERROR(IF(-SUM(S$20:S712)+S$15&lt;0.000001,0,IF($C713&gt;='H-32A-WP06 - Debt Service'!R$24,'H-32A-WP06 - Debt Service'!R$27/12,0)),"-")</f>
        <v>0</v>
      </c>
      <c r="T713" s="366">
        <f>IFERROR(IF(-SUM(T$20:T712)+T$15&lt;0.000001,0,IF($C713&gt;='H-32A-WP06 - Debt Service'!S$24,'H-32A-WP06 - Debt Service'!S$27/12,0)),"-")</f>
        <v>0</v>
      </c>
      <c r="U713" s="366">
        <f>IFERROR(IF(-SUM(U$20:U712)+U$15&lt;0.000001,0,IF($C713&gt;='H-32A-WP06 - Debt Service'!T$24,'H-32A-WP06 - Debt Service'!T$27/12,0)),"-")</f>
        <v>0</v>
      </c>
      <c r="V713" s="366">
        <f>IFERROR(IF(-SUM(V$20:V712)+V$15&lt;0.000001,0,IF($C713&gt;='H-32A-WP06 - Debt Service'!U$24,'H-32A-WP06 - Debt Service'!U$27/12,0)),"-")</f>
        <v>0</v>
      </c>
      <c r="W713" s="366">
        <f>IFERROR(IF(-SUM(W$20:W712)+W$15&lt;0.000001,0,IF($C713&gt;='H-32A-WP06 - Debt Service'!V$24,'H-32A-WP06 - Debt Service'!V$27/12,0)),"-")</f>
        <v>0</v>
      </c>
      <c r="X713" s="366">
        <f>IFERROR(IF(-SUM(X$20:X712)+X$15&lt;0.000001,0,IF($C713&gt;='H-32A-WP06 - Debt Service'!W$24,'H-32A-WP06 - Debt Service'!W$27/12,0)),"-")</f>
        <v>0</v>
      </c>
      <c r="Y713" s="366">
        <f>IFERROR(IF(-SUM(Y$20:Y712)+Y$15&lt;0.000001,0,IF($C713&gt;='H-32A-WP06 - Debt Service'!X$24,'H-32A-WP06 - Debt Service'!X$27/12,0)),"-")</f>
        <v>0</v>
      </c>
      <c r="Z713" s="366">
        <f>IFERROR(IF(-SUM(Z$20:Z712)+Z$15&lt;0.000001,0,IF($C713&gt;='H-32A-WP06 - Debt Service'!Y$24,'H-32A-WP06 - Debt Service'!Y$27/12,0)),"-")</f>
        <v>0</v>
      </c>
    </row>
    <row r="714" spans="2:26">
      <c r="B714" s="354">
        <f t="shared" si="40"/>
        <v>2076</v>
      </c>
      <c r="C714" s="378">
        <f t="shared" si="42"/>
        <v>64590</v>
      </c>
      <c r="D714" s="366" t="str">
        <f>IFERROR(IF(-SUM(D$20:D713)+D$15&lt;0.000001,0,IF($C714&gt;='H-32A-WP06 - Debt Service'!C$24,'H-32A-WP06 - Debt Service'!C$27/12,0)),"-")</f>
        <v>-</v>
      </c>
      <c r="E714" s="366" t="str">
        <f>IFERROR(IF(-SUM(E$20:E713)+E$15&lt;0.000001,0,IF($C714&gt;='H-32A-WP06 - Debt Service'!D$24,'H-32A-WP06 - Debt Service'!D$27/12,0)),"-")</f>
        <v>-</v>
      </c>
      <c r="F714" s="366" t="str">
        <f>IFERROR(IF(-SUM(F$20:F713)+F$15&lt;0.000001,0,IF($C714&gt;='H-32A-WP06 - Debt Service'!E$24,'H-32A-WP06 - Debt Service'!E$27/12,0)),"-")</f>
        <v>-</v>
      </c>
      <c r="G714" s="366">
        <f>IFERROR(IF(-SUM(G$20:G713)+G$15&lt;0.000001,0,IF($C714&gt;='H-32A-WP06 - Debt Service'!F$24,'H-32A-WP06 - Debt Service'!F$27/12,0)),"-")</f>
        <v>0</v>
      </c>
      <c r="H714" s="366">
        <f>IFERROR(IF(-SUM(H$20:H713)+H$15&lt;0.000001,0,IF($C714&gt;='H-32A-WP06 - Debt Service'!G$24,'H-32A-WP06 - Debt Service'!G$27/12,0)),"-")</f>
        <v>0</v>
      </c>
      <c r="I714" s="366">
        <f>IFERROR(IF(-SUM(I$20:I713)+I$15&lt;0.000001,0,IF($C714&gt;='H-32A-WP06 - Debt Service'!H$24,'H-32A-WP06 - Debt Service'!H$27/12,0)),"-")</f>
        <v>0</v>
      </c>
      <c r="J714" s="366">
        <f>IFERROR(IF(-SUM(J$20:J713)+J$15&lt;0.000001,0,IF($C714&gt;='H-32A-WP06 - Debt Service'!I$24,'H-32A-WP06 - Debt Service'!I$27/12,0)),"-")</f>
        <v>0</v>
      </c>
      <c r="K714" s="366">
        <f>IFERROR(IF(-SUM(K$20:K713)+K$15&lt;0.000001,0,IF($C714&gt;='H-32A-WP06 - Debt Service'!J$24,'H-32A-WP06 - Debt Service'!J$27/12,0)),"-")</f>
        <v>0</v>
      </c>
      <c r="L714" s="366">
        <f>IFERROR(IF(-SUM(L$20:L713)+L$15&lt;0.000001,0,IF($C714&gt;='H-32A-WP06 - Debt Service'!K$24,'H-32A-WP06 - Debt Service'!K$27/12,0)),"-")</f>
        <v>0</v>
      </c>
      <c r="M714" s="366">
        <f>IFERROR(IF(-SUM(M$20:M713)+M$15&lt;0.000001,0,IF($C714&gt;='H-32A-WP06 - Debt Service'!L$24,'H-32A-WP06 - Debt Service'!L$27/12,0)),"-")</f>
        <v>0</v>
      </c>
      <c r="N714" s="459"/>
      <c r="O714" s="354">
        <f t="shared" si="41"/>
        <v>2076</v>
      </c>
      <c r="P714" s="378">
        <f t="shared" si="43"/>
        <v>64590</v>
      </c>
      <c r="Q714" s="366" t="str">
        <f>IFERROR(IF(-SUM(Q$20:Q713)+Q$15&lt;0.000001,0,IF($C714&gt;='H-32A-WP06 - Debt Service'!P$24,'H-32A-WP06 - Debt Service'!P$27/12,0)),"-")</f>
        <v>-</v>
      </c>
      <c r="R714" s="366">
        <f>IFERROR(IF(-SUM(R$20:R713)+R$15&lt;0.000001,0,IF($C714&gt;='H-32A-WP06 - Debt Service'!Q$24,'H-32A-WP06 - Debt Service'!Q$27/12,0)),"-")</f>
        <v>0</v>
      </c>
      <c r="S714" s="366">
        <f>IFERROR(IF(-SUM(S$20:S713)+S$15&lt;0.000001,0,IF($C714&gt;='H-32A-WP06 - Debt Service'!R$24,'H-32A-WP06 - Debt Service'!R$27/12,0)),"-")</f>
        <v>0</v>
      </c>
      <c r="T714" s="366">
        <f>IFERROR(IF(-SUM(T$20:T713)+T$15&lt;0.000001,0,IF($C714&gt;='H-32A-WP06 - Debt Service'!S$24,'H-32A-WP06 - Debt Service'!S$27/12,0)),"-")</f>
        <v>0</v>
      </c>
      <c r="U714" s="366">
        <f>IFERROR(IF(-SUM(U$20:U713)+U$15&lt;0.000001,0,IF($C714&gt;='H-32A-WP06 - Debt Service'!T$24,'H-32A-WP06 - Debt Service'!T$27/12,0)),"-")</f>
        <v>0</v>
      </c>
      <c r="V714" s="366">
        <f>IFERROR(IF(-SUM(V$20:V713)+V$15&lt;0.000001,0,IF($C714&gt;='H-32A-WP06 - Debt Service'!U$24,'H-32A-WP06 - Debt Service'!U$27/12,0)),"-")</f>
        <v>0</v>
      </c>
      <c r="W714" s="366">
        <f>IFERROR(IF(-SUM(W$20:W713)+W$15&lt;0.000001,0,IF($C714&gt;='H-32A-WP06 - Debt Service'!V$24,'H-32A-WP06 - Debt Service'!V$27/12,0)),"-")</f>
        <v>0</v>
      </c>
      <c r="X714" s="366">
        <f>IFERROR(IF(-SUM(X$20:X713)+X$15&lt;0.000001,0,IF($C714&gt;='H-32A-WP06 - Debt Service'!W$24,'H-32A-WP06 - Debt Service'!W$27/12,0)),"-")</f>
        <v>0</v>
      </c>
      <c r="Y714" s="366">
        <f>IFERROR(IF(-SUM(Y$20:Y713)+Y$15&lt;0.000001,0,IF($C714&gt;='H-32A-WP06 - Debt Service'!X$24,'H-32A-WP06 - Debt Service'!X$27/12,0)),"-")</f>
        <v>0</v>
      </c>
      <c r="Z714" s="366">
        <f>IFERROR(IF(-SUM(Z$20:Z713)+Z$15&lt;0.000001,0,IF($C714&gt;='H-32A-WP06 - Debt Service'!Y$24,'H-32A-WP06 - Debt Service'!Y$27/12,0)),"-")</f>
        <v>0</v>
      </c>
    </row>
    <row r="715" spans="2:26">
      <c r="B715" s="354">
        <f t="shared" si="40"/>
        <v>2076</v>
      </c>
      <c r="C715" s="378">
        <f t="shared" si="42"/>
        <v>64620</v>
      </c>
      <c r="D715" s="366" t="str">
        <f>IFERROR(IF(-SUM(D$20:D714)+D$15&lt;0.000001,0,IF($C715&gt;='H-32A-WP06 - Debt Service'!C$24,'H-32A-WP06 - Debt Service'!C$27/12,0)),"-")</f>
        <v>-</v>
      </c>
      <c r="E715" s="366" t="str">
        <f>IFERROR(IF(-SUM(E$20:E714)+E$15&lt;0.000001,0,IF($C715&gt;='H-32A-WP06 - Debt Service'!D$24,'H-32A-WP06 - Debt Service'!D$27/12,0)),"-")</f>
        <v>-</v>
      </c>
      <c r="F715" s="366" t="str">
        <f>IFERROR(IF(-SUM(F$20:F714)+F$15&lt;0.000001,0,IF($C715&gt;='H-32A-WP06 - Debt Service'!E$24,'H-32A-WP06 - Debt Service'!E$27/12,0)),"-")</f>
        <v>-</v>
      </c>
      <c r="G715" s="366">
        <f>IFERROR(IF(-SUM(G$20:G714)+G$15&lt;0.000001,0,IF($C715&gt;='H-32A-WP06 - Debt Service'!F$24,'H-32A-WP06 - Debt Service'!F$27/12,0)),"-")</f>
        <v>0</v>
      </c>
      <c r="H715" s="366">
        <f>IFERROR(IF(-SUM(H$20:H714)+H$15&lt;0.000001,0,IF($C715&gt;='H-32A-WP06 - Debt Service'!G$24,'H-32A-WP06 - Debt Service'!G$27/12,0)),"-")</f>
        <v>0</v>
      </c>
      <c r="I715" s="366">
        <f>IFERROR(IF(-SUM(I$20:I714)+I$15&lt;0.000001,0,IF($C715&gt;='H-32A-WP06 - Debt Service'!H$24,'H-32A-WP06 - Debt Service'!H$27/12,0)),"-")</f>
        <v>0</v>
      </c>
      <c r="J715" s="366">
        <f>IFERROR(IF(-SUM(J$20:J714)+J$15&lt;0.000001,0,IF($C715&gt;='H-32A-WP06 - Debt Service'!I$24,'H-32A-WP06 - Debt Service'!I$27/12,0)),"-")</f>
        <v>0</v>
      </c>
      <c r="K715" s="366">
        <f>IFERROR(IF(-SUM(K$20:K714)+K$15&lt;0.000001,0,IF($C715&gt;='H-32A-WP06 - Debt Service'!J$24,'H-32A-WP06 - Debt Service'!J$27/12,0)),"-")</f>
        <v>0</v>
      </c>
      <c r="L715" s="366">
        <f>IFERROR(IF(-SUM(L$20:L714)+L$15&lt;0.000001,0,IF($C715&gt;='H-32A-WP06 - Debt Service'!K$24,'H-32A-WP06 - Debt Service'!K$27/12,0)),"-")</f>
        <v>0</v>
      </c>
      <c r="M715" s="366">
        <f>IFERROR(IF(-SUM(M$20:M714)+M$15&lt;0.000001,0,IF($C715&gt;='H-32A-WP06 - Debt Service'!L$24,'H-32A-WP06 - Debt Service'!L$27/12,0)),"-")</f>
        <v>0</v>
      </c>
      <c r="N715" s="459"/>
      <c r="O715" s="354">
        <f t="shared" si="41"/>
        <v>2076</v>
      </c>
      <c r="P715" s="378">
        <f t="shared" si="43"/>
        <v>64620</v>
      </c>
      <c r="Q715" s="366" t="str">
        <f>IFERROR(IF(-SUM(Q$20:Q714)+Q$15&lt;0.000001,0,IF($C715&gt;='H-32A-WP06 - Debt Service'!P$24,'H-32A-WP06 - Debt Service'!P$27/12,0)),"-")</f>
        <v>-</v>
      </c>
      <c r="R715" s="366">
        <f>IFERROR(IF(-SUM(R$20:R714)+R$15&lt;0.000001,0,IF($C715&gt;='H-32A-WP06 - Debt Service'!Q$24,'H-32A-WP06 - Debt Service'!Q$27/12,0)),"-")</f>
        <v>0</v>
      </c>
      <c r="S715" s="366">
        <f>IFERROR(IF(-SUM(S$20:S714)+S$15&lt;0.000001,0,IF($C715&gt;='H-32A-WP06 - Debt Service'!R$24,'H-32A-WP06 - Debt Service'!R$27/12,0)),"-")</f>
        <v>0</v>
      </c>
      <c r="T715" s="366">
        <f>IFERROR(IF(-SUM(T$20:T714)+T$15&lt;0.000001,0,IF($C715&gt;='H-32A-WP06 - Debt Service'!S$24,'H-32A-WP06 - Debt Service'!S$27/12,0)),"-")</f>
        <v>0</v>
      </c>
      <c r="U715" s="366">
        <f>IFERROR(IF(-SUM(U$20:U714)+U$15&lt;0.000001,0,IF($C715&gt;='H-32A-WP06 - Debt Service'!T$24,'H-32A-WP06 - Debt Service'!T$27/12,0)),"-")</f>
        <v>0</v>
      </c>
      <c r="V715" s="366">
        <f>IFERROR(IF(-SUM(V$20:V714)+V$15&lt;0.000001,0,IF($C715&gt;='H-32A-WP06 - Debt Service'!U$24,'H-32A-WP06 - Debt Service'!U$27/12,0)),"-")</f>
        <v>0</v>
      </c>
      <c r="W715" s="366">
        <f>IFERROR(IF(-SUM(W$20:W714)+W$15&lt;0.000001,0,IF($C715&gt;='H-32A-WP06 - Debt Service'!V$24,'H-32A-WP06 - Debt Service'!V$27/12,0)),"-")</f>
        <v>0</v>
      </c>
      <c r="X715" s="366">
        <f>IFERROR(IF(-SUM(X$20:X714)+X$15&lt;0.000001,0,IF($C715&gt;='H-32A-WP06 - Debt Service'!W$24,'H-32A-WP06 - Debt Service'!W$27/12,0)),"-")</f>
        <v>0</v>
      </c>
      <c r="Y715" s="366">
        <f>IFERROR(IF(-SUM(Y$20:Y714)+Y$15&lt;0.000001,0,IF($C715&gt;='H-32A-WP06 - Debt Service'!X$24,'H-32A-WP06 - Debt Service'!X$27/12,0)),"-")</f>
        <v>0</v>
      </c>
      <c r="Z715" s="366">
        <f>IFERROR(IF(-SUM(Z$20:Z714)+Z$15&lt;0.000001,0,IF($C715&gt;='H-32A-WP06 - Debt Service'!Y$24,'H-32A-WP06 - Debt Service'!Y$27/12,0)),"-")</f>
        <v>0</v>
      </c>
    </row>
    <row r="716" spans="2:26">
      <c r="B716" s="354">
        <f t="shared" si="40"/>
        <v>2077</v>
      </c>
      <c r="C716" s="378">
        <f t="shared" si="42"/>
        <v>64651</v>
      </c>
      <c r="D716" s="366" t="str">
        <f>IFERROR(IF(-SUM(D$20:D715)+D$15&lt;0.000001,0,IF($C716&gt;='H-32A-WP06 - Debt Service'!C$24,'H-32A-WP06 - Debt Service'!C$27/12,0)),"-")</f>
        <v>-</v>
      </c>
      <c r="E716" s="366" t="str">
        <f>IFERROR(IF(-SUM(E$20:E715)+E$15&lt;0.000001,0,IF($C716&gt;='H-32A-WP06 - Debt Service'!D$24,'H-32A-WP06 - Debt Service'!D$27/12,0)),"-")</f>
        <v>-</v>
      </c>
      <c r="F716" s="366" t="str">
        <f>IFERROR(IF(-SUM(F$20:F715)+F$15&lt;0.000001,0,IF($C716&gt;='H-32A-WP06 - Debt Service'!E$24,'H-32A-WP06 - Debt Service'!E$27/12,0)),"-")</f>
        <v>-</v>
      </c>
      <c r="G716" s="366">
        <f>IFERROR(IF(-SUM(G$20:G715)+G$15&lt;0.000001,0,IF($C716&gt;='H-32A-WP06 - Debt Service'!F$24,'H-32A-WP06 - Debt Service'!F$27/12,0)),"-")</f>
        <v>0</v>
      </c>
      <c r="H716" s="366">
        <f>IFERROR(IF(-SUM(H$20:H715)+H$15&lt;0.000001,0,IF($C716&gt;='H-32A-WP06 - Debt Service'!G$24,'H-32A-WP06 - Debt Service'!G$27/12,0)),"-")</f>
        <v>0</v>
      </c>
      <c r="I716" s="366">
        <f>IFERROR(IF(-SUM(I$20:I715)+I$15&lt;0.000001,0,IF($C716&gt;='H-32A-WP06 - Debt Service'!H$24,'H-32A-WP06 - Debt Service'!H$27/12,0)),"-")</f>
        <v>0</v>
      </c>
      <c r="J716" s="366">
        <f>IFERROR(IF(-SUM(J$20:J715)+J$15&lt;0.000001,0,IF($C716&gt;='H-32A-WP06 - Debt Service'!I$24,'H-32A-WP06 - Debt Service'!I$27/12,0)),"-")</f>
        <v>0</v>
      </c>
      <c r="K716" s="366">
        <f>IFERROR(IF(-SUM(K$20:K715)+K$15&lt;0.000001,0,IF($C716&gt;='H-32A-WP06 - Debt Service'!J$24,'H-32A-WP06 - Debt Service'!J$27/12,0)),"-")</f>
        <v>0</v>
      </c>
      <c r="L716" s="366">
        <f>IFERROR(IF(-SUM(L$20:L715)+L$15&lt;0.000001,0,IF($C716&gt;='H-32A-WP06 - Debt Service'!K$24,'H-32A-WP06 - Debt Service'!K$27/12,0)),"-")</f>
        <v>0</v>
      </c>
      <c r="M716" s="366">
        <f>IFERROR(IF(-SUM(M$20:M715)+M$15&lt;0.000001,0,IF($C716&gt;='H-32A-WP06 - Debt Service'!L$24,'H-32A-WP06 - Debt Service'!L$27/12,0)),"-")</f>
        <v>0</v>
      </c>
      <c r="N716" s="459"/>
      <c r="O716" s="354">
        <f t="shared" si="41"/>
        <v>2077</v>
      </c>
      <c r="P716" s="378">
        <f t="shared" si="43"/>
        <v>64651</v>
      </c>
      <c r="Q716" s="366" t="str">
        <f>IFERROR(IF(-SUM(Q$20:Q715)+Q$15&lt;0.000001,0,IF($C716&gt;='H-32A-WP06 - Debt Service'!P$24,'H-32A-WP06 - Debt Service'!P$27/12,0)),"-")</f>
        <v>-</v>
      </c>
      <c r="R716" s="366">
        <f>IFERROR(IF(-SUM(R$20:R715)+R$15&lt;0.000001,0,IF($C716&gt;='H-32A-WP06 - Debt Service'!Q$24,'H-32A-WP06 - Debt Service'!Q$27/12,0)),"-")</f>
        <v>0</v>
      </c>
      <c r="S716" s="366">
        <f>IFERROR(IF(-SUM(S$20:S715)+S$15&lt;0.000001,0,IF($C716&gt;='H-32A-WP06 - Debt Service'!R$24,'H-32A-WP06 - Debt Service'!R$27/12,0)),"-")</f>
        <v>0</v>
      </c>
      <c r="T716" s="366">
        <f>IFERROR(IF(-SUM(T$20:T715)+T$15&lt;0.000001,0,IF($C716&gt;='H-32A-WP06 - Debt Service'!S$24,'H-32A-WP06 - Debt Service'!S$27/12,0)),"-")</f>
        <v>0</v>
      </c>
      <c r="U716" s="366">
        <f>IFERROR(IF(-SUM(U$20:U715)+U$15&lt;0.000001,0,IF($C716&gt;='H-32A-WP06 - Debt Service'!T$24,'H-32A-WP06 - Debt Service'!T$27/12,0)),"-")</f>
        <v>0</v>
      </c>
      <c r="V716" s="366">
        <f>IFERROR(IF(-SUM(V$20:V715)+V$15&lt;0.000001,0,IF($C716&gt;='H-32A-WP06 - Debt Service'!U$24,'H-32A-WP06 - Debt Service'!U$27/12,0)),"-")</f>
        <v>0</v>
      </c>
      <c r="W716" s="366">
        <f>IFERROR(IF(-SUM(W$20:W715)+W$15&lt;0.000001,0,IF($C716&gt;='H-32A-WP06 - Debt Service'!V$24,'H-32A-WP06 - Debt Service'!V$27/12,0)),"-")</f>
        <v>0</v>
      </c>
      <c r="X716" s="366">
        <f>IFERROR(IF(-SUM(X$20:X715)+X$15&lt;0.000001,0,IF($C716&gt;='H-32A-WP06 - Debt Service'!W$24,'H-32A-WP06 - Debt Service'!W$27/12,0)),"-")</f>
        <v>0</v>
      </c>
      <c r="Y716" s="366">
        <f>IFERROR(IF(-SUM(Y$20:Y715)+Y$15&lt;0.000001,0,IF($C716&gt;='H-32A-WP06 - Debt Service'!X$24,'H-32A-WP06 - Debt Service'!X$27/12,0)),"-")</f>
        <v>0</v>
      </c>
      <c r="Z716" s="366">
        <f>IFERROR(IF(-SUM(Z$20:Z715)+Z$15&lt;0.000001,0,IF($C716&gt;='H-32A-WP06 - Debt Service'!Y$24,'H-32A-WP06 - Debt Service'!Y$27/12,0)),"-")</f>
        <v>0</v>
      </c>
    </row>
    <row r="717" spans="2:26">
      <c r="B717" s="354">
        <f t="shared" si="40"/>
        <v>2077</v>
      </c>
      <c r="C717" s="378">
        <f t="shared" si="42"/>
        <v>64682</v>
      </c>
      <c r="D717" s="366" t="str">
        <f>IFERROR(IF(-SUM(D$20:D716)+D$15&lt;0.000001,0,IF($C717&gt;='H-32A-WP06 - Debt Service'!C$24,'H-32A-WP06 - Debt Service'!C$27/12,0)),"-")</f>
        <v>-</v>
      </c>
      <c r="E717" s="366" t="str">
        <f>IFERROR(IF(-SUM(E$20:E716)+E$15&lt;0.000001,0,IF($C717&gt;='H-32A-WP06 - Debt Service'!D$24,'H-32A-WP06 - Debt Service'!D$27/12,0)),"-")</f>
        <v>-</v>
      </c>
      <c r="F717" s="366" t="str">
        <f>IFERROR(IF(-SUM(F$20:F716)+F$15&lt;0.000001,0,IF($C717&gt;='H-32A-WP06 - Debt Service'!E$24,'H-32A-WP06 - Debt Service'!E$27/12,0)),"-")</f>
        <v>-</v>
      </c>
      <c r="G717" s="366">
        <f>IFERROR(IF(-SUM(G$20:G716)+G$15&lt;0.000001,0,IF($C717&gt;='H-32A-WP06 - Debt Service'!F$24,'H-32A-WP06 - Debt Service'!F$27/12,0)),"-")</f>
        <v>0</v>
      </c>
      <c r="H717" s="366">
        <f>IFERROR(IF(-SUM(H$20:H716)+H$15&lt;0.000001,0,IF($C717&gt;='H-32A-WP06 - Debt Service'!G$24,'H-32A-WP06 - Debt Service'!G$27/12,0)),"-")</f>
        <v>0</v>
      </c>
      <c r="I717" s="366">
        <f>IFERROR(IF(-SUM(I$20:I716)+I$15&lt;0.000001,0,IF($C717&gt;='H-32A-WP06 - Debt Service'!H$24,'H-32A-WP06 - Debt Service'!H$27/12,0)),"-")</f>
        <v>0</v>
      </c>
      <c r="J717" s="366">
        <f>IFERROR(IF(-SUM(J$20:J716)+J$15&lt;0.000001,0,IF($C717&gt;='H-32A-WP06 - Debt Service'!I$24,'H-32A-WP06 - Debt Service'!I$27/12,0)),"-")</f>
        <v>0</v>
      </c>
      <c r="K717" s="366">
        <f>IFERROR(IF(-SUM(K$20:K716)+K$15&lt;0.000001,0,IF($C717&gt;='H-32A-WP06 - Debt Service'!J$24,'H-32A-WP06 - Debt Service'!J$27/12,0)),"-")</f>
        <v>0</v>
      </c>
      <c r="L717" s="366">
        <f>IFERROR(IF(-SUM(L$20:L716)+L$15&lt;0.000001,0,IF($C717&gt;='H-32A-WP06 - Debt Service'!K$24,'H-32A-WP06 - Debt Service'!K$27/12,0)),"-")</f>
        <v>0</v>
      </c>
      <c r="M717" s="366">
        <f>IFERROR(IF(-SUM(M$20:M716)+M$15&lt;0.000001,0,IF($C717&gt;='H-32A-WP06 - Debt Service'!L$24,'H-32A-WP06 - Debt Service'!L$27/12,0)),"-")</f>
        <v>0</v>
      </c>
      <c r="N717" s="459"/>
      <c r="O717" s="354">
        <f t="shared" si="41"/>
        <v>2077</v>
      </c>
      <c r="P717" s="378">
        <f t="shared" si="43"/>
        <v>64682</v>
      </c>
      <c r="Q717" s="366" t="str">
        <f>IFERROR(IF(-SUM(Q$20:Q716)+Q$15&lt;0.000001,0,IF($C717&gt;='H-32A-WP06 - Debt Service'!P$24,'H-32A-WP06 - Debt Service'!P$27/12,0)),"-")</f>
        <v>-</v>
      </c>
      <c r="R717" s="366">
        <f>IFERROR(IF(-SUM(R$20:R716)+R$15&lt;0.000001,0,IF($C717&gt;='H-32A-WP06 - Debt Service'!Q$24,'H-32A-WP06 - Debt Service'!Q$27/12,0)),"-")</f>
        <v>0</v>
      </c>
      <c r="S717" s="366">
        <f>IFERROR(IF(-SUM(S$20:S716)+S$15&lt;0.000001,0,IF($C717&gt;='H-32A-WP06 - Debt Service'!R$24,'H-32A-WP06 - Debt Service'!R$27/12,0)),"-")</f>
        <v>0</v>
      </c>
      <c r="T717" s="366">
        <f>IFERROR(IF(-SUM(T$20:T716)+T$15&lt;0.000001,0,IF($C717&gt;='H-32A-WP06 - Debt Service'!S$24,'H-32A-WP06 - Debt Service'!S$27/12,0)),"-")</f>
        <v>0</v>
      </c>
      <c r="U717" s="366">
        <f>IFERROR(IF(-SUM(U$20:U716)+U$15&lt;0.000001,0,IF($C717&gt;='H-32A-WP06 - Debt Service'!T$24,'H-32A-WP06 - Debt Service'!T$27/12,0)),"-")</f>
        <v>0</v>
      </c>
      <c r="V717" s="366">
        <f>IFERROR(IF(-SUM(V$20:V716)+V$15&lt;0.000001,0,IF($C717&gt;='H-32A-WP06 - Debt Service'!U$24,'H-32A-WP06 - Debt Service'!U$27/12,0)),"-")</f>
        <v>0</v>
      </c>
      <c r="W717" s="366">
        <f>IFERROR(IF(-SUM(W$20:W716)+W$15&lt;0.000001,0,IF($C717&gt;='H-32A-WP06 - Debt Service'!V$24,'H-32A-WP06 - Debt Service'!V$27/12,0)),"-")</f>
        <v>0</v>
      </c>
      <c r="X717" s="366">
        <f>IFERROR(IF(-SUM(X$20:X716)+X$15&lt;0.000001,0,IF($C717&gt;='H-32A-WP06 - Debt Service'!W$24,'H-32A-WP06 - Debt Service'!W$27/12,0)),"-")</f>
        <v>0</v>
      </c>
      <c r="Y717" s="366">
        <f>IFERROR(IF(-SUM(Y$20:Y716)+Y$15&lt;0.000001,0,IF($C717&gt;='H-32A-WP06 - Debt Service'!X$24,'H-32A-WP06 - Debt Service'!X$27/12,0)),"-")</f>
        <v>0</v>
      </c>
      <c r="Z717" s="366">
        <f>IFERROR(IF(-SUM(Z$20:Z716)+Z$15&lt;0.000001,0,IF($C717&gt;='H-32A-WP06 - Debt Service'!Y$24,'H-32A-WP06 - Debt Service'!Y$27/12,0)),"-")</f>
        <v>0</v>
      </c>
    </row>
    <row r="718" spans="2:26">
      <c r="B718" s="354">
        <f t="shared" si="40"/>
        <v>2077</v>
      </c>
      <c r="C718" s="378">
        <f t="shared" si="42"/>
        <v>64710</v>
      </c>
      <c r="D718" s="366" t="str">
        <f>IFERROR(IF(-SUM(D$20:D717)+D$15&lt;0.000001,0,IF($C718&gt;='H-32A-WP06 - Debt Service'!C$24,'H-32A-WP06 - Debt Service'!C$27/12,0)),"-")</f>
        <v>-</v>
      </c>
      <c r="E718" s="366" t="str">
        <f>IFERROR(IF(-SUM(E$20:E717)+E$15&lt;0.000001,0,IF($C718&gt;='H-32A-WP06 - Debt Service'!D$24,'H-32A-WP06 - Debt Service'!D$27/12,0)),"-")</f>
        <v>-</v>
      </c>
      <c r="F718" s="366" t="str">
        <f>IFERROR(IF(-SUM(F$20:F717)+F$15&lt;0.000001,0,IF($C718&gt;='H-32A-WP06 - Debt Service'!E$24,'H-32A-WP06 - Debt Service'!E$27/12,0)),"-")</f>
        <v>-</v>
      </c>
      <c r="G718" s="366">
        <f>IFERROR(IF(-SUM(G$20:G717)+G$15&lt;0.000001,0,IF($C718&gt;='H-32A-WP06 - Debt Service'!F$24,'H-32A-WP06 - Debt Service'!F$27/12,0)),"-")</f>
        <v>0</v>
      </c>
      <c r="H718" s="366">
        <f>IFERROR(IF(-SUM(H$20:H717)+H$15&lt;0.000001,0,IF($C718&gt;='H-32A-WP06 - Debt Service'!G$24,'H-32A-WP06 - Debt Service'!G$27/12,0)),"-")</f>
        <v>0</v>
      </c>
      <c r="I718" s="366">
        <f>IFERROR(IF(-SUM(I$20:I717)+I$15&lt;0.000001,0,IF($C718&gt;='H-32A-WP06 - Debt Service'!H$24,'H-32A-WP06 - Debt Service'!H$27/12,0)),"-")</f>
        <v>0</v>
      </c>
      <c r="J718" s="366">
        <f>IFERROR(IF(-SUM(J$20:J717)+J$15&lt;0.000001,0,IF($C718&gt;='H-32A-WP06 - Debt Service'!I$24,'H-32A-WP06 - Debt Service'!I$27/12,0)),"-")</f>
        <v>0</v>
      </c>
      <c r="K718" s="366">
        <f>IFERROR(IF(-SUM(K$20:K717)+K$15&lt;0.000001,0,IF($C718&gt;='H-32A-WP06 - Debt Service'!J$24,'H-32A-WP06 - Debt Service'!J$27/12,0)),"-")</f>
        <v>0</v>
      </c>
      <c r="L718" s="366">
        <f>IFERROR(IF(-SUM(L$20:L717)+L$15&lt;0.000001,0,IF($C718&gt;='H-32A-WP06 - Debt Service'!K$24,'H-32A-WP06 - Debt Service'!K$27/12,0)),"-")</f>
        <v>0</v>
      </c>
      <c r="M718" s="366">
        <f>IFERROR(IF(-SUM(M$20:M717)+M$15&lt;0.000001,0,IF($C718&gt;='H-32A-WP06 - Debt Service'!L$24,'H-32A-WP06 - Debt Service'!L$27/12,0)),"-")</f>
        <v>0</v>
      </c>
      <c r="N718" s="459"/>
      <c r="O718" s="354">
        <f t="shared" si="41"/>
        <v>2077</v>
      </c>
      <c r="P718" s="378">
        <f t="shared" si="43"/>
        <v>64710</v>
      </c>
      <c r="Q718" s="366" t="str">
        <f>IFERROR(IF(-SUM(Q$20:Q717)+Q$15&lt;0.000001,0,IF($C718&gt;='H-32A-WP06 - Debt Service'!P$24,'H-32A-WP06 - Debt Service'!P$27/12,0)),"-")</f>
        <v>-</v>
      </c>
      <c r="R718" s="366">
        <f>IFERROR(IF(-SUM(R$20:R717)+R$15&lt;0.000001,0,IF($C718&gt;='H-32A-WP06 - Debt Service'!Q$24,'H-32A-WP06 - Debt Service'!Q$27/12,0)),"-")</f>
        <v>0</v>
      </c>
      <c r="S718" s="366">
        <f>IFERROR(IF(-SUM(S$20:S717)+S$15&lt;0.000001,0,IF($C718&gt;='H-32A-WP06 - Debt Service'!R$24,'H-32A-WP06 - Debt Service'!R$27/12,0)),"-")</f>
        <v>0</v>
      </c>
      <c r="T718" s="366">
        <f>IFERROR(IF(-SUM(T$20:T717)+T$15&lt;0.000001,0,IF($C718&gt;='H-32A-WP06 - Debt Service'!S$24,'H-32A-WP06 - Debt Service'!S$27/12,0)),"-")</f>
        <v>0</v>
      </c>
      <c r="U718" s="366">
        <f>IFERROR(IF(-SUM(U$20:U717)+U$15&lt;0.000001,0,IF($C718&gt;='H-32A-WP06 - Debt Service'!T$24,'H-32A-WP06 - Debt Service'!T$27/12,0)),"-")</f>
        <v>0</v>
      </c>
      <c r="V718" s="366">
        <f>IFERROR(IF(-SUM(V$20:V717)+V$15&lt;0.000001,0,IF($C718&gt;='H-32A-WP06 - Debt Service'!U$24,'H-32A-WP06 - Debt Service'!U$27/12,0)),"-")</f>
        <v>0</v>
      </c>
      <c r="W718" s="366">
        <f>IFERROR(IF(-SUM(W$20:W717)+W$15&lt;0.000001,0,IF($C718&gt;='H-32A-WP06 - Debt Service'!V$24,'H-32A-WP06 - Debt Service'!V$27/12,0)),"-")</f>
        <v>0</v>
      </c>
      <c r="X718" s="366">
        <f>IFERROR(IF(-SUM(X$20:X717)+X$15&lt;0.000001,0,IF($C718&gt;='H-32A-WP06 - Debt Service'!W$24,'H-32A-WP06 - Debt Service'!W$27/12,0)),"-")</f>
        <v>0</v>
      </c>
      <c r="Y718" s="366">
        <f>IFERROR(IF(-SUM(Y$20:Y717)+Y$15&lt;0.000001,0,IF($C718&gt;='H-32A-WP06 - Debt Service'!X$24,'H-32A-WP06 - Debt Service'!X$27/12,0)),"-")</f>
        <v>0</v>
      </c>
      <c r="Z718" s="366">
        <f>IFERROR(IF(-SUM(Z$20:Z717)+Z$15&lt;0.000001,0,IF($C718&gt;='H-32A-WP06 - Debt Service'!Y$24,'H-32A-WP06 - Debt Service'!Y$27/12,0)),"-")</f>
        <v>0</v>
      </c>
    </row>
    <row r="719" spans="2:26">
      <c r="B719" s="354">
        <f t="shared" si="40"/>
        <v>2077</v>
      </c>
      <c r="C719" s="378">
        <f t="shared" si="42"/>
        <v>64741</v>
      </c>
      <c r="D719" s="366" t="str">
        <f>IFERROR(IF(-SUM(D$20:D718)+D$15&lt;0.000001,0,IF($C719&gt;='H-32A-WP06 - Debt Service'!C$24,'H-32A-WP06 - Debt Service'!C$27/12,0)),"-")</f>
        <v>-</v>
      </c>
      <c r="E719" s="366" t="str">
        <f>IFERROR(IF(-SUM(E$20:E718)+E$15&lt;0.000001,0,IF($C719&gt;='H-32A-WP06 - Debt Service'!D$24,'H-32A-WP06 - Debt Service'!D$27/12,0)),"-")</f>
        <v>-</v>
      </c>
      <c r="F719" s="366" t="str">
        <f>IFERROR(IF(-SUM(F$20:F718)+F$15&lt;0.000001,0,IF($C719&gt;='H-32A-WP06 - Debt Service'!E$24,'H-32A-WP06 - Debt Service'!E$27/12,0)),"-")</f>
        <v>-</v>
      </c>
      <c r="G719" s="366">
        <f>IFERROR(IF(-SUM(G$20:G718)+G$15&lt;0.000001,0,IF($C719&gt;='H-32A-WP06 - Debt Service'!F$24,'H-32A-WP06 - Debt Service'!F$27/12,0)),"-")</f>
        <v>0</v>
      </c>
      <c r="H719" s="366">
        <f>IFERROR(IF(-SUM(H$20:H718)+H$15&lt;0.000001,0,IF($C719&gt;='H-32A-WP06 - Debt Service'!G$24,'H-32A-WP06 - Debt Service'!G$27/12,0)),"-")</f>
        <v>0</v>
      </c>
      <c r="I719" s="366">
        <f>IFERROR(IF(-SUM(I$20:I718)+I$15&lt;0.000001,0,IF($C719&gt;='H-32A-WP06 - Debt Service'!H$24,'H-32A-WP06 - Debt Service'!H$27/12,0)),"-")</f>
        <v>0</v>
      </c>
      <c r="J719" s="366">
        <f>IFERROR(IF(-SUM(J$20:J718)+J$15&lt;0.000001,0,IF($C719&gt;='H-32A-WP06 - Debt Service'!I$24,'H-32A-WP06 - Debt Service'!I$27/12,0)),"-")</f>
        <v>0</v>
      </c>
      <c r="K719" s="366">
        <f>IFERROR(IF(-SUM(K$20:K718)+K$15&lt;0.000001,0,IF($C719&gt;='H-32A-WP06 - Debt Service'!J$24,'H-32A-WP06 - Debt Service'!J$27/12,0)),"-")</f>
        <v>0</v>
      </c>
      <c r="L719" s="366">
        <f>IFERROR(IF(-SUM(L$20:L718)+L$15&lt;0.000001,0,IF($C719&gt;='H-32A-WP06 - Debt Service'!K$24,'H-32A-WP06 - Debt Service'!K$27/12,0)),"-")</f>
        <v>0</v>
      </c>
      <c r="M719" s="366">
        <f>IFERROR(IF(-SUM(M$20:M718)+M$15&lt;0.000001,0,IF($C719&gt;='H-32A-WP06 - Debt Service'!L$24,'H-32A-WP06 - Debt Service'!L$27/12,0)),"-")</f>
        <v>0</v>
      </c>
      <c r="N719" s="459"/>
      <c r="O719" s="354">
        <f t="shared" si="41"/>
        <v>2077</v>
      </c>
      <c r="P719" s="378">
        <f t="shared" si="43"/>
        <v>64741</v>
      </c>
      <c r="Q719" s="366" t="str">
        <f>IFERROR(IF(-SUM(Q$20:Q718)+Q$15&lt;0.000001,0,IF($C719&gt;='H-32A-WP06 - Debt Service'!P$24,'H-32A-WP06 - Debt Service'!P$27/12,0)),"-")</f>
        <v>-</v>
      </c>
      <c r="R719" s="366">
        <f>IFERROR(IF(-SUM(R$20:R718)+R$15&lt;0.000001,0,IF($C719&gt;='H-32A-WP06 - Debt Service'!Q$24,'H-32A-WP06 - Debt Service'!Q$27/12,0)),"-")</f>
        <v>0</v>
      </c>
      <c r="S719" s="366">
        <f>IFERROR(IF(-SUM(S$20:S718)+S$15&lt;0.000001,0,IF($C719&gt;='H-32A-WP06 - Debt Service'!R$24,'H-32A-WP06 - Debt Service'!R$27/12,0)),"-")</f>
        <v>0</v>
      </c>
      <c r="T719" s="366">
        <f>IFERROR(IF(-SUM(T$20:T718)+T$15&lt;0.000001,0,IF($C719&gt;='H-32A-WP06 - Debt Service'!S$24,'H-32A-WP06 - Debt Service'!S$27/12,0)),"-")</f>
        <v>0</v>
      </c>
      <c r="U719" s="366">
        <f>IFERROR(IF(-SUM(U$20:U718)+U$15&lt;0.000001,0,IF($C719&gt;='H-32A-WP06 - Debt Service'!T$24,'H-32A-WP06 - Debt Service'!T$27/12,0)),"-")</f>
        <v>0</v>
      </c>
      <c r="V719" s="366">
        <f>IFERROR(IF(-SUM(V$20:V718)+V$15&lt;0.000001,0,IF($C719&gt;='H-32A-WP06 - Debt Service'!U$24,'H-32A-WP06 - Debt Service'!U$27/12,0)),"-")</f>
        <v>0</v>
      </c>
      <c r="W719" s="366">
        <f>IFERROR(IF(-SUM(W$20:W718)+W$15&lt;0.000001,0,IF($C719&gt;='H-32A-WP06 - Debt Service'!V$24,'H-32A-WP06 - Debt Service'!V$27/12,0)),"-")</f>
        <v>0</v>
      </c>
      <c r="X719" s="366">
        <f>IFERROR(IF(-SUM(X$20:X718)+X$15&lt;0.000001,0,IF($C719&gt;='H-32A-WP06 - Debt Service'!W$24,'H-32A-WP06 - Debt Service'!W$27/12,0)),"-")</f>
        <v>0</v>
      </c>
      <c r="Y719" s="366">
        <f>IFERROR(IF(-SUM(Y$20:Y718)+Y$15&lt;0.000001,0,IF($C719&gt;='H-32A-WP06 - Debt Service'!X$24,'H-32A-WP06 - Debt Service'!X$27/12,0)),"-")</f>
        <v>0</v>
      </c>
      <c r="Z719" s="366">
        <f>IFERROR(IF(-SUM(Z$20:Z718)+Z$15&lt;0.000001,0,IF($C719&gt;='H-32A-WP06 - Debt Service'!Y$24,'H-32A-WP06 - Debt Service'!Y$27/12,0)),"-")</f>
        <v>0</v>
      </c>
    </row>
    <row r="720" spans="2:26">
      <c r="B720" s="354">
        <f t="shared" si="40"/>
        <v>2077</v>
      </c>
      <c r="C720" s="378">
        <f t="shared" si="42"/>
        <v>64771</v>
      </c>
      <c r="D720" s="366" t="str">
        <f>IFERROR(IF(-SUM(D$20:D719)+D$15&lt;0.000001,0,IF($C720&gt;='H-32A-WP06 - Debt Service'!C$24,'H-32A-WP06 - Debt Service'!C$27/12,0)),"-")</f>
        <v>-</v>
      </c>
      <c r="E720" s="366" t="str">
        <f>IFERROR(IF(-SUM(E$20:E719)+E$15&lt;0.000001,0,IF($C720&gt;='H-32A-WP06 - Debt Service'!D$24,'H-32A-WP06 - Debt Service'!D$27/12,0)),"-")</f>
        <v>-</v>
      </c>
      <c r="F720" s="366" t="str">
        <f>IFERROR(IF(-SUM(F$20:F719)+F$15&lt;0.000001,0,IF($C720&gt;='H-32A-WP06 - Debt Service'!E$24,'H-32A-WP06 - Debt Service'!E$27/12,0)),"-")</f>
        <v>-</v>
      </c>
      <c r="G720" s="366">
        <f>IFERROR(IF(-SUM(G$20:G719)+G$15&lt;0.000001,0,IF($C720&gt;='H-32A-WP06 - Debt Service'!F$24,'H-32A-WP06 - Debt Service'!F$27/12,0)),"-")</f>
        <v>0</v>
      </c>
      <c r="H720" s="366">
        <f>IFERROR(IF(-SUM(H$20:H719)+H$15&lt;0.000001,0,IF($C720&gt;='H-32A-WP06 - Debt Service'!G$24,'H-32A-WP06 - Debt Service'!G$27/12,0)),"-")</f>
        <v>0</v>
      </c>
      <c r="I720" s="366">
        <f>IFERROR(IF(-SUM(I$20:I719)+I$15&lt;0.000001,0,IF($C720&gt;='H-32A-WP06 - Debt Service'!H$24,'H-32A-WP06 - Debt Service'!H$27/12,0)),"-")</f>
        <v>0</v>
      </c>
      <c r="J720" s="366">
        <f>IFERROR(IF(-SUM(J$20:J719)+J$15&lt;0.000001,0,IF($C720&gt;='H-32A-WP06 - Debt Service'!I$24,'H-32A-WP06 - Debt Service'!I$27/12,0)),"-")</f>
        <v>0</v>
      </c>
      <c r="K720" s="366">
        <f>IFERROR(IF(-SUM(K$20:K719)+K$15&lt;0.000001,0,IF($C720&gt;='H-32A-WP06 - Debt Service'!J$24,'H-32A-WP06 - Debt Service'!J$27/12,0)),"-")</f>
        <v>0</v>
      </c>
      <c r="L720" s="366">
        <f>IFERROR(IF(-SUM(L$20:L719)+L$15&lt;0.000001,0,IF($C720&gt;='H-32A-WP06 - Debt Service'!K$24,'H-32A-WP06 - Debt Service'!K$27/12,0)),"-")</f>
        <v>0</v>
      </c>
      <c r="M720" s="366">
        <f>IFERROR(IF(-SUM(M$20:M719)+M$15&lt;0.000001,0,IF($C720&gt;='H-32A-WP06 - Debt Service'!L$24,'H-32A-WP06 - Debt Service'!L$27/12,0)),"-")</f>
        <v>0</v>
      </c>
      <c r="N720" s="459"/>
      <c r="O720" s="354">
        <f t="shared" si="41"/>
        <v>2077</v>
      </c>
      <c r="P720" s="378">
        <f t="shared" si="43"/>
        <v>64771</v>
      </c>
      <c r="Q720" s="366" t="str">
        <f>IFERROR(IF(-SUM(Q$20:Q719)+Q$15&lt;0.000001,0,IF($C720&gt;='H-32A-WP06 - Debt Service'!P$24,'H-32A-WP06 - Debt Service'!P$27/12,0)),"-")</f>
        <v>-</v>
      </c>
      <c r="R720" s="366">
        <f>IFERROR(IF(-SUM(R$20:R719)+R$15&lt;0.000001,0,IF($C720&gt;='H-32A-WP06 - Debt Service'!Q$24,'H-32A-WP06 - Debt Service'!Q$27/12,0)),"-")</f>
        <v>0</v>
      </c>
      <c r="S720" s="366">
        <f>IFERROR(IF(-SUM(S$20:S719)+S$15&lt;0.000001,0,IF($C720&gt;='H-32A-WP06 - Debt Service'!R$24,'H-32A-WP06 - Debt Service'!R$27/12,0)),"-")</f>
        <v>0</v>
      </c>
      <c r="T720" s="366">
        <f>IFERROR(IF(-SUM(T$20:T719)+T$15&lt;0.000001,0,IF($C720&gt;='H-32A-WP06 - Debt Service'!S$24,'H-32A-WP06 - Debt Service'!S$27/12,0)),"-")</f>
        <v>0</v>
      </c>
      <c r="U720" s="366">
        <f>IFERROR(IF(-SUM(U$20:U719)+U$15&lt;0.000001,0,IF($C720&gt;='H-32A-WP06 - Debt Service'!T$24,'H-32A-WP06 - Debt Service'!T$27/12,0)),"-")</f>
        <v>0</v>
      </c>
      <c r="V720" s="366">
        <f>IFERROR(IF(-SUM(V$20:V719)+V$15&lt;0.000001,0,IF($C720&gt;='H-32A-WP06 - Debt Service'!U$24,'H-32A-WP06 - Debt Service'!U$27/12,0)),"-")</f>
        <v>0</v>
      </c>
      <c r="W720" s="366">
        <f>IFERROR(IF(-SUM(W$20:W719)+W$15&lt;0.000001,0,IF($C720&gt;='H-32A-WP06 - Debt Service'!V$24,'H-32A-WP06 - Debt Service'!V$27/12,0)),"-")</f>
        <v>0</v>
      </c>
      <c r="X720" s="366">
        <f>IFERROR(IF(-SUM(X$20:X719)+X$15&lt;0.000001,0,IF($C720&gt;='H-32A-WP06 - Debt Service'!W$24,'H-32A-WP06 - Debt Service'!W$27/12,0)),"-")</f>
        <v>0</v>
      </c>
      <c r="Y720" s="366">
        <f>IFERROR(IF(-SUM(Y$20:Y719)+Y$15&lt;0.000001,0,IF($C720&gt;='H-32A-WP06 - Debt Service'!X$24,'H-32A-WP06 - Debt Service'!X$27/12,0)),"-")</f>
        <v>0</v>
      </c>
      <c r="Z720" s="366">
        <f>IFERROR(IF(-SUM(Z$20:Z719)+Z$15&lt;0.000001,0,IF($C720&gt;='H-32A-WP06 - Debt Service'!Y$24,'H-32A-WP06 - Debt Service'!Y$27/12,0)),"-")</f>
        <v>0</v>
      </c>
    </row>
    <row r="721" spans="2:26">
      <c r="B721" s="354">
        <f t="shared" si="40"/>
        <v>2077</v>
      </c>
      <c r="C721" s="378">
        <f t="shared" si="42"/>
        <v>64802</v>
      </c>
      <c r="D721" s="366" t="str">
        <f>IFERROR(IF(-SUM(D$20:D720)+D$15&lt;0.000001,0,IF($C721&gt;='H-32A-WP06 - Debt Service'!C$24,'H-32A-WP06 - Debt Service'!C$27/12,0)),"-")</f>
        <v>-</v>
      </c>
      <c r="E721" s="366" t="str">
        <f>IFERROR(IF(-SUM(E$20:E720)+E$15&lt;0.000001,0,IF($C721&gt;='H-32A-WP06 - Debt Service'!D$24,'H-32A-WP06 - Debt Service'!D$27/12,0)),"-")</f>
        <v>-</v>
      </c>
      <c r="F721" s="366" t="str">
        <f>IFERROR(IF(-SUM(F$20:F720)+F$15&lt;0.000001,0,IF($C721&gt;='H-32A-WP06 - Debt Service'!E$24,'H-32A-WP06 - Debt Service'!E$27/12,0)),"-")</f>
        <v>-</v>
      </c>
      <c r="G721" s="366">
        <f>IFERROR(IF(-SUM(G$20:G720)+G$15&lt;0.000001,0,IF($C721&gt;='H-32A-WP06 - Debt Service'!F$24,'H-32A-WP06 - Debt Service'!F$27/12,0)),"-")</f>
        <v>0</v>
      </c>
      <c r="H721" s="366">
        <f>IFERROR(IF(-SUM(H$20:H720)+H$15&lt;0.000001,0,IF($C721&gt;='H-32A-WP06 - Debt Service'!G$24,'H-32A-WP06 - Debt Service'!G$27/12,0)),"-")</f>
        <v>0</v>
      </c>
      <c r="I721" s="366">
        <f>IFERROR(IF(-SUM(I$20:I720)+I$15&lt;0.000001,0,IF($C721&gt;='H-32A-WP06 - Debt Service'!H$24,'H-32A-WP06 - Debt Service'!H$27/12,0)),"-")</f>
        <v>0</v>
      </c>
      <c r="J721" s="366">
        <f>IFERROR(IF(-SUM(J$20:J720)+J$15&lt;0.000001,0,IF($C721&gt;='H-32A-WP06 - Debt Service'!I$24,'H-32A-WP06 - Debt Service'!I$27/12,0)),"-")</f>
        <v>0</v>
      </c>
      <c r="K721" s="366">
        <f>IFERROR(IF(-SUM(K$20:K720)+K$15&lt;0.000001,0,IF($C721&gt;='H-32A-WP06 - Debt Service'!J$24,'H-32A-WP06 - Debt Service'!J$27/12,0)),"-")</f>
        <v>0</v>
      </c>
      <c r="L721" s="366">
        <f>IFERROR(IF(-SUM(L$20:L720)+L$15&lt;0.000001,0,IF($C721&gt;='H-32A-WP06 - Debt Service'!K$24,'H-32A-WP06 - Debt Service'!K$27/12,0)),"-")</f>
        <v>0</v>
      </c>
      <c r="M721" s="366">
        <f>IFERROR(IF(-SUM(M$20:M720)+M$15&lt;0.000001,0,IF($C721&gt;='H-32A-WP06 - Debt Service'!L$24,'H-32A-WP06 - Debt Service'!L$27/12,0)),"-")</f>
        <v>0</v>
      </c>
      <c r="N721" s="459"/>
      <c r="O721" s="354">
        <f t="shared" si="41"/>
        <v>2077</v>
      </c>
      <c r="P721" s="378">
        <f t="shared" si="43"/>
        <v>64802</v>
      </c>
      <c r="Q721" s="366" t="str">
        <f>IFERROR(IF(-SUM(Q$20:Q720)+Q$15&lt;0.000001,0,IF($C721&gt;='H-32A-WP06 - Debt Service'!P$24,'H-32A-WP06 - Debt Service'!P$27/12,0)),"-")</f>
        <v>-</v>
      </c>
      <c r="R721" s="366">
        <f>IFERROR(IF(-SUM(R$20:R720)+R$15&lt;0.000001,0,IF($C721&gt;='H-32A-WP06 - Debt Service'!Q$24,'H-32A-WP06 - Debt Service'!Q$27/12,0)),"-")</f>
        <v>0</v>
      </c>
      <c r="S721" s="366">
        <f>IFERROR(IF(-SUM(S$20:S720)+S$15&lt;0.000001,0,IF($C721&gt;='H-32A-WP06 - Debt Service'!R$24,'H-32A-WP06 - Debt Service'!R$27/12,0)),"-")</f>
        <v>0</v>
      </c>
      <c r="T721" s="366">
        <f>IFERROR(IF(-SUM(T$20:T720)+T$15&lt;0.000001,0,IF($C721&gt;='H-32A-WP06 - Debt Service'!S$24,'H-32A-WP06 - Debt Service'!S$27/12,0)),"-")</f>
        <v>0</v>
      </c>
      <c r="U721" s="366">
        <f>IFERROR(IF(-SUM(U$20:U720)+U$15&lt;0.000001,0,IF($C721&gt;='H-32A-WP06 - Debt Service'!T$24,'H-32A-WP06 - Debt Service'!T$27/12,0)),"-")</f>
        <v>0</v>
      </c>
      <c r="V721" s="366">
        <f>IFERROR(IF(-SUM(V$20:V720)+V$15&lt;0.000001,0,IF($C721&gt;='H-32A-WP06 - Debt Service'!U$24,'H-32A-WP06 - Debt Service'!U$27/12,0)),"-")</f>
        <v>0</v>
      </c>
      <c r="W721" s="366">
        <f>IFERROR(IF(-SUM(W$20:W720)+W$15&lt;0.000001,0,IF($C721&gt;='H-32A-WP06 - Debt Service'!V$24,'H-32A-WP06 - Debt Service'!V$27/12,0)),"-")</f>
        <v>0</v>
      </c>
      <c r="X721" s="366">
        <f>IFERROR(IF(-SUM(X$20:X720)+X$15&lt;0.000001,0,IF($C721&gt;='H-32A-WP06 - Debt Service'!W$24,'H-32A-WP06 - Debt Service'!W$27/12,0)),"-")</f>
        <v>0</v>
      </c>
      <c r="Y721" s="366">
        <f>IFERROR(IF(-SUM(Y$20:Y720)+Y$15&lt;0.000001,0,IF($C721&gt;='H-32A-WP06 - Debt Service'!X$24,'H-32A-WP06 - Debt Service'!X$27/12,0)),"-")</f>
        <v>0</v>
      </c>
      <c r="Z721" s="366">
        <f>IFERROR(IF(-SUM(Z$20:Z720)+Z$15&lt;0.000001,0,IF($C721&gt;='H-32A-WP06 - Debt Service'!Y$24,'H-32A-WP06 - Debt Service'!Y$27/12,0)),"-")</f>
        <v>0</v>
      </c>
    </row>
    <row r="722" spans="2:26">
      <c r="B722" s="354">
        <f t="shared" si="40"/>
        <v>2077</v>
      </c>
      <c r="C722" s="378">
        <f t="shared" si="42"/>
        <v>64832</v>
      </c>
      <c r="D722" s="366" t="str">
        <f>IFERROR(IF(-SUM(D$20:D721)+D$15&lt;0.000001,0,IF($C722&gt;='H-32A-WP06 - Debt Service'!C$24,'H-32A-WP06 - Debt Service'!C$27/12,0)),"-")</f>
        <v>-</v>
      </c>
      <c r="E722" s="366" t="str">
        <f>IFERROR(IF(-SUM(E$20:E721)+E$15&lt;0.000001,0,IF($C722&gt;='H-32A-WP06 - Debt Service'!D$24,'H-32A-WP06 - Debt Service'!D$27/12,0)),"-")</f>
        <v>-</v>
      </c>
      <c r="F722" s="366" t="str">
        <f>IFERROR(IF(-SUM(F$20:F721)+F$15&lt;0.000001,0,IF($C722&gt;='H-32A-WP06 - Debt Service'!E$24,'H-32A-WP06 - Debt Service'!E$27/12,0)),"-")</f>
        <v>-</v>
      </c>
      <c r="G722" s="366">
        <f>IFERROR(IF(-SUM(G$20:G721)+G$15&lt;0.000001,0,IF($C722&gt;='H-32A-WP06 - Debt Service'!F$24,'H-32A-WP06 - Debt Service'!F$27/12,0)),"-")</f>
        <v>0</v>
      </c>
      <c r="H722" s="366">
        <f>IFERROR(IF(-SUM(H$20:H721)+H$15&lt;0.000001,0,IF($C722&gt;='H-32A-WP06 - Debt Service'!G$24,'H-32A-WP06 - Debt Service'!G$27/12,0)),"-")</f>
        <v>0</v>
      </c>
      <c r="I722" s="366">
        <f>IFERROR(IF(-SUM(I$20:I721)+I$15&lt;0.000001,0,IF($C722&gt;='H-32A-WP06 - Debt Service'!H$24,'H-32A-WP06 - Debt Service'!H$27/12,0)),"-")</f>
        <v>0</v>
      </c>
      <c r="J722" s="366">
        <f>IFERROR(IF(-SUM(J$20:J721)+J$15&lt;0.000001,0,IF($C722&gt;='H-32A-WP06 - Debt Service'!I$24,'H-32A-WP06 - Debt Service'!I$27/12,0)),"-")</f>
        <v>0</v>
      </c>
      <c r="K722" s="366">
        <f>IFERROR(IF(-SUM(K$20:K721)+K$15&lt;0.000001,0,IF($C722&gt;='H-32A-WP06 - Debt Service'!J$24,'H-32A-WP06 - Debt Service'!J$27/12,0)),"-")</f>
        <v>0</v>
      </c>
      <c r="L722" s="366">
        <f>IFERROR(IF(-SUM(L$20:L721)+L$15&lt;0.000001,0,IF($C722&gt;='H-32A-WP06 - Debt Service'!K$24,'H-32A-WP06 - Debt Service'!K$27/12,0)),"-")</f>
        <v>0</v>
      </c>
      <c r="M722" s="366">
        <f>IFERROR(IF(-SUM(M$20:M721)+M$15&lt;0.000001,0,IF($C722&gt;='H-32A-WP06 - Debt Service'!L$24,'H-32A-WP06 - Debt Service'!L$27/12,0)),"-")</f>
        <v>0</v>
      </c>
      <c r="N722" s="459"/>
      <c r="O722" s="354">
        <f t="shared" si="41"/>
        <v>2077</v>
      </c>
      <c r="P722" s="378">
        <f t="shared" si="43"/>
        <v>64832</v>
      </c>
      <c r="Q722" s="366" t="str">
        <f>IFERROR(IF(-SUM(Q$20:Q721)+Q$15&lt;0.000001,0,IF($C722&gt;='H-32A-WP06 - Debt Service'!P$24,'H-32A-WP06 - Debt Service'!P$27/12,0)),"-")</f>
        <v>-</v>
      </c>
      <c r="R722" s="366">
        <f>IFERROR(IF(-SUM(R$20:R721)+R$15&lt;0.000001,0,IF($C722&gt;='H-32A-WP06 - Debt Service'!Q$24,'H-32A-WP06 - Debt Service'!Q$27/12,0)),"-")</f>
        <v>0</v>
      </c>
      <c r="S722" s="366">
        <f>IFERROR(IF(-SUM(S$20:S721)+S$15&lt;0.000001,0,IF($C722&gt;='H-32A-WP06 - Debt Service'!R$24,'H-32A-WP06 - Debt Service'!R$27/12,0)),"-")</f>
        <v>0</v>
      </c>
      <c r="T722" s="366">
        <f>IFERROR(IF(-SUM(T$20:T721)+T$15&lt;0.000001,0,IF($C722&gt;='H-32A-WP06 - Debt Service'!S$24,'H-32A-WP06 - Debt Service'!S$27/12,0)),"-")</f>
        <v>0</v>
      </c>
      <c r="U722" s="366">
        <f>IFERROR(IF(-SUM(U$20:U721)+U$15&lt;0.000001,0,IF($C722&gt;='H-32A-WP06 - Debt Service'!T$24,'H-32A-WP06 - Debt Service'!T$27/12,0)),"-")</f>
        <v>0</v>
      </c>
      <c r="V722" s="366">
        <f>IFERROR(IF(-SUM(V$20:V721)+V$15&lt;0.000001,0,IF($C722&gt;='H-32A-WP06 - Debt Service'!U$24,'H-32A-WP06 - Debt Service'!U$27/12,0)),"-")</f>
        <v>0</v>
      </c>
      <c r="W722" s="366">
        <f>IFERROR(IF(-SUM(W$20:W721)+W$15&lt;0.000001,0,IF($C722&gt;='H-32A-WP06 - Debt Service'!V$24,'H-32A-WP06 - Debt Service'!V$27/12,0)),"-")</f>
        <v>0</v>
      </c>
      <c r="X722" s="366">
        <f>IFERROR(IF(-SUM(X$20:X721)+X$15&lt;0.000001,0,IF($C722&gt;='H-32A-WP06 - Debt Service'!W$24,'H-32A-WP06 - Debt Service'!W$27/12,0)),"-")</f>
        <v>0</v>
      </c>
      <c r="Y722" s="366">
        <f>IFERROR(IF(-SUM(Y$20:Y721)+Y$15&lt;0.000001,0,IF($C722&gt;='H-32A-WP06 - Debt Service'!X$24,'H-32A-WP06 - Debt Service'!X$27/12,0)),"-")</f>
        <v>0</v>
      </c>
      <c r="Z722" s="366">
        <f>IFERROR(IF(-SUM(Z$20:Z721)+Z$15&lt;0.000001,0,IF($C722&gt;='H-32A-WP06 - Debt Service'!Y$24,'H-32A-WP06 - Debt Service'!Y$27/12,0)),"-")</f>
        <v>0</v>
      </c>
    </row>
    <row r="723" spans="2:26">
      <c r="B723" s="354">
        <f t="shared" si="40"/>
        <v>2077</v>
      </c>
      <c r="C723" s="378">
        <f t="shared" si="42"/>
        <v>64863</v>
      </c>
      <c r="D723" s="366" t="str">
        <f>IFERROR(IF(-SUM(D$20:D722)+D$15&lt;0.000001,0,IF($C723&gt;='H-32A-WP06 - Debt Service'!C$24,'H-32A-WP06 - Debt Service'!C$27/12,0)),"-")</f>
        <v>-</v>
      </c>
      <c r="E723" s="366" t="str">
        <f>IFERROR(IF(-SUM(E$20:E722)+E$15&lt;0.000001,0,IF($C723&gt;='H-32A-WP06 - Debt Service'!D$24,'H-32A-WP06 - Debt Service'!D$27/12,0)),"-")</f>
        <v>-</v>
      </c>
      <c r="F723" s="366" t="str">
        <f>IFERROR(IF(-SUM(F$20:F722)+F$15&lt;0.000001,0,IF($C723&gt;='H-32A-WP06 - Debt Service'!E$24,'H-32A-WP06 - Debt Service'!E$27/12,0)),"-")</f>
        <v>-</v>
      </c>
      <c r="G723" s="366">
        <f>IFERROR(IF(-SUM(G$20:G722)+G$15&lt;0.000001,0,IF($C723&gt;='H-32A-WP06 - Debt Service'!F$24,'H-32A-WP06 - Debt Service'!F$27/12,0)),"-")</f>
        <v>0</v>
      </c>
      <c r="H723" s="366">
        <f>IFERROR(IF(-SUM(H$20:H722)+H$15&lt;0.000001,0,IF($C723&gt;='H-32A-WP06 - Debt Service'!G$24,'H-32A-WP06 - Debt Service'!G$27/12,0)),"-")</f>
        <v>0</v>
      </c>
      <c r="I723" s="366">
        <f>IFERROR(IF(-SUM(I$20:I722)+I$15&lt;0.000001,0,IF($C723&gt;='H-32A-WP06 - Debt Service'!H$24,'H-32A-WP06 - Debt Service'!H$27/12,0)),"-")</f>
        <v>0</v>
      </c>
      <c r="J723" s="366">
        <f>IFERROR(IF(-SUM(J$20:J722)+J$15&lt;0.000001,0,IF($C723&gt;='H-32A-WP06 - Debt Service'!I$24,'H-32A-WP06 - Debt Service'!I$27/12,0)),"-")</f>
        <v>0</v>
      </c>
      <c r="K723" s="366">
        <f>IFERROR(IF(-SUM(K$20:K722)+K$15&lt;0.000001,0,IF($C723&gt;='H-32A-WP06 - Debt Service'!J$24,'H-32A-WP06 - Debt Service'!J$27/12,0)),"-")</f>
        <v>0</v>
      </c>
      <c r="L723" s="366">
        <f>IFERROR(IF(-SUM(L$20:L722)+L$15&lt;0.000001,0,IF($C723&gt;='H-32A-WP06 - Debt Service'!K$24,'H-32A-WP06 - Debt Service'!K$27/12,0)),"-")</f>
        <v>0</v>
      </c>
      <c r="M723" s="366">
        <f>IFERROR(IF(-SUM(M$20:M722)+M$15&lt;0.000001,0,IF($C723&gt;='H-32A-WP06 - Debt Service'!L$24,'H-32A-WP06 - Debt Service'!L$27/12,0)),"-")</f>
        <v>0</v>
      </c>
      <c r="N723" s="459"/>
      <c r="O723" s="354">
        <f t="shared" si="41"/>
        <v>2077</v>
      </c>
      <c r="P723" s="378">
        <f t="shared" si="43"/>
        <v>64863</v>
      </c>
      <c r="Q723" s="366" t="str">
        <f>IFERROR(IF(-SUM(Q$20:Q722)+Q$15&lt;0.000001,0,IF($C723&gt;='H-32A-WP06 - Debt Service'!P$24,'H-32A-WP06 - Debt Service'!P$27/12,0)),"-")</f>
        <v>-</v>
      </c>
      <c r="R723" s="366">
        <f>IFERROR(IF(-SUM(R$20:R722)+R$15&lt;0.000001,0,IF($C723&gt;='H-32A-WP06 - Debt Service'!Q$24,'H-32A-WP06 - Debt Service'!Q$27/12,0)),"-")</f>
        <v>0</v>
      </c>
      <c r="S723" s="366">
        <f>IFERROR(IF(-SUM(S$20:S722)+S$15&lt;0.000001,0,IF($C723&gt;='H-32A-WP06 - Debt Service'!R$24,'H-32A-WP06 - Debt Service'!R$27/12,0)),"-")</f>
        <v>0</v>
      </c>
      <c r="T723" s="366">
        <f>IFERROR(IF(-SUM(T$20:T722)+T$15&lt;0.000001,0,IF($C723&gt;='H-32A-WP06 - Debt Service'!S$24,'H-32A-WP06 - Debt Service'!S$27/12,0)),"-")</f>
        <v>0</v>
      </c>
      <c r="U723" s="366">
        <f>IFERROR(IF(-SUM(U$20:U722)+U$15&lt;0.000001,0,IF($C723&gt;='H-32A-WP06 - Debt Service'!T$24,'H-32A-WP06 - Debt Service'!T$27/12,0)),"-")</f>
        <v>0</v>
      </c>
      <c r="V723" s="366">
        <f>IFERROR(IF(-SUM(V$20:V722)+V$15&lt;0.000001,0,IF($C723&gt;='H-32A-WP06 - Debt Service'!U$24,'H-32A-WP06 - Debt Service'!U$27/12,0)),"-")</f>
        <v>0</v>
      </c>
      <c r="W723" s="366">
        <f>IFERROR(IF(-SUM(W$20:W722)+W$15&lt;0.000001,0,IF($C723&gt;='H-32A-WP06 - Debt Service'!V$24,'H-32A-WP06 - Debt Service'!V$27/12,0)),"-")</f>
        <v>0</v>
      </c>
      <c r="X723" s="366">
        <f>IFERROR(IF(-SUM(X$20:X722)+X$15&lt;0.000001,0,IF($C723&gt;='H-32A-WP06 - Debt Service'!W$24,'H-32A-WP06 - Debt Service'!W$27/12,0)),"-")</f>
        <v>0</v>
      </c>
      <c r="Y723" s="366">
        <f>IFERROR(IF(-SUM(Y$20:Y722)+Y$15&lt;0.000001,0,IF($C723&gt;='H-32A-WP06 - Debt Service'!X$24,'H-32A-WP06 - Debt Service'!X$27/12,0)),"-")</f>
        <v>0</v>
      </c>
      <c r="Z723" s="366">
        <f>IFERROR(IF(-SUM(Z$20:Z722)+Z$15&lt;0.000001,0,IF($C723&gt;='H-32A-WP06 - Debt Service'!Y$24,'H-32A-WP06 - Debt Service'!Y$27/12,0)),"-")</f>
        <v>0</v>
      </c>
    </row>
    <row r="724" spans="2:26">
      <c r="B724" s="354">
        <f t="shared" si="40"/>
        <v>2077</v>
      </c>
      <c r="C724" s="378">
        <f t="shared" si="42"/>
        <v>64894</v>
      </c>
      <c r="D724" s="366" t="str">
        <f>IFERROR(IF(-SUM(D$20:D723)+D$15&lt;0.000001,0,IF($C724&gt;='H-32A-WP06 - Debt Service'!C$24,'H-32A-WP06 - Debt Service'!C$27/12,0)),"-")</f>
        <v>-</v>
      </c>
      <c r="E724" s="366" t="str">
        <f>IFERROR(IF(-SUM(E$20:E723)+E$15&lt;0.000001,0,IF($C724&gt;='H-32A-WP06 - Debt Service'!D$24,'H-32A-WP06 - Debt Service'!D$27/12,0)),"-")</f>
        <v>-</v>
      </c>
      <c r="F724" s="366" t="str">
        <f>IFERROR(IF(-SUM(F$20:F723)+F$15&lt;0.000001,0,IF($C724&gt;='H-32A-WP06 - Debt Service'!E$24,'H-32A-WP06 - Debt Service'!E$27/12,0)),"-")</f>
        <v>-</v>
      </c>
      <c r="G724" s="366">
        <f>IFERROR(IF(-SUM(G$20:G723)+G$15&lt;0.000001,0,IF($C724&gt;='H-32A-WP06 - Debt Service'!F$24,'H-32A-WP06 - Debt Service'!F$27/12,0)),"-")</f>
        <v>0</v>
      </c>
      <c r="H724" s="366">
        <f>IFERROR(IF(-SUM(H$20:H723)+H$15&lt;0.000001,0,IF($C724&gt;='H-32A-WP06 - Debt Service'!G$24,'H-32A-WP06 - Debt Service'!G$27/12,0)),"-")</f>
        <v>0</v>
      </c>
      <c r="I724" s="366">
        <f>IFERROR(IF(-SUM(I$20:I723)+I$15&lt;0.000001,0,IF($C724&gt;='H-32A-WP06 - Debt Service'!H$24,'H-32A-WP06 - Debt Service'!H$27/12,0)),"-")</f>
        <v>0</v>
      </c>
      <c r="J724" s="366">
        <f>IFERROR(IF(-SUM(J$20:J723)+J$15&lt;0.000001,0,IF($C724&gt;='H-32A-WP06 - Debt Service'!I$24,'H-32A-WP06 - Debt Service'!I$27/12,0)),"-")</f>
        <v>0</v>
      </c>
      <c r="K724" s="366">
        <f>IFERROR(IF(-SUM(K$20:K723)+K$15&lt;0.000001,0,IF($C724&gt;='H-32A-WP06 - Debt Service'!J$24,'H-32A-WP06 - Debt Service'!J$27/12,0)),"-")</f>
        <v>0</v>
      </c>
      <c r="L724" s="366">
        <f>IFERROR(IF(-SUM(L$20:L723)+L$15&lt;0.000001,0,IF($C724&gt;='H-32A-WP06 - Debt Service'!K$24,'H-32A-WP06 - Debt Service'!K$27/12,0)),"-")</f>
        <v>0</v>
      </c>
      <c r="M724" s="366">
        <f>IFERROR(IF(-SUM(M$20:M723)+M$15&lt;0.000001,0,IF($C724&gt;='H-32A-WP06 - Debt Service'!L$24,'H-32A-WP06 - Debt Service'!L$27/12,0)),"-")</f>
        <v>0</v>
      </c>
      <c r="N724" s="459"/>
      <c r="O724" s="354">
        <f t="shared" si="41"/>
        <v>2077</v>
      </c>
      <c r="P724" s="378">
        <f t="shared" si="43"/>
        <v>64894</v>
      </c>
      <c r="Q724" s="366" t="str">
        <f>IFERROR(IF(-SUM(Q$20:Q723)+Q$15&lt;0.000001,0,IF($C724&gt;='H-32A-WP06 - Debt Service'!P$24,'H-32A-WP06 - Debt Service'!P$27/12,0)),"-")</f>
        <v>-</v>
      </c>
      <c r="R724" s="366">
        <f>IFERROR(IF(-SUM(R$20:R723)+R$15&lt;0.000001,0,IF($C724&gt;='H-32A-WP06 - Debt Service'!Q$24,'H-32A-WP06 - Debt Service'!Q$27/12,0)),"-")</f>
        <v>0</v>
      </c>
      <c r="S724" s="366">
        <f>IFERROR(IF(-SUM(S$20:S723)+S$15&lt;0.000001,0,IF($C724&gt;='H-32A-WP06 - Debt Service'!R$24,'H-32A-WP06 - Debt Service'!R$27/12,0)),"-")</f>
        <v>0</v>
      </c>
      <c r="T724" s="366">
        <f>IFERROR(IF(-SUM(T$20:T723)+T$15&lt;0.000001,0,IF($C724&gt;='H-32A-WP06 - Debt Service'!S$24,'H-32A-WP06 - Debt Service'!S$27/12,0)),"-")</f>
        <v>0</v>
      </c>
      <c r="U724" s="366">
        <f>IFERROR(IF(-SUM(U$20:U723)+U$15&lt;0.000001,0,IF($C724&gt;='H-32A-WP06 - Debt Service'!T$24,'H-32A-WP06 - Debt Service'!T$27/12,0)),"-")</f>
        <v>0</v>
      </c>
      <c r="V724" s="366">
        <f>IFERROR(IF(-SUM(V$20:V723)+V$15&lt;0.000001,0,IF($C724&gt;='H-32A-WP06 - Debt Service'!U$24,'H-32A-WP06 - Debt Service'!U$27/12,0)),"-")</f>
        <v>0</v>
      </c>
      <c r="W724" s="366">
        <f>IFERROR(IF(-SUM(W$20:W723)+W$15&lt;0.000001,0,IF($C724&gt;='H-32A-WP06 - Debt Service'!V$24,'H-32A-WP06 - Debt Service'!V$27/12,0)),"-")</f>
        <v>0</v>
      </c>
      <c r="X724" s="366">
        <f>IFERROR(IF(-SUM(X$20:X723)+X$15&lt;0.000001,0,IF($C724&gt;='H-32A-WP06 - Debt Service'!W$24,'H-32A-WP06 - Debt Service'!W$27/12,0)),"-")</f>
        <v>0</v>
      </c>
      <c r="Y724" s="366">
        <f>IFERROR(IF(-SUM(Y$20:Y723)+Y$15&lt;0.000001,0,IF($C724&gt;='H-32A-WP06 - Debt Service'!X$24,'H-32A-WP06 - Debt Service'!X$27/12,0)),"-")</f>
        <v>0</v>
      </c>
      <c r="Z724" s="366">
        <f>IFERROR(IF(-SUM(Z$20:Z723)+Z$15&lt;0.000001,0,IF($C724&gt;='H-32A-WP06 - Debt Service'!Y$24,'H-32A-WP06 - Debt Service'!Y$27/12,0)),"-")</f>
        <v>0</v>
      </c>
    </row>
    <row r="725" spans="2:26">
      <c r="B725" s="354">
        <f t="shared" ref="B725:B788" si="44">YEAR(C725)</f>
        <v>2077</v>
      </c>
      <c r="C725" s="378">
        <f t="shared" si="42"/>
        <v>64924</v>
      </c>
      <c r="D725" s="366" t="str">
        <f>IFERROR(IF(-SUM(D$20:D724)+D$15&lt;0.000001,0,IF($C725&gt;='H-32A-WP06 - Debt Service'!C$24,'H-32A-WP06 - Debt Service'!C$27/12,0)),"-")</f>
        <v>-</v>
      </c>
      <c r="E725" s="366" t="str">
        <f>IFERROR(IF(-SUM(E$20:E724)+E$15&lt;0.000001,0,IF($C725&gt;='H-32A-WP06 - Debt Service'!D$24,'H-32A-WP06 - Debt Service'!D$27/12,0)),"-")</f>
        <v>-</v>
      </c>
      <c r="F725" s="366" t="str">
        <f>IFERROR(IF(-SUM(F$20:F724)+F$15&lt;0.000001,0,IF($C725&gt;='H-32A-WP06 - Debt Service'!E$24,'H-32A-WP06 - Debt Service'!E$27/12,0)),"-")</f>
        <v>-</v>
      </c>
      <c r="G725" s="366">
        <f>IFERROR(IF(-SUM(G$20:G724)+G$15&lt;0.000001,0,IF($C725&gt;='H-32A-WP06 - Debt Service'!F$24,'H-32A-WP06 - Debt Service'!F$27/12,0)),"-")</f>
        <v>0</v>
      </c>
      <c r="H725" s="366">
        <f>IFERROR(IF(-SUM(H$20:H724)+H$15&lt;0.000001,0,IF($C725&gt;='H-32A-WP06 - Debt Service'!G$24,'H-32A-WP06 - Debt Service'!G$27/12,0)),"-")</f>
        <v>0</v>
      </c>
      <c r="I725" s="366">
        <f>IFERROR(IF(-SUM(I$20:I724)+I$15&lt;0.000001,0,IF($C725&gt;='H-32A-WP06 - Debt Service'!H$24,'H-32A-WP06 - Debt Service'!H$27/12,0)),"-")</f>
        <v>0</v>
      </c>
      <c r="J725" s="366">
        <f>IFERROR(IF(-SUM(J$20:J724)+J$15&lt;0.000001,0,IF($C725&gt;='H-32A-WP06 - Debt Service'!I$24,'H-32A-WP06 - Debt Service'!I$27/12,0)),"-")</f>
        <v>0</v>
      </c>
      <c r="K725" s="366">
        <f>IFERROR(IF(-SUM(K$20:K724)+K$15&lt;0.000001,0,IF($C725&gt;='H-32A-WP06 - Debt Service'!J$24,'H-32A-WP06 - Debt Service'!J$27/12,0)),"-")</f>
        <v>0</v>
      </c>
      <c r="L725" s="366">
        <f>IFERROR(IF(-SUM(L$20:L724)+L$15&lt;0.000001,0,IF($C725&gt;='H-32A-WP06 - Debt Service'!K$24,'H-32A-WP06 - Debt Service'!K$27/12,0)),"-")</f>
        <v>0</v>
      </c>
      <c r="M725" s="366">
        <f>IFERROR(IF(-SUM(M$20:M724)+M$15&lt;0.000001,0,IF($C725&gt;='H-32A-WP06 - Debt Service'!L$24,'H-32A-WP06 - Debt Service'!L$27/12,0)),"-")</f>
        <v>0</v>
      </c>
      <c r="N725" s="459"/>
      <c r="O725" s="354">
        <f t="shared" ref="O725:O788" si="45">YEAR(P725)</f>
        <v>2077</v>
      </c>
      <c r="P725" s="378">
        <f t="shared" si="43"/>
        <v>64924</v>
      </c>
      <c r="Q725" s="366" t="str">
        <f>IFERROR(IF(-SUM(Q$20:Q724)+Q$15&lt;0.000001,0,IF($C725&gt;='H-32A-WP06 - Debt Service'!P$24,'H-32A-WP06 - Debt Service'!P$27/12,0)),"-")</f>
        <v>-</v>
      </c>
      <c r="R725" s="366">
        <f>IFERROR(IF(-SUM(R$20:R724)+R$15&lt;0.000001,0,IF($C725&gt;='H-32A-WP06 - Debt Service'!Q$24,'H-32A-WP06 - Debt Service'!Q$27/12,0)),"-")</f>
        <v>0</v>
      </c>
      <c r="S725" s="366">
        <f>IFERROR(IF(-SUM(S$20:S724)+S$15&lt;0.000001,0,IF($C725&gt;='H-32A-WP06 - Debt Service'!R$24,'H-32A-WP06 - Debt Service'!R$27/12,0)),"-")</f>
        <v>0</v>
      </c>
      <c r="T725" s="366">
        <f>IFERROR(IF(-SUM(T$20:T724)+T$15&lt;0.000001,0,IF($C725&gt;='H-32A-WP06 - Debt Service'!S$24,'H-32A-WP06 - Debt Service'!S$27/12,0)),"-")</f>
        <v>0</v>
      </c>
      <c r="U725" s="366">
        <f>IFERROR(IF(-SUM(U$20:U724)+U$15&lt;0.000001,0,IF($C725&gt;='H-32A-WP06 - Debt Service'!T$24,'H-32A-WP06 - Debt Service'!T$27/12,0)),"-")</f>
        <v>0</v>
      </c>
      <c r="V725" s="366">
        <f>IFERROR(IF(-SUM(V$20:V724)+V$15&lt;0.000001,0,IF($C725&gt;='H-32A-WP06 - Debt Service'!U$24,'H-32A-WP06 - Debt Service'!U$27/12,0)),"-")</f>
        <v>0</v>
      </c>
      <c r="W725" s="366">
        <f>IFERROR(IF(-SUM(W$20:W724)+W$15&lt;0.000001,0,IF($C725&gt;='H-32A-WP06 - Debt Service'!V$24,'H-32A-WP06 - Debt Service'!V$27/12,0)),"-")</f>
        <v>0</v>
      </c>
      <c r="X725" s="366">
        <f>IFERROR(IF(-SUM(X$20:X724)+X$15&lt;0.000001,0,IF($C725&gt;='H-32A-WP06 - Debt Service'!W$24,'H-32A-WP06 - Debt Service'!W$27/12,0)),"-")</f>
        <v>0</v>
      </c>
      <c r="Y725" s="366">
        <f>IFERROR(IF(-SUM(Y$20:Y724)+Y$15&lt;0.000001,0,IF($C725&gt;='H-32A-WP06 - Debt Service'!X$24,'H-32A-WP06 - Debt Service'!X$27/12,0)),"-")</f>
        <v>0</v>
      </c>
      <c r="Z725" s="366">
        <f>IFERROR(IF(-SUM(Z$20:Z724)+Z$15&lt;0.000001,0,IF($C725&gt;='H-32A-WP06 - Debt Service'!Y$24,'H-32A-WP06 - Debt Service'!Y$27/12,0)),"-")</f>
        <v>0</v>
      </c>
    </row>
    <row r="726" spans="2:26">
      <c r="B726" s="354">
        <f t="shared" si="44"/>
        <v>2077</v>
      </c>
      <c r="C726" s="378">
        <f t="shared" ref="C726:C789" si="46">EOMONTH(C725,0)+1</f>
        <v>64955</v>
      </c>
      <c r="D726" s="366" t="str">
        <f>IFERROR(IF(-SUM(D$20:D725)+D$15&lt;0.000001,0,IF($C726&gt;='H-32A-WP06 - Debt Service'!C$24,'H-32A-WP06 - Debt Service'!C$27/12,0)),"-")</f>
        <v>-</v>
      </c>
      <c r="E726" s="366" t="str">
        <f>IFERROR(IF(-SUM(E$20:E725)+E$15&lt;0.000001,0,IF($C726&gt;='H-32A-WP06 - Debt Service'!D$24,'H-32A-WP06 - Debt Service'!D$27/12,0)),"-")</f>
        <v>-</v>
      </c>
      <c r="F726" s="366" t="str">
        <f>IFERROR(IF(-SUM(F$20:F725)+F$15&lt;0.000001,0,IF($C726&gt;='H-32A-WP06 - Debt Service'!E$24,'H-32A-WP06 - Debt Service'!E$27/12,0)),"-")</f>
        <v>-</v>
      </c>
      <c r="G726" s="366">
        <f>IFERROR(IF(-SUM(G$20:G725)+G$15&lt;0.000001,0,IF($C726&gt;='H-32A-WP06 - Debt Service'!F$24,'H-32A-WP06 - Debt Service'!F$27/12,0)),"-")</f>
        <v>0</v>
      </c>
      <c r="H726" s="366">
        <f>IFERROR(IF(-SUM(H$20:H725)+H$15&lt;0.000001,0,IF($C726&gt;='H-32A-WP06 - Debt Service'!G$24,'H-32A-WP06 - Debt Service'!G$27/12,0)),"-")</f>
        <v>0</v>
      </c>
      <c r="I726" s="366">
        <f>IFERROR(IF(-SUM(I$20:I725)+I$15&lt;0.000001,0,IF($C726&gt;='H-32A-WP06 - Debt Service'!H$24,'H-32A-WP06 - Debt Service'!H$27/12,0)),"-")</f>
        <v>0</v>
      </c>
      <c r="J726" s="366">
        <f>IFERROR(IF(-SUM(J$20:J725)+J$15&lt;0.000001,0,IF($C726&gt;='H-32A-WP06 - Debt Service'!I$24,'H-32A-WP06 - Debt Service'!I$27/12,0)),"-")</f>
        <v>0</v>
      </c>
      <c r="K726" s="366">
        <f>IFERROR(IF(-SUM(K$20:K725)+K$15&lt;0.000001,0,IF($C726&gt;='H-32A-WP06 - Debt Service'!J$24,'H-32A-WP06 - Debt Service'!J$27/12,0)),"-")</f>
        <v>0</v>
      </c>
      <c r="L726" s="366">
        <f>IFERROR(IF(-SUM(L$20:L725)+L$15&lt;0.000001,0,IF($C726&gt;='H-32A-WP06 - Debt Service'!K$24,'H-32A-WP06 - Debt Service'!K$27/12,0)),"-")</f>
        <v>0</v>
      </c>
      <c r="M726" s="366">
        <f>IFERROR(IF(-SUM(M$20:M725)+M$15&lt;0.000001,0,IF($C726&gt;='H-32A-WP06 - Debt Service'!L$24,'H-32A-WP06 - Debt Service'!L$27/12,0)),"-")</f>
        <v>0</v>
      </c>
      <c r="N726" s="459"/>
      <c r="O726" s="354">
        <f t="shared" si="45"/>
        <v>2077</v>
      </c>
      <c r="P726" s="378">
        <f t="shared" ref="P726:P789" si="47">EOMONTH(P725,0)+1</f>
        <v>64955</v>
      </c>
      <c r="Q726" s="366" t="str">
        <f>IFERROR(IF(-SUM(Q$20:Q725)+Q$15&lt;0.000001,0,IF($C726&gt;='H-32A-WP06 - Debt Service'!P$24,'H-32A-WP06 - Debt Service'!P$27/12,0)),"-")</f>
        <v>-</v>
      </c>
      <c r="R726" s="366">
        <f>IFERROR(IF(-SUM(R$20:R725)+R$15&lt;0.000001,0,IF($C726&gt;='H-32A-WP06 - Debt Service'!Q$24,'H-32A-WP06 - Debt Service'!Q$27/12,0)),"-")</f>
        <v>0</v>
      </c>
      <c r="S726" s="366">
        <f>IFERROR(IF(-SUM(S$20:S725)+S$15&lt;0.000001,0,IF($C726&gt;='H-32A-WP06 - Debt Service'!R$24,'H-32A-WP06 - Debt Service'!R$27/12,0)),"-")</f>
        <v>0</v>
      </c>
      <c r="T726" s="366">
        <f>IFERROR(IF(-SUM(T$20:T725)+T$15&lt;0.000001,0,IF($C726&gt;='H-32A-WP06 - Debt Service'!S$24,'H-32A-WP06 - Debt Service'!S$27/12,0)),"-")</f>
        <v>0</v>
      </c>
      <c r="U726" s="366">
        <f>IFERROR(IF(-SUM(U$20:U725)+U$15&lt;0.000001,0,IF($C726&gt;='H-32A-WP06 - Debt Service'!T$24,'H-32A-WP06 - Debt Service'!T$27/12,0)),"-")</f>
        <v>0</v>
      </c>
      <c r="V726" s="366">
        <f>IFERROR(IF(-SUM(V$20:V725)+V$15&lt;0.000001,0,IF($C726&gt;='H-32A-WP06 - Debt Service'!U$24,'H-32A-WP06 - Debt Service'!U$27/12,0)),"-")</f>
        <v>0</v>
      </c>
      <c r="W726" s="366">
        <f>IFERROR(IF(-SUM(W$20:W725)+W$15&lt;0.000001,0,IF($C726&gt;='H-32A-WP06 - Debt Service'!V$24,'H-32A-WP06 - Debt Service'!V$27/12,0)),"-")</f>
        <v>0</v>
      </c>
      <c r="X726" s="366">
        <f>IFERROR(IF(-SUM(X$20:X725)+X$15&lt;0.000001,0,IF($C726&gt;='H-32A-WP06 - Debt Service'!W$24,'H-32A-WP06 - Debt Service'!W$27/12,0)),"-")</f>
        <v>0</v>
      </c>
      <c r="Y726" s="366">
        <f>IFERROR(IF(-SUM(Y$20:Y725)+Y$15&lt;0.000001,0,IF($C726&gt;='H-32A-WP06 - Debt Service'!X$24,'H-32A-WP06 - Debt Service'!X$27/12,0)),"-")</f>
        <v>0</v>
      </c>
      <c r="Z726" s="366">
        <f>IFERROR(IF(-SUM(Z$20:Z725)+Z$15&lt;0.000001,0,IF($C726&gt;='H-32A-WP06 - Debt Service'!Y$24,'H-32A-WP06 - Debt Service'!Y$27/12,0)),"-")</f>
        <v>0</v>
      </c>
    </row>
    <row r="727" spans="2:26">
      <c r="B727" s="354">
        <f t="shared" si="44"/>
        <v>2077</v>
      </c>
      <c r="C727" s="378">
        <f t="shared" si="46"/>
        <v>64985</v>
      </c>
      <c r="D727" s="366" t="str">
        <f>IFERROR(IF(-SUM(D$20:D726)+D$15&lt;0.000001,0,IF($C727&gt;='H-32A-WP06 - Debt Service'!C$24,'H-32A-WP06 - Debt Service'!C$27/12,0)),"-")</f>
        <v>-</v>
      </c>
      <c r="E727" s="366" t="str">
        <f>IFERROR(IF(-SUM(E$20:E726)+E$15&lt;0.000001,0,IF($C727&gt;='H-32A-WP06 - Debt Service'!D$24,'H-32A-WP06 - Debt Service'!D$27/12,0)),"-")</f>
        <v>-</v>
      </c>
      <c r="F727" s="366" t="str">
        <f>IFERROR(IF(-SUM(F$20:F726)+F$15&lt;0.000001,0,IF($C727&gt;='H-32A-WP06 - Debt Service'!E$24,'H-32A-WP06 - Debt Service'!E$27/12,0)),"-")</f>
        <v>-</v>
      </c>
      <c r="G727" s="366">
        <f>IFERROR(IF(-SUM(G$20:G726)+G$15&lt;0.000001,0,IF($C727&gt;='H-32A-WP06 - Debt Service'!F$24,'H-32A-WP06 - Debt Service'!F$27/12,0)),"-")</f>
        <v>0</v>
      </c>
      <c r="H727" s="366">
        <f>IFERROR(IF(-SUM(H$20:H726)+H$15&lt;0.000001,0,IF($C727&gt;='H-32A-WP06 - Debt Service'!G$24,'H-32A-WP06 - Debt Service'!G$27/12,0)),"-")</f>
        <v>0</v>
      </c>
      <c r="I727" s="366">
        <f>IFERROR(IF(-SUM(I$20:I726)+I$15&lt;0.000001,0,IF($C727&gt;='H-32A-WP06 - Debt Service'!H$24,'H-32A-WP06 - Debt Service'!H$27/12,0)),"-")</f>
        <v>0</v>
      </c>
      <c r="J727" s="366">
        <f>IFERROR(IF(-SUM(J$20:J726)+J$15&lt;0.000001,0,IF($C727&gt;='H-32A-WP06 - Debt Service'!I$24,'H-32A-WP06 - Debt Service'!I$27/12,0)),"-")</f>
        <v>0</v>
      </c>
      <c r="K727" s="366">
        <f>IFERROR(IF(-SUM(K$20:K726)+K$15&lt;0.000001,0,IF($C727&gt;='H-32A-WP06 - Debt Service'!J$24,'H-32A-WP06 - Debt Service'!J$27/12,0)),"-")</f>
        <v>0</v>
      </c>
      <c r="L727" s="366">
        <f>IFERROR(IF(-SUM(L$20:L726)+L$15&lt;0.000001,0,IF($C727&gt;='H-32A-WP06 - Debt Service'!K$24,'H-32A-WP06 - Debt Service'!K$27/12,0)),"-")</f>
        <v>0</v>
      </c>
      <c r="M727" s="366">
        <f>IFERROR(IF(-SUM(M$20:M726)+M$15&lt;0.000001,0,IF($C727&gt;='H-32A-WP06 - Debt Service'!L$24,'H-32A-WP06 - Debt Service'!L$27/12,0)),"-")</f>
        <v>0</v>
      </c>
      <c r="N727" s="459"/>
      <c r="O727" s="354">
        <f t="shared" si="45"/>
        <v>2077</v>
      </c>
      <c r="P727" s="378">
        <f t="shared" si="47"/>
        <v>64985</v>
      </c>
      <c r="Q727" s="366" t="str">
        <f>IFERROR(IF(-SUM(Q$20:Q726)+Q$15&lt;0.000001,0,IF($C727&gt;='H-32A-WP06 - Debt Service'!P$24,'H-32A-WP06 - Debt Service'!P$27/12,0)),"-")</f>
        <v>-</v>
      </c>
      <c r="R727" s="366">
        <f>IFERROR(IF(-SUM(R$20:R726)+R$15&lt;0.000001,0,IF($C727&gt;='H-32A-WP06 - Debt Service'!Q$24,'H-32A-WP06 - Debt Service'!Q$27/12,0)),"-")</f>
        <v>0</v>
      </c>
      <c r="S727" s="366">
        <f>IFERROR(IF(-SUM(S$20:S726)+S$15&lt;0.000001,0,IF($C727&gt;='H-32A-WP06 - Debt Service'!R$24,'H-32A-WP06 - Debt Service'!R$27/12,0)),"-")</f>
        <v>0</v>
      </c>
      <c r="T727" s="366">
        <f>IFERROR(IF(-SUM(T$20:T726)+T$15&lt;0.000001,0,IF($C727&gt;='H-32A-WP06 - Debt Service'!S$24,'H-32A-WP06 - Debt Service'!S$27/12,0)),"-")</f>
        <v>0</v>
      </c>
      <c r="U727" s="366">
        <f>IFERROR(IF(-SUM(U$20:U726)+U$15&lt;0.000001,0,IF($C727&gt;='H-32A-WP06 - Debt Service'!T$24,'H-32A-WP06 - Debt Service'!T$27/12,0)),"-")</f>
        <v>0</v>
      </c>
      <c r="V727" s="366">
        <f>IFERROR(IF(-SUM(V$20:V726)+V$15&lt;0.000001,0,IF($C727&gt;='H-32A-WP06 - Debt Service'!U$24,'H-32A-WP06 - Debt Service'!U$27/12,0)),"-")</f>
        <v>0</v>
      </c>
      <c r="W727" s="366">
        <f>IFERROR(IF(-SUM(W$20:W726)+W$15&lt;0.000001,0,IF($C727&gt;='H-32A-WP06 - Debt Service'!V$24,'H-32A-WP06 - Debt Service'!V$27/12,0)),"-")</f>
        <v>0</v>
      </c>
      <c r="X727" s="366">
        <f>IFERROR(IF(-SUM(X$20:X726)+X$15&lt;0.000001,0,IF($C727&gt;='H-32A-WP06 - Debt Service'!W$24,'H-32A-WP06 - Debt Service'!W$27/12,0)),"-")</f>
        <v>0</v>
      </c>
      <c r="Y727" s="366">
        <f>IFERROR(IF(-SUM(Y$20:Y726)+Y$15&lt;0.000001,0,IF($C727&gt;='H-32A-WP06 - Debt Service'!X$24,'H-32A-WP06 - Debt Service'!X$27/12,0)),"-")</f>
        <v>0</v>
      </c>
      <c r="Z727" s="366">
        <f>IFERROR(IF(-SUM(Z$20:Z726)+Z$15&lt;0.000001,0,IF($C727&gt;='H-32A-WP06 - Debt Service'!Y$24,'H-32A-WP06 - Debt Service'!Y$27/12,0)),"-")</f>
        <v>0</v>
      </c>
    </row>
    <row r="728" spans="2:26">
      <c r="B728" s="354">
        <f t="shared" si="44"/>
        <v>2078</v>
      </c>
      <c r="C728" s="378">
        <f t="shared" si="46"/>
        <v>65016</v>
      </c>
      <c r="D728" s="366" t="str">
        <f>IFERROR(IF(-SUM(D$20:D727)+D$15&lt;0.000001,0,IF($C728&gt;='H-32A-WP06 - Debt Service'!C$24,'H-32A-WP06 - Debt Service'!C$27/12,0)),"-")</f>
        <v>-</v>
      </c>
      <c r="E728" s="366" t="str">
        <f>IFERROR(IF(-SUM(E$20:E727)+E$15&lt;0.000001,0,IF($C728&gt;='H-32A-WP06 - Debt Service'!D$24,'H-32A-WP06 - Debt Service'!D$27/12,0)),"-")</f>
        <v>-</v>
      </c>
      <c r="F728" s="366" t="str">
        <f>IFERROR(IF(-SUM(F$20:F727)+F$15&lt;0.000001,0,IF($C728&gt;='H-32A-WP06 - Debt Service'!E$24,'H-32A-WP06 - Debt Service'!E$27/12,0)),"-")</f>
        <v>-</v>
      </c>
      <c r="G728" s="366">
        <f>IFERROR(IF(-SUM(G$20:G727)+G$15&lt;0.000001,0,IF($C728&gt;='H-32A-WP06 - Debt Service'!F$24,'H-32A-WP06 - Debt Service'!F$27/12,0)),"-")</f>
        <v>0</v>
      </c>
      <c r="H728" s="366">
        <f>IFERROR(IF(-SUM(H$20:H727)+H$15&lt;0.000001,0,IF($C728&gt;='H-32A-WP06 - Debt Service'!G$24,'H-32A-WP06 - Debt Service'!G$27/12,0)),"-")</f>
        <v>0</v>
      </c>
      <c r="I728" s="366">
        <f>IFERROR(IF(-SUM(I$20:I727)+I$15&lt;0.000001,0,IF($C728&gt;='H-32A-WP06 - Debt Service'!H$24,'H-32A-WP06 - Debt Service'!H$27/12,0)),"-")</f>
        <v>0</v>
      </c>
      <c r="J728" s="366">
        <f>IFERROR(IF(-SUM(J$20:J727)+J$15&lt;0.000001,0,IF($C728&gt;='H-32A-WP06 - Debt Service'!I$24,'H-32A-WP06 - Debt Service'!I$27/12,0)),"-")</f>
        <v>0</v>
      </c>
      <c r="K728" s="366">
        <f>IFERROR(IF(-SUM(K$20:K727)+K$15&lt;0.000001,0,IF($C728&gt;='H-32A-WP06 - Debt Service'!J$24,'H-32A-WP06 - Debt Service'!J$27/12,0)),"-")</f>
        <v>0</v>
      </c>
      <c r="L728" s="366">
        <f>IFERROR(IF(-SUM(L$20:L727)+L$15&lt;0.000001,0,IF($C728&gt;='H-32A-WP06 - Debt Service'!K$24,'H-32A-WP06 - Debt Service'!K$27/12,0)),"-")</f>
        <v>0</v>
      </c>
      <c r="M728" s="366">
        <f>IFERROR(IF(-SUM(M$20:M727)+M$15&lt;0.000001,0,IF($C728&gt;='H-32A-WP06 - Debt Service'!L$24,'H-32A-WP06 - Debt Service'!L$27/12,0)),"-")</f>
        <v>0</v>
      </c>
      <c r="N728" s="459"/>
      <c r="O728" s="354">
        <f t="shared" si="45"/>
        <v>2078</v>
      </c>
      <c r="P728" s="378">
        <f t="shared" si="47"/>
        <v>65016</v>
      </c>
      <c r="Q728" s="366" t="str">
        <f>IFERROR(IF(-SUM(Q$20:Q727)+Q$15&lt;0.000001,0,IF($C728&gt;='H-32A-WP06 - Debt Service'!P$24,'H-32A-WP06 - Debt Service'!P$27/12,0)),"-")</f>
        <v>-</v>
      </c>
      <c r="R728" s="366">
        <f>IFERROR(IF(-SUM(R$20:R727)+R$15&lt;0.000001,0,IF($C728&gt;='H-32A-WP06 - Debt Service'!Q$24,'H-32A-WP06 - Debt Service'!Q$27/12,0)),"-")</f>
        <v>0</v>
      </c>
      <c r="S728" s="366">
        <f>IFERROR(IF(-SUM(S$20:S727)+S$15&lt;0.000001,0,IF($C728&gt;='H-32A-WP06 - Debt Service'!R$24,'H-32A-WP06 - Debt Service'!R$27/12,0)),"-")</f>
        <v>0</v>
      </c>
      <c r="T728" s="366">
        <f>IFERROR(IF(-SUM(T$20:T727)+T$15&lt;0.000001,0,IF($C728&gt;='H-32A-WP06 - Debt Service'!S$24,'H-32A-WP06 - Debt Service'!S$27/12,0)),"-")</f>
        <v>0</v>
      </c>
      <c r="U728" s="366">
        <f>IFERROR(IF(-SUM(U$20:U727)+U$15&lt;0.000001,0,IF($C728&gt;='H-32A-WP06 - Debt Service'!T$24,'H-32A-WP06 - Debt Service'!T$27/12,0)),"-")</f>
        <v>0</v>
      </c>
      <c r="V728" s="366">
        <f>IFERROR(IF(-SUM(V$20:V727)+V$15&lt;0.000001,0,IF($C728&gt;='H-32A-WP06 - Debt Service'!U$24,'H-32A-WP06 - Debt Service'!U$27/12,0)),"-")</f>
        <v>0</v>
      </c>
      <c r="W728" s="366">
        <f>IFERROR(IF(-SUM(W$20:W727)+W$15&lt;0.000001,0,IF($C728&gt;='H-32A-WP06 - Debt Service'!V$24,'H-32A-WP06 - Debt Service'!V$27/12,0)),"-")</f>
        <v>0</v>
      </c>
      <c r="X728" s="366">
        <f>IFERROR(IF(-SUM(X$20:X727)+X$15&lt;0.000001,0,IF($C728&gt;='H-32A-WP06 - Debt Service'!W$24,'H-32A-WP06 - Debt Service'!W$27/12,0)),"-")</f>
        <v>0</v>
      </c>
      <c r="Y728" s="366">
        <f>IFERROR(IF(-SUM(Y$20:Y727)+Y$15&lt;0.000001,0,IF($C728&gt;='H-32A-WP06 - Debt Service'!X$24,'H-32A-WP06 - Debt Service'!X$27/12,0)),"-")</f>
        <v>0</v>
      </c>
      <c r="Z728" s="366">
        <f>IFERROR(IF(-SUM(Z$20:Z727)+Z$15&lt;0.000001,0,IF($C728&gt;='H-32A-WP06 - Debt Service'!Y$24,'H-32A-WP06 - Debt Service'!Y$27/12,0)),"-")</f>
        <v>0</v>
      </c>
    </row>
    <row r="729" spans="2:26">
      <c r="B729" s="354">
        <f t="shared" si="44"/>
        <v>2078</v>
      </c>
      <c r="C729" s="378">
        <f t="shared" si="46"/>
        <v>65047</v>
      </c>
      <c r="D729" s="366" t="str">
        <f>IFERROR(IF(-SUM(D$20:D728)+D$15&lt;0.000001,0,IF($C729&gt;='H-32A-WP06 - Debt Service'!C$24,'H-32A-WP06 - Debt Service'!C$27/12,0)),"-")</f>
        <v>-</v>
      </c>
      <c r="E729" s="366" t="str">
        <f>IFERROR(IF(-SUM(E$20:E728)+E$15&lt;0.000001,0,IF($C729&gt;='H-32A-WP06 - Debt Service'!D$24,'H-32A-WP06 - Debt Service'!D$27/12,0)),"-")</f>
        <v>-</v>
      </c>
      <c r="F729" s="366" t="str">
        <f>IFERROR(IF(-SUM(F$20:F728)+F$15&lt;0.000001,0,IF($C729&gt;='H-32A-WP06 - Debt Service'!E$24,'H-32A-WP06 - Debt Service'!E$27/12,0)),"-")</f>
        <v>-</v>
      </c>
      <c r="G729" s="366">
        <f>IFERROR(IF(-SUM(G$20:G728)+G$15&lt;0.000001,0,IF($C729&gt;='H-32A-WP06 - Debt Service'!F$24,'H-32A-WP06 - Debt Service'!F$27/12,0)),"-")</f>
        <v>0</v>
      </c>
      <c r="H729" s="366">
        <f>IFERROR(IF(-SUM(H$20:H728)+H$15&lt;0.000001,0,IF($C729&gt;='H-32A-WP06 - Debt Service'!G$24,'H-32A-WP06 - Debt Service'!G$27/12,0)),"-")</f>
        <v>0</v>
      </c>
      <c r="I729" s="366">
        <f>IFERROR(IF(-SUM(I$20:I728)+I$15&lt;0.000001,0,IF($C729&gt;='H-32A-WP06 - Debt Service'!H$24,'H-32A-WP06 - Debt Service'!H$27/12,0)),"-")</f>
        <v>0</v>
      </c>
      <c r="J729" s="366">
        <f>IFERROR(IF(-SUM(J$20:J728)+J$15&lt;0.000001,0,IF($C729&gt;='H-32A-WP06 - Debt Service'!I$24,'H-32A-WP06 - Debt Service'!I$27/12,0)),"-")</f>
        <v>0</v>
      </c>
      <c r="K729" s="366">
        <f>IFERROR(IF(-SUM(K$20:K728)+K$15&lt;0.000001,0,IF($C729&gt;='H-32A-WP06 - Debt Service'!J$24,'H-32A-WP06 - Debt Service'!J$27/12,0)),"-")</f>
        <v>0</v>
      </c>
      <c r="L729" s="366">
        <f>IFERROR(IF(-SUM(L$20:L728)+L$15&lt;0.000001,0,IF($C729&gt;='H-32A-WP06 - Debt Service'!K$24,'H-32A-WP06 - Debt Service'!K$27/12,0)),"-")</f>
        <v>0</v>
      </c>
      <c r="M729" s="366">
        <f>IFERROR(IF(-SUM(M$20:M728)+M$15&lt;0.000001,0,IF($C729&gt;='H-32A-WP06 - Debt Service'!L$24,'H-32A-WP06 - Debt Service'!L$27/12,0)),"-")</f>
        <v>0</v>
      </c>
      <c r="N729" s="459"/>
      <c r="O729" s="354">
        <f t="shared" si="45"/>
        <v>2078</v>
      </c>
      <c r="P729" s="378">
        <f t="shared" si="47"/>
        <v>65047</v>
      </c>
      <c r="Q729" s="366" t="str">
        <f>IFERROR(IF(-SUM(Q$20:Q728)+Q$15&lt;0.000001,0,IF($C729&gt;='H-32A-WP06 - Debt Service'!P$24,'H-32A-WP06 - Debt Service'!P$27/12,0)),"-")</f>
        <v>-</v>
      </c>
      <c r="R729" s="366">
        <f>IFERROR(IF(-SUM(R$20:R728)+R$15&lt;0.000001,0,IF($C729&gt;='H-32A-WP06 - Debt Service'!Q$24,'H-32A-WP06 - Debt Service'!Q$27/12,0)),"-")</f>
        <v>0</v>
      </c>
      <c r="S729" s="366">
        <f>IFERROR(IF(-SUM(S$20:S728)+S$15&lt;0.000001,0,IF($C729&gt;='H-32A-WP06 - Debt Service'!R$24,'H-32A-WP06 - Debt Service'!R$27/12,0)),"-")</f>
        <v>0</v>
      </c>
      <c r="T729" s="366">
        <f>IFERROR(IF(-SUM(T$20:T728)+T$15&lt;0.000001,0,IF($C729&gt;='H-32A-WP06 - Debt Service'!S$24,'H-32A-WP06 - Debt Service'!S$27/12,0)),"-")</f>
        <v>0</v>
      </c>
      <c r="U729" s="366">
        <f>IFERROR(IF(-SUM(U$20:U728)+U$15&lt;0.000001,0,IF($C729&gt;='H-32A-WP06 - Debt Service'!T$24,'H-32A-WP06 - Debt Service'!T$27/12,0)),"-")</f>
        <v>0</v>
      </c>
      <c r="V729" s="366">
        <f>IFERROR(IF(-SUM(V$20:V728)+V$15&lt;0.000001,0,IF($C729&gt;='H-32A-WP06 - Debt Service'!U$24,'H-32A-WP06 - Debt Service'!U$27/12,0)),"-")</f>
        <v>0</v>
      </c>
      <c r="W729" s="366">
        <f>IFERROR(IF(-SUM(W$20:W728)+W$15&lt;0.000001,0,IF($C729&gt;='H-32A-WP06 - Debt Service'!V$24,'H-32A-WP06 - Debt Service'!V$27/12,0)),"-")</f>
        <v>0</v>
      </c>
      <c r="X729" s="366">
        <f>IFERROR(IF(-SUM(X$20:X728)+X$15&lt;0.000001,0,IF($C729&gt;='H-32A-WP06 - Debt Service'!W$24,'H-32A-WP06 - Debt Service'!W$27/12,0)),"-")</f>
        <v>0</v>
      </c>
      <c r="Y729" s="366">
        <f>IFERROR(IF(-SUM(Y$20:Y728)+Y$15&lt;0.000001,0,IF($C729&gt;='H-32A-WP06 - Debt Service'!X$24,'H-32A-WP06 - Debt Service'!X$27/12,0)),"-")</f>
        <v>0</v>
      </c>
      <c r="Z729" s="366">
        <f>IFERROR(IF(-SUM(Z$20:Z728)+Z$15&lt;0.000001,0,IF($C729&gt;='H-32A-WP06 - Debt Service'!Y$24,'H-32A-WP06 - Debt Service'!Y$27/12,0)),"-")</f>
        <v>0</v>
      </c>
    </row>
    <row r="730" spans="2:26">
      <c r="B730" s="354">
        <f t="shared" si="44"/>
        <v>2078</v>
      </c>
      <c r="C730" s="378">
        <f t="shared" si="46"/>
        <v>65075</v>
      </c>
      <c r="D730" s="366" t="str">
        <f>IFERROR(IF(-SUM(D$20:D729)+D$15&lt;0.000001,0,IF($C730&gt;='H-32A-WP06 - Debt Service'!C$24,'H-32A-WP06 - Debt Service'!C$27/12,0)),"-")</f>
        <v>-</v>
      </c>
      <c r="E730" s="366" t="str">
        <f>IFERROR(IF(-SUM(E$20:E729)+E$15&lt;0.000001,0,IF($C730&gt;='H-32A-WP06 - Debt Service'!D$24,'H-32A-WP06 - Debt Service'!D$27/12,0)),"-")</f>
        <v>-</v>
      </c>
      <c r="F730" s="366" t="str">
        <f>IFERROR(IF(-SUM(F$20:F729)+F$15&lt;0.000001,0,IF($C730&gt;='H-32A-WP06 - Debt Service'!E$24,'H-32A-WP06 - Debt Service'!E$27/12,0)),"-")</f>
        <v>-</v>
      </c>
      <c r="G730" s="366">
        <f>IFERROR(IF(-SUM(G$20:G729)+G$15&lt;0.000001,0,IF($C730&gt;='H-32A-WP06 - Debt Service'!F$24,'H-32A-WP06 - Debt Service'!F$27/12,0)),"-")</f>
        <v>0</v>
      </c>
      <c r="H730" s="366">
        <f>IFERROR(IF(-SUM(H$20:H729)+H$15&lt;0.000001,0,IF($C730&gt;='H-32A-WP06 - Debt Service'!G$24,'H-32A-WP06 - Debt Service'!G$27/12,0)),"-")</f>
        <v>0</v>
      </c>
      <c r="I730" s="366">
        <f>IFERROR(IF(-SUM(I$20:I729)+I$15&lt;0.000001,0,IF($C730&gt;='H-32A-WP06 - Debt Service'!H$24,'H-32A-WP06 - Debt Service'!H$27/12,0)),"-")</f>
        <v>0</v>
      </c>
      <c r="J730" s="366">
        <f>IFERROR(IF(-SUM(J$20:J729)+J$15&lt;0.000001,0,IF($C730&gt;='H-32A-WP06 - Debt Service'!I$24,'H-32A-WP06 - Debt Service'!I$27/12,0)),"-")</f>
        <v>0</v>
      </c>
      <c r="K730" s="366">
        <f>IFERROR(IF(-SUM(K$20:K729)+K$15&lt;0.000001,0,IF($C730&gt;='H-32A-WP06 - Debt Service'!J$24,'H-32A-WP06 - Debt Service'!J$27/12,0)),"-")</f>
        <v>0</v>
      </c>
      <c r="L730" s="366">
        <f>IFERROR(IF(-SUM(L$20:L729)+L$15&lt;0.000001,0,IF($C730&gt;='H-32A-WP06 - Debt Service'!K$24,'H-32A-WP06 - Debt Service'!K$27/12,0)),"-")</f>
        <v>0</v>
      </c>
      <c r="M730" s="366">
        <f>IFERROR(IF(-SUM(M$20:M729)+M$15&lt;0.000001,0,IF($C730&gt;='H-32A-WP06 - Debt Service'!L$24,'H-32A-WP06 - Debt Service'!L$27/12,0)),"-")</f>
        <v>0</v>
      </c>
      <c r="N730" s="459"/>
      <c r="O730" s="354">
        <f t="shared" si="45"/>
        <v>2078</v>
      </c>
      <c r="P730" s="378">
        <f t="shared" si="47"/>
        <v>65075</v>
      </c>
      <c r="Q730" s="366" t="str">
        <f>IFERROR(IF(-SUM(Q$20:Q729)+Q$15&lt;0.000001,0,IF($C730&gt;='H-32A-WP06 - Debt Service'!P$24,'H-32A-WP06 - Debt Service'!P$27/12,0)),"-")</f>
        <v>-</v>
      </c>
      <c r="R730" s="366">
        <f>IFERROR(IF(-SUM(R$20:R729)+R$15&lt;0.000001,0,IF($C730&gt;='H-32A-WP06 - Debt Service'!Q$24,'H-32A-WP06 - Debt Service'!Q$27/12,0)),"-")</f>
        <v>0</v>
      </c>
      <c r="S730" s="366">
        <f>IFERROR(IF(-SUM(S$20:S729)+S$15&lt;0.000001,0,IF($C730&gt;='H-32A-WP06 - Debt Service'!R$24,'H-32A-WP06 - Debt Service'!R$27/12,0)),"-")</f>
        <v>0</v>
      </c>
      <c r="T730" s="366">
        <f>IFERROR(IF(-SUM(T$20:T729)+T$15&lt;0.000001,0,IF($C730&gt;='H-32A-WP06 - Debt Service'!S$24,'H-32A-WP06 - Debt Service'!S$27/12,0)),"-")</f>
        <v>0</v>
      </c>
      <c r="U730" s="366">
        <f>IFERROR(IF(-SUM(U$20:U729)+U$15&lt;0.000001,0,IF($C730&gt;='H-32A-WP06 - Debt Service'!T$24,'H-32A-WP06 - Debt Service'!T$27/12,0)),"-")</f>
        <v>0</v>
      </c>
      <c r="V730" s="366">
        <f>IFERROR(IF(-SUM(V$20:V729)+V$15&lt;0.000001,0,IF($C730&gt;='H-32A-WP06 - Debt Service'!U$24,'H-32A-WP06 - Debt Service'!U$27/12,0)),"-")</f>
        <v>0</v>
      </c>
      <c r="W730" s="366">
        <f>IFERROR(IF(-SUM(W$20:W729)+W$15&lt;0.000001,0,IF($C730&gt;='H-32A-WP06 - Debt Service'!V$24,'H-32A-WP06 - Debt Service'!V$27/12,0)),"-")</f>
        <v>0</v>
      </c>
      <c r="X730" s="366">
        <f>IFERROR(IF(-SUM(X$20:X729)+X$15&lt;0.000001,0,IF($C730&gt;='H-32A-WP06 - Debt Service'!W$24,'H-32A-WP06 - Debt Service'!W$27/12,0)),"-")</f>
        <v>0</v>
      </c>
      <c r="Y730" s="366">
        <f>IFERROR(IF(-SUM(Y$20:Y729)+Y$15&lt;0.000001,0,IF($C730&gt;='H-32A-WP06 - Debt Service'!X$24,'H-32A-WP06 - Debt Service'!X$27/12,0)),"-")</f>
        <v>0</v>
      </c>
      <c r="Z730" s="366">
        <f>IFERROR(IF(-SUM(Z$20:Z729)+Z$15&lt;0.000001,0,IF($C730&gt;='H-32A-WP06 - Debt Service'!Y$24,'H-32A-WP06 - Debt Service'!Y$27/12,0)),"-")</f>
        <v>0</v>
      </c>
    </row>
    <row r="731" spans="2:26">
      <c r="B731" s="354">
        <f t="shared" si="44"/>
        <v>2078</v>
      </c>
      <c r="C731" s="378">
        <f t="shared" si="46"/>
        <v>65106</v>
      </c>
      <c r="D731" s="366" t="str">
        <f>IFERROR(IF(-SUM(D$20:D730)+D$15&lt;0.000001,0,IF($C731&gt;='H-32A-WP06 - Debt Service'!C$24,'H-32A-WP06 - Debt Service'!C$27/12,0)),"-")</f>
        <v>-</v>
      </c>
      <c r="E731" s="366" t="str">
        <f>IFERROR(IF(-SUM(E$20:E730)+E$15&lt;0.000001,0,IF($C731&gt;='H-32A-WP06 - Debt Service'!D$24,'H-32A-WP06 - Debt Service'!D$27/12,0)),"-")</f>
        <v>-</v>
      </c>
      <c r="F731" s="366" t="str">
        <f>IFERROR(IF(-SUM(F$20:F730)+F$15&lt;0.000001,0,IF($C731&gt;='H-32A-WP06 - Debt Service'!E$24,'H-32A-WP06 - Debt Service'!E$27/12,0)),"-")</f>
        <v>-</v>
      </c>
      <c r="G731" s="366">
        <f>IFERROR(IF(-SUM(G$20:G730)+G$15&lt;0.000001,0,IF($C731&gt;='H-32A-WP06 - Debt Service'!F$24,'H-32A-WP06 - Debt Service'!F$27/12,0)),"-")</f>
        <v>0</v>
      </c>
      <c r="H731" s="366">
        <f>IFERROR(IF(-SUM(H$20:H730)+H$15&lt;0.000001,0,IF($C731&gt;='H-32A-WP06 - Debt Service'!G$24,'H-32A-WP06 - Debt Service'!G$27/12,0)),"-")</f>
        <v>0</v>
      </c>
      <c r="I731" s="366">
        <f>IFERROR(IF(-SUM(I$20:I730)+I$15&lt;0.000001,0,IF($C731&gt;='H-32A-WP06 - Debt Service'!H$24,'H-32A-WP06 - Debt Service'!H$27/12,0)),"-")</f>
        <v>0</v>
      </c>
      <c r="J731" s="366">
        <f>IFERROR(IF(-SUM(J$20:J730)+J$15&lt;0.000001,0,IF($C731&gt;='H-32A-WP06 - Debt Service'!I$24,'H-32A-WP06 - Debt Service'!I$27/12,0)),"-")</f>
        <v>0</v>
      </c>
      <c r="K731" s="366">
        <f>IFERROR(IF(-SUM(K$20:K730)+K$15&lt;0.000001,0,IF($C731&gt;='H-32A-WP06 - Debt Service'!J$24,'H-32A-WP06 - Debt Service'!J$27/12,0)),"-")</f>
        <v>0</v>
      </c>
      <c r="L731" s="366">
        <f>IFERROR(IF(-SUM(L$20:L730)+L$15&lt;0.000001,0,IF($C731&gt;='H-32A-WP06 - Debt Service'!K$24,'H-32A-WP06 - Debt Service'!K$27/12,0)),"-")</f>
        <v>0</v>
      </c>
      <c r="M731" s="366">
        <f>IFERROR(IF(-SUM(M$20:M730)+M$15&lt;0.000001,0,IF($C731&gt;='H-32A-WP06 - Debt Service'!L$24,'H-32A-WP06 - Debt Service'!L$27/12,0)),"-")</f>
        <v>0</v>
      </c>
      <c r="N731" s="459"/>
      <c r="O731" s="354">
        <f t="shared" si="45"/>
        <v>2078</v>
      </c>
      <c r="P731" s="378">
        <f t="shared" si="47"/>
        <v>65106</v>
      </c>
      <c r="Q731" s="366" t="str">
        <f>IFERROR(IF(-SUM(Q$20:Q730)+Q$15&lt;0.000001,0,IF($C731&gt;='H-32A-WP06 - Debt Service'!P$24,'H-32A-WP06 - Debt Service'!P$27/12,0)),"-")</f>
        <v>-</v>
      </c>
      <c r="R731" s="366">
        <f>IFERROR(IF(-SUM(R$20:R730)+R$15&lt;0.000001,0,IF($C731&gt;='H-32A-WP06 - Debt Service'!Q$24,'H-32A-WP06 - Debt Service'!Q$27/12,0)),"-")</f>
        <v>0</v>
      </c>
      <c r="S731" s="366">
        <f>IFERROR(IF(-SUM(S$20:S730)+S$15&lt;0.000001,0,IF($C731&gt;='H-32A-WP06 - Debt Service'!R$24,'H-32A-WP06 - Debt Service'!R$27/12,0)),"-")</f>
        <v>0</v>
      </c>
      <c r="T731" s="366">
        <f>IFERROR(IF(-SUM(T$20:T730)+T$15&lt;0.000001,0,IF($C731&gt;='H-32A-WP06 - Debt Service'!S$24,'H-32A-WP06 - Debt Service'!S$27/12,0)),"-")</f>
        <v>0</v>
      </c>
      <c r="U731" s="366">
        <f>IFERROR(IF(-SUM(U$20:U730)+U$15&lt;0.000001,0,IF($C731&gt;='H-32A-WP06 - Debt Service'!T$24,'H-32A-WP06 - Debt Service'!T$27/12,0)),"-")</f>
        <v>0</v>
      </c>
      <c r="V731" s="366">
        <f>IFERROR(IF(-SUM(V$20:V730)+V$15&lt;0.000001,0,IF($C731&gt;='H-32A-WP06 - Debt Service'!U$24,'H-32A-WP06 - Debt Service'!U$27/12,0)),"-")</f>
        <v>0</v>
      </c>
      <c r="W731" s="366">
        <f>IFERROR(IF(-SUM(W$20:W730)+W$15&lt;0.000001,0,IF($C731&gt;='H-32A-WP06 - Debt Service'!V$24,'H-32A-WP06 - Debt Service'!V$27/12,0)),"-")</f>
        <v>0</v>
      </c>
      <c r="X731" s="366">
        <f>IFERROR(IF(-SUM(X$20:X730)+X$15&lt;0.000001,0,IF($C731&gt;='H-32A-WP06 - Debt Service'!W$24,'H-32A-WP06 - Debt Service'!W$27/12,0)),"-")</f>
        <v>0</v>
      </c>
      <c r="Y731" s="366">
        <f>IFERROR(IF(-SUM(Y$20:Y730)+Y$15&lt;0.000001,0,IF($C731&gt;='H-32A-WP06 - Debt Service'!X$24,'H-32A-WP06 - Debt Service'!X$27/12,0)),"-")</f>
        <v>0</v>
      </c>
      <c r="Z731" s="366">
        <f>IFERROR(IF(-SUM(Z$20:Z730)+Z$15&lt;0.000001,0,IF($C731&gt;='H-32A-WP06 - Debt Service'!Y$24,'H-32A-WP06 - Debt Service'!Y$27/12,0)),"-")</f>
        <v>0</v>
      </c>
    </row>
    <row r="732" spans="2:26">
      <c r="B732" s="354">
        <f t="shared" si="44"/>
        <v>2078</v>
      </c>
      <c r="C732" s="378">
        <f t="shared" si="46"/>
        <v>65136</v>
      </c>
      <c r="D732" s="366" t="str">
        <f>IFERROR(IF(-SUM(D$20:D731)+D$15&lt;0.000001,0,IF($C732&gt;='H-32A-WP06 - Debt Service'!C$24,'H-32A-WP06 - Debt Service'!C$27/12,0)),"-")</f>
        <v>-</v>
      </c>
      <c r="E732" s="366" t="str">
        <f>IFERROR(IF(-SUM(E$20:E731)+E$15&lt;0.000001,0,IF($C732&gt;='H-32A-WP06 - Debt Service'!D$24,'H-32A-WP06 - Debt Service'!D$27/12,0)),"-")</f>
        <v>-</v>
      </c>
      <c r="F732" s="366" t="str">
        <f>IFERROR(IF(-SUM(F$20:F731)+F$15&lt;0.000001,0,IF($C732&gt;='H-32A-WP06 - Debt Service'!E$24,'H-32A-WP06 - Debt Service'!E$27/12,0)),"-")</f>
        <v>-</v>
      </c>
      <c r="G732" s="366">
        <f>IFERROR(IF(-SUM(G$20:G731)+G$15&lt;0.000001,0,IF($C732&gt;='H-32A-WP06 - Debt Service'!F$24,'H-32A-WP06 - Debt Service'!F$27/12,0)),"-")</f>
        <v>0</v>
      </c>
      <c r="H732" s="366">
        <f>IFERROR(IF(-SUM(H$20:H731)+H$15&lt;0.000001,0,IF($C732&gt;='H-32A-WP06 - Debt Service'!G$24,'H-32A-WP06 - Debt Service'!G$27/12,0)),"-")</f>
        <v>0</v>
      </c>
      <c r="I732" s="366">
        <f>IFERROR(IF(-SUM(I$20:I731)+I$15&lt;0.000001,0,IF($C732&gt;='H-32A-WP06 - Debt Service'!H$24,'H-32A-WP06 - Debt Service'!H$27/12,0)),"-")</f>
        <v>0</v>
      </c>
      <c r="J732" s="366">
        <f>IFERROR(IF(-SUM(J$20:J731)+J$15&lt;0.000001,0,IF($C732&gt;='H-32A-WP06 - Debt Service'!I$24,'H-32A-WP06 - Debt Service'!I$27/12,0)),"-")</f>
        <v>0</v>
      </c>
      <c r="K732" s="366">
        <f>IFERROR(IF(-SUM(K$20:K731)+K$15&lt;0.000001,0,IF($C732&gt;='H-32A-WP06 - Debt Service'!J$24,'H-32A-WP06 - Debt Service'!J$27/12,0)),"-")</f>
        <v>0</v>
      </c>
      <c r="L732" s="366">
        <f>IFERROR(IF(-SUM(L$20:L731)+L$15&lt;0.000001,0,IF($C732&gt;='H-32A-WP06 - Debt Service'!K$24,'H-32A-WP06 - Debt Service'!K$27/12,0)),"-")</f>
        <v>0</v>
      </c>
      <c r="M732" s="366">
        <f>IFERROR(IF(-SUM(M$20:M731)+M$15&lt;0.000001,0,IF($C732&gt;='H-32A-WP06 - Debt Service'!L$24,'H-32A-WP06 - Debt Service'!L$27/12,0)),"-")</f>
        <v>0</v>
      </c>
      <c r="N732" s="459"/>
      <c r="O732" s="354">
        <f t="shared" si="45"/>
        <v>2078</v>
      </c>
      <c r="P732" s="378">
        <f t="shared" si="47"/>
        <v>65136</v>
      </c>
      <c r="Q732" s="366" t="str">
        <f>IFERROR(IF(-SUM(Q$20:Q731)+Q$15&lt;0.000001,0,IF($C732&gt;='H-32A-WP06 - Debt Service'!P$24,'H-32A-WP06 - Debt Service'!P$27/12,0)),"-")</f>
        <v>-</v>
      </c>
      <c r="R732" s="366">
        <f>IFERROR(IF(-SUM(R$20:R731)+R$15&lt;0.000001,0,IF($C732&gt;='H-32A-WP06 - Debt Service'!Q$24,'H-32A-WP06 - Debt Service'!Q$27/12,0)),"-")</f>
        <v>0</v>
      </c>
      <c r="S732" s="366">
        <f>IFERROR(IF(-SUM(S$20:S731)+S$15&lt;0.000001,0,IF($C732&gt;='H-32A-WP06 - Debt Service'!R$24,'H-32A-WP06 - Debt Service'!R$27/12,0)),"-")</f>
        <v>0</v>
      </c>
      <c r="T732" s="366">
        <f>IFERROR(IF(-SUM(T$20:T731)+T$15&lt;0.000001,0,IF($C732&gt;='H-32A-WP06 - Debt Service'!S$24,'H-32A-WP06 - Debt Service'!S$27/12,0)),"-")</f>
        <v>0</v>
      </c>
      <c r="U732" s="366">
        <f>IFERROR(IF(-SUM(U$20:U731)+U$15&lt;0.000001,0,IF($C732&gt;='H-32A-WP06 - Debt Service'!T$24,'H-32A-WP06 - Debt Service'!T$27/12,0)),"-")</f>
        <v>0</v>
      </c>
      <c r="V732" s="366">
        <f>IFERROR(IF(-SUM(V$20:V731)+V$15&lt;0.000001,0,IF($C732&gt;='H-32A-WP06 - Debt Service'!U$24,'H-32A-WP06 - Debt Service'!U$27/12,0)),"-")</f>
        <v>0</v>
      </c>
      <c r="W732" s="366">
        <f>IFERROR(IF(-SUM(W$20:W731)+W$15&lt;0.000001,0,IF($C732&gt;='H-32A-WP06 - Debt Service'!V$24,'H-32A-WP06 - Debt Service'!V$27/12,0)),"-")</f>
        <v>0</v>
      </c>
      <c r="X732" s="366">
        <f>IFERROR(IF(-SUM(X$20:X731)+X$15&lt;0.000001,0,IF($C732&gt;='H-32A-WP06 - Debt Service'!W$24,'H-32A-WP06 - Debt Service'!W$27/12,0)),"-")</f>
        <v>0</v>
      </c>
      <c r="Y732" s="366">
        <f>IFERROR(IF(-SUM(Y$20:Y731)+Y$15&lt;0.000001,0,IF($C732&gt;='H-32A-WP06 - Debt Service'!X$24,'H-32A-WP06 - Debt Service'!X$27/12,0)),"-")</f>
        <v>0</v>
      </c>
      <c r="Z732" s="366">
        <f>IFERROR(IF(-SUM(Z$20:Z731)+Z$15&lt;0.000001,0,IF($C732&gt;='H-32A-WP06 - Debt Service'!Y$24,'H-32A-WP06 - Debt Service'!Y$27/12,0)),"-")</f>
        <v>0</v>
      </c>
    </row>
    <row r="733" spans="2:26">
      <c r="B733" s="354">
        <f t="shared" si="44"/>
        <v>2078</v>
      </c>
      <c r="C733" s="378">
        <f t="shared" si="46"/>
        <v>65167</v>
      </c>
      <c r="D733" s="366" t="str">
        <f>IFERROR(IF(-SUM(D$20:D732)+D$15&lt;0.000001,0,IF($C733&gt;='H-32A-WP06 - Debt Service'!C$24,'H-32A-WP06 - Debt Service'!C$27/12,0)),"-")</f>
        <v>-</v>
      </c>
      <c r="E733" s="366" t="str">
        <f>IFERROR(IF(-SUM(E$20:E732)+E$15&lt;0.000001,0,IF($C733&gt;='H-32A-WP06 - Debt Service'!D$24,'H-32A-WP06 - Debt Service'!D$27/12,0)),"-")</f>
        <v>-</v>
      </c>
      <c r="F733" s="366" t="str">
        <f>IFERROR(IF(-SUM(F$20:F732)+F$15&lt;0.000001,0,IF($C733&gt;='H-32A-WP06 - Debt Service'!E$24,'H-32A-WP06 - Debt Service'!E$27/12,0)),"-")</f>
        <v>-</v>
      </c>
      <c r="G733" s="366">
        <f>IFERROR(IF(-SUM(G$20:G732)+G$15&lt;0.000001,0,IF($C733&gt;='H-32A-WP06 - Debt Service'!F$24,'H-32A-WP06 - Debt Service'!F$27/12,0)),"-")</f>
        <v>0</v>
      </c>
      <c r="H733" s="366">
        <f>IFERROR(IF(-SUM(H$20:H732)+H$15&lt;0.000001,0,IF($C733&gt;='H-32A-WP06 - Debt Service'!G$24,'H-32A-WP06 - Debt Service'!G$27/12,0)),"-")</f>
        <v>0</v>
      </c>
      <c r="I733" s="366">
        <f>IFERROR(IF(-SUM(I$20:I732)+I$15&lt;0.000001,0,IF($C733&gt;='H-32A-WP06 - Debt Service'!H$24,'H-32A-WP06 - Debt Service'!H$27/12,0)),"-")</f>
        <v>0</v>
      </c>
      <c r="J733" s="366">
        <f>IFERROR(IF(-SUM(J$20:J732)+J$15&lt;0.000001,0,IF($C733&gt;='H-32A-WP06 - Debt Service'!I$24,'H-32A-WP06 - Debt Service'!I$27/12,0)),"-")</f>
        <v>0</v>
      </c>
      <c r="K733" s="366">
        <f>IFERROR(IF(-SUM(K$20:K732)+K$15&lt;0.000001,0,IF($C733&gt;='H-32A-WP06 - Debt Service'!J$24,'H-32A-WP06 - Debt Service'!J$27/12,0)),"-")</f>
        <v>0</v>
      </c>
      <c r="L733" s="366">
        <f>IFERROR(IF(-SUM(L$20:L732)+L$15&lt;0.000001,0,IF($C733&gt;='H-32A-WP06 - Debt Service'!K$24,'H-32A-WP06 - Debt Service'!K$27/12,0)),"-")</f>
        <v>0</v>
      </c>
      <c r="M733" s="366">
        <f>IFERROR(IF(-SUM(M$20:M732)+M$15&lt;0.000001,0,IF($C733&gt;='H-32A-WP06 - Debt Service'!L$24,'H-32A-WP06 - Debt Service'!L$27/12,0)),"-")</f>
        <v>0</v>
      </c>
      <c r="N733" s="459"/>
      <c r="O733" s="354">
        <f t="shared" si="45"/>
        <v>2078</v>
      </c>
      <c r="P733" s="378">
        <f t="shared" si="47"/>
        <v>65167</v>
      </c>
      <c r="Q733" s="366" t="str">
        <f>IFERROR(IF(-SUM(Q$20:Q732)+Q$15&lt;0.000001,0,IF($C733&gt;='H-32A-WP06 - Debt Service'!P$24,'H-32A-WP06 - Debt Service'!P$27/12,0)),"-")</f>
        <v>-</v>
      </c>
      <c r="R733" s="366">
        <f>IFERROR(IF(-SUM(R$20:R732)+R$15&lt;0.000001,0,IF($C733&gt;='H-32A-WP06 - Debt Service'!Q$24,'H-32A-WP06 - Debt Service'!Q$27/12,0)),"-")</f>
        <v>0</v>
      </c>
      <c r="S733" s="366">
        <f>IFERROR(IF(-SUM(S$20:S732)+S$15&lt;0.000001,0,IF($C733&gt;='H-32A-WP06 - Debt Service'!R$24,'H-32A-WP06 - Debt Service'!R$27/12,0)),"-")</f>
        <v>0</v>
      </c>
      <c r="T733" s="366">
        <f>IFERROR(IF(-SUM(T$20:T732)+T$15&lt;0.000001,0,IF($C733&gt;='H-32A-WP06 - Debt Service'!S$24,'H-32A-WP06 - Debt Service'!S$27/12,0)),"-")</f>
        <v>0</v>
      </c>
      <c r="U733" s="366">
        <f>IFERROR(IF(-SUM(U$20:U732)+U$15&lt;0.000001,0,IF($C733&gt;='H-32A-WP06 - Debt Service'!T$24,'H-32A-WP06 - Debt Service'!T$27/12,0)),"-")</f>
        <v>0</v>
      </c>
      <c r="V733" s="366">
        <f>IFERROR(IF(-SUM(V$20:V732)+V$15&lt;0.000001,0,IF($C733&gt;='H-32A-WP06 - Debt Service'!U$24,'H-32A-WP06 - Debt Service'!U$27/12,0)),"-")</f>
        <v>0</v>
      </c>
      <c r="W733" s="366">
        <f>IFERROR(IF(-SUM(W$20:W732)+W$15&lt;0.000001,0,IF($C733&gt;='H-32A-WP06 - Debt Service'!V$24,'H-32A-WP06 - Debt Service'!V$27/12,0)),"-")</f>
        <v>0</v>
      </c>
      <c r="X733" s="366">
        <f>IFERROR(IF(-SUM(X$20:X732)+X$15&lt;0.000001,0,IF($C733&gt;='H-32A-WP06 - Debt Service'!W$24,'H-32A-WP06 - Debt Service'!W$27/12,0)),"-")</f>
        <v>0</v>
      </c>
      <c r="Y733" s="366">
        <f>IFERROR(IF(-SUM(Y$20:Y732)+Y$15&lt;0.000001,0,IF($C733&gt;='H-32A-WP06 - Debt Service'!X$24,'H-32A-WP06 - Debt Service'!X$27/12,0)),"-")</f>
        <v>0</v>
      </c>
      <c r="Z733" s="366">
        <f>IFERROR(IF(-SUM(Z$20:Z732)+Z$15&lt;0.000001,0,IF($C733&gt;='H-32A-WP06 - Debt Service'!Y$24,'H-32A-WP06 - Debt Service'!Y$27/12,0)),"-")</f>
        <v>0</v>
      </c>
    </row>
    <row r="734" spans="2:26">
      <c r="B734" s="354">
        <f t="shared" si="44"/>
        <v>2078</v>
      </c>
      <c r="C734" s="378">
        <f t="shared" si="46"/>
        <v>65197</v>
      </c>
      <c r="D734" s="366" t="str">
        <f>IFERROR(IF(-SUM(D$20:D733)+D$15&lt;0.000001,0,IF($C734&gt;='H-32A-WP06 - Debt Service'!C$24,'H-32A-WP06 - Debt Service'!C$27/12,0)),"-")</f>
        <v>-</v>
      </c>
      <c r="E734" s="366" t="str">
        <f>IFERROR(IF(-SUM(E$20:E733)+E$15&lt;0.000001,0,IF($C734&gt;='H-32A-WP06 - Debt Service'!D$24,'H-32A-WP06 - Debt Service'!D$27/12,0)),"-")</f>
        <v>-</v>
      </c>
      <c r="F734" s="366" t="str">
        <f>IFERROR(IF(-SUM(F$20:F733)+F$15&lt;0.000001,0,IF($C734&gt;='H-32A-WP06 - Debt Service'!E$24,'H-32A-WP06 - Debt Service'!E$27/12,0)),"-")</f>
        <v>-</v>
      </c>
      <c r="G734" s="366">
        <f>IFERROR(IF(-SUM(G$20:G733)+G$15&lt;0.000001,0,IF($C734&gt;='H-32A-WP06 - Debt Service'!F$24,'H-32A-WP06 - Debt Service'!F$27/12,0)),"-")</f>
        <v>0</v>
      </c>
      <c r="H734" s="366">
        <f>IFERROR(IF(-SUM(H$20:H733)+H$15&lt;0.000001,0,IF($C734&gt;='H-32A-WP06 - Debt Service'!G$24,'H-32A-WP06 - Debt Service'!G$27/12,0)),"-")</f>
        <v>0</v>
      </c>
      <c r="I734" s="366">
        <f>IFERROR(IF(-SUM(I$20:I733)+I$15&lt;0.000001,0,IF($C734&gt;='H-32A-WP06 - Debt Service'!H$24,'H-32A-WP06 - Debt Service'!H$27/12,0)),"-")</f>
        <v>0</v>
      </c>
      <c r="J734" s="366">
        <f>IFERROR(IF(-SUM(J$20:J733)+J$15&lt;0.000001,0,IF($C734&gt;='H-32A-WP06 - Debt Service'!I$24,'H-32A-WP06 - Debt Service'!I$27/12,0)),"-")</f>
        <v>0</v>
      </c>
      <c r="K734" s="366">
        <f>IFERROR(IF(-SUM(K$20:K733)+K$15&lt;0.000001,0,IF($C734&gt;='H-32A-WP06 - Debt Service'!J$24,'H-32A-WP06 - Debt Service'!J$27/12,0)),"-")</f>
        <v>0</v>
      </c>
      <c r="L734" s="366">
        <f>IFERROR(IF(-SUM(L$20:L733)+L$15&lt;0.000001,0,IF($C734&gt;='H-32A-WP06 - Debt Service'!K$24,'H-32A-WP06 - Debt Service'!K$27/12,0)),"-")</f>
        <v>0</v>
      </c>
      <c r="M734" s="366">
        <f>IFERROR(IF(-SUM(M$20:M733)+M$15&lt;0.000001,0,IF($C734&gt;='H-32A-WP06 - Debt Service'!L$24,'H-32A-WP06 - Debt Service'!L$27/12,0)),"-")</f>
        <v>0</v>
      </c>
      <c r="N734" s="459"/>
      <c r="O734" s="354">
        <f t="shared" si="45"/>
        <v>2078</v>
      </c>
      <c r="P734" s="378">
        <f t="shared" si="47"/>
        <v>65197</v>
      </c>
      <c r="Q734" s="366" t="str">
        <f>IFERROR(IF(-SUM(Q$20:Q733)+Q$15&lt;0.000001,0,IF($C734&gt;='H-32A-WP06 - Debt Service'!P$24,'H-32A-WP06 - Debt Service'!P$27/12,0)),"-")</f>
        <v>-</v>
      </c>
      <c r="R734" s="366">
        <f>IFERROR(IF(-SUM(R$20:R733)+R$15&lt;0.000001,0,IF($C734&gt;='H-32A-WP06 - Debt Service'!Q$24,'H-32A-WP06 - Debt Service'!Q$27/12,0)),"-")</f>
        <v>0</v>
      </c>
      <c r="S734" s="366">
        <f>IFERROR(IF(-SUM(S$20:S733)+S$15&lt;0.000001,0,IF($C734&gt;='H-32A-WP06 - Debt Service'!R$24,'H-32A-WP06 - Debt Service'!R$27/12,0)),"-")</f>
        <v>0</v>
      </c>
      <c r="T734" s="366">
        <f>IFERROR(IF(-SUM(T$20:T733)+T$15&lt;0.000001,0,IF($C734&gt;='H-32A-WP06 - Debt Service'!S$24,'H-32A-WP06 - Debt Service'!S$27/12,0)),"-")</f>
        <v>0</v>
      </c>
      <c r="U734" s="366">
        <f>IFERROR(IF(-SUM(U$20:U733)+U$15&lt;0.000001,0,IF($C734&gt;='H-32A-WP06 - Debt Service'!T$24,'H-32A-WP06 - Debt Service'!T$27/12,0)),"-")</f>
        <v>0</v>
      </c>
      <c r="V734" s="366">
        <f>IFERROR(IF(-SUM(V$20:V733)+V$15&lt;0.000001,0,IF($C734&gt;='H-32A-WP06 - Debt Service'!U$24,'H-32A-WP06 - Debt Service'!U$27/12,0)),"-")</f>
        <v>0</v>
      </c>
      <c r="W734" s="366">
        <f>IFERROR(IF(-SUM(W$20:W733)+W$15&lt;0.000001,0,IF($C734&gt;='H-32A-WP06 - Debt Service'!V$24,'H-32A-WP06 - Debt Service'!V$27/12,0)),"-")</f>
        <v>0</v>
      </c>
      <c r="X734" s="366">
        <f>IFERROR(IF(-SUM(X$20:X733)+X$15&lt;0.000001,0,IF($C734&gt;='H-32A-WP06 - Debt Service'!W$24,'H-32A-WP06 - Debt Service'!W$27/12,0)),"-")</f>
        <v>0</v>
      </c>
      <c r="Y734" s="366">
        <f>IFERROR(IF(-SUM(Y$20:Y733)+Y$15&lt;0.000001,0,IF($C734&gt;='H-32A-WP06 - Debt Service'!X$24,'H-32A-WP06 - Debt Service'!X$27/12,0)),"-")</f>
        <v>0</v>
      </c>
      <c r="Z734" s="366">
        <f>IFERROR(IF(-SUM(Z$20:Z733)+Z$15&lt;0.000001,0,IF($C734&gt;='H-32A-WP06 - Debt Service'!Y$24,'H-32A-WP06 - Debt Service'!Y$27/12,0)),"-")</f>
        <v>0</v>
      </c>
    </row>
    <row r="735" spans="2:26">
      <c r="B735" s="354">
        <f t="shared" si="44"/>
        <v>2078</v>
      </c>
      <c r="C735" s="378">
        <f t="shared" si="46"/>
        <v>65228</v>
      </c>
      <c r="D735" s="366" t="str">
        <f>IFERROR(IF(-SUM(D$20:D734)+D$15&lt;0.000001,0,IF($C735&gt;='H-32A-WP06 - Debt Service'!C$24,'H-32A-WP06 - Debt Service'!C$27/12,0)),"-")</f>
        <v>-</v>
      </c>
      <c r="E735" s="366" t="str">
        <f>IFERROR(IF(-SUM(E$20:E734)+E$15&lt;0.000001,0,IF($C735&gt;='H-32A-WP06 - Debt Service'!D$24,'H-32A-WP06 - Debt Service'!D$27/12,0)),"-")</f>
        <v>-</v>
      </c>
      <c r="F735" s="366" t="str">
        <f>IFERROR(IF(-SUM(F$20:F734)+F$15&lt;0.000001,0,IF($C735&gt;='H-32A-WP06 - Debt Service'!E$24,'H-32A-WP06 - Debt Service'!E$27/12,0)),"-")</f>
        <v>-</v>
      </c>
      <c r="G735" s="366">
        <f>IFERROR(IF(-SUM(G$20:G734)+G$15&lt;0.000001,0,IF($C735&gt;='H-32A-WP06 - Debt Service'!F$24,'H-32A-WP06 - Debt Service'!F$27/12,0)),"-")</f>
        <v>0</v>
      </c>
      <c r="H735" s="366">
        <f>IFERROR(IF(-SUM(H$20:H734)+H$15&lt;0.000001,0,IF($C735&gt;='H-32A-WP06 - Debt Service'!G$24,'H-32A-WP06 - Debt Service'!G$27/12,0)),"-")</f>
        <v>0</v>
      </c>
      <c r="I735" s="366">
        <f>IFERROR(IF(-SUM(I$20:I734)+I$15&lt;0.000001,0,IF($C735&gt;='H-32A-WP06 - Debt Service'!H$24,'H-32A-WP06 - Debt Service'!H$27/12,0)),"-")</f>
        <v>0</v>
      </c>
      <c r="J735" s="366">
        <f>IFERROR(IF(-SUM(J$20:J734)+J$15&lt;0.000001,0,IF($C735&gt;='H-32A-WP06 - Debt Service'!I$24,'H-32A-WP06 - Debt Service'!I$27/12,0)),"-")</f>
        <v>0</v>
      </c>
      <c r="K735" s="366">
        <f>IFERROR(IF(-SUM(K$20:K734)+K$15&lt;0.000001,0,IF($C735&gt;='H-32A-WP06 - Debt Service'!J$24,'H-32A-WP06 - Debt Service'!J$27/12,0)),"-")</f>
        <v>0</v>
      </c>
      <c r="L735" s="366">
        <f>IFERROR(IF(-SUM(L$20:L734)+L$15&lt;0.000001,0,IF($C735&gt;='H-32A-WP06 - Debt Service'!K$24,'H-32A-WP06 - Debt Service'!K$27/12,0)),"-")</f>
        <v>0</v>
      </c>
      <c r="M735" s="366">
        <f>IFERROR(IF(-SUM(M$20:M734)+M$15&lt;0.000001,0,IF($C735&gt;='H-32A-WP06 - Debt Service'!L$24,'H-32A-WP06 - Debt Service'!L$27/12,0)),"-")</f>
        <v>0</v>
      </c>
      <c r="N735" s="459"/>
      <c r="O735" s="354">
        <f t="shared" si="45"/>
        <v>2078</v>
      </c>
      <c r="P735" s="378">
        <f t="shared" si="47"/>
        <v>65228</v>
      </c>
      <c r="Q735" s="366" t="str">
        <f>IFERROR(IF(-SUM(Q$20:Q734)+Q$15&lt;0.000001,0,IF($C735&gt;='H-32A-WP06 - Debt Service'!P$24,'H-32A-WP06 - Debt Service'!P$27/12,0)),"-")</f>
        <v>-</v>
      </c>
      <c r="R735" s="366">
        <f>IFERROR(IF(-SUM(R$20:R734)+R$15&lt;0.000001,0,IF($C735&gt;='H-32A-WP06 - Debt Service'!Q$24,'H-32A-WP06 - Debt Service'!Q$27/12,0)),"-")</f>
        <v>0</v>
      </c>
      <c r="S735" s="366">
        <f>IFERROR(IF(-SUM(S$20:S734)+S$15&lt;0.000001,0,IF($C735&gt;='H-32A-WP06 - Debt Service'!R$24,'H-32A-WP06 - Debt Service'!R$27/12,0)),"-")</f>
        <v>0</v>
      </c>
      <c r="T735" s="366">
        <f>IFERROR(IF(-SUM(T$20:T734)+T$15&lt;0.000001,0,IF($C735&gt;='H-32A-WP06 - Debt Service'!S$24,'H-32A-WP06 - Debt Service'!S$27/12,0)),"-")</f>
        <v>0</v>
      </c>
      <c r="U735" s="366">
        <f>IFERROR(IF(-SUM(U$20:U734)+U$15&lt;0.000001,0,IF($C735&gt;='H-32A-WP06 - Debt Service'!T$24,'H-32A-WP06 - Debt Service'!T$27/12,0)),"-")</f>
        <v>0</v>
      </c>
      <c r="V735" s="366">
        <f>IFERROR(IF(-SUM(V$20:V734)+V$15&lt;0.000001,0,IF($C735&gt;='H-32A-WP06 - Debt Service'!U$24,'H-32A-WP06 - Debt Service'!U$27/12,0)),"-")</f>
        <v>0</v>
      </c>
      <c r="W735" s="366">
        <f>IFERROR(IF(-SUM(W$20:W734)+W$15&lt;0.000001,0,IF($C735&gt;='H-32A-WP06 - Debt Service'!V$24,'H-32A-WP06 - Debt Service'!V$27/12,0)),"-")</f>
        <v>0</v>
      </c>
      <c r="X735" s="366">
        <f>IFERROR(IF(-SUM(X$20:X734)+X$15&lt;0.000001,0,IF($C735&gt;='H-32A-WP06 - Debt Service'!W$24,'H-32A-WP06 - Debt Service'!W$27/12,0)),"-")</f>
        <v>0</v>
      </c>
      <c r="Y735" s="366">
        <f>IFERROR(IF(-SUM(Y$20:Y734)+Y$15&lt;0.000001,0,IF($C735&gt;='H-32A-WP06 - Debt Service'!X$24,'H-32A-WP06 - Debt Service'!X$27/12,0)),"-")</f>
        <v>0</v>
      </c>
      <c r="Z735" s="366">
        <f>IFERROR(IF(-SUM(Z$20:Z734)+Z$15&lt;0.000001,0,IF($C735&gt;='H-32A-WP06 - Debt Service'!Y$24,'H-32A-WP06 - Debt Service'!Y$27/12,0)),"-")</f>
        <v>0</v>
      </c>
    </row>
    <row r="736" spans="2:26">
      <c r="B736" s="354">
        <f t="shared" si="44"/>
        <v>2078</v>
      </c>
      <c r="C736" s="378">
        <f t="shared" si="46"/>
        <v>65259</v>
      </c>
      <c r="D736" s="366" t="str">
        <f>IFERROR(IF(-SUM(D$20:D735)+D$15&lt;0.000001,0,IF($C736&gt;='H-32A-WP06 - Debt Service'!C$24,'H-32A-WP06 - Debt Service'!C$27/12,0)),"-")</f>
        <v>-</v>
      </c>
      <c r="E736" s="366" t="str">
        <f>IFERROR(IF(-SUM(E$20:E735)+E$15&lt;0.000001,0,IF($C736&gt;='H-32A-WP06 - Debt Service'!D$24,'H-32A-WP06 - Debt Service'!D$27/12,0)),"-")</f>
        <v>-</v>
      </c>
      <c r="F736" s="366" t="str">
        <f>IFERROR(IF(-SUM(F$20:F735)+F$15&lt;0.000001,0,IF($C736&gt;='H-32A-WP06 - Debt Service'!E$24,'H-32A-WP06 - Debt Service'!E$27/12,0)),"-")</f>
        <v>-</v>
      </c>
      <c r="G736" s="366">
        <f>IFERROR(IF(-SUM(G$20:G735)+G$15&lt;0.000001,0,IF($C736&gt;='H-32A-WP06 - Debt Service'!F$24,'H-32A-WP06 - Debt Service'!F$27/12,0)),"-")</f>
        <v>0</v>
      </c>
      <c r="H736" s="366">
        <f>IFERROR(IF(-SUM(H$20:H735)+H$15&lt;0.000001,0,IF($C736&gt;='H-32A-WP06 - Debt Service'!G$24,'H-32A-WP06 - Debt Service'!G$27/12,0)),"-")</f>
        <v>0</v>
      </c>
      <c r="I736" s="366">
        <f>IFERROR(IF(-SUM(I$20:I735)+I$15&lt;0.000001,0,IF($C736&gt;='H-32A-WP06 - Debt Service'!H$24,'H-32A-WP06 - Debt Service'!H$27/12,0)),"-")</f>
        <v>0</v>
      </c>
      <c r="J736" s="366">
        <f>IFERROR(IF(-SUM(J$20:J735)+J$15&lt;0.000001,0,IF($C736&gt;='H-32A-WP06 - Debt Service'!I$24,'H-32A-WP06 - Debt Service'!I$27/12,0)),"-")</f>
        <v>0</v>
      </c>
      <c r="K736" s="366">
        <f>IFERROR(IF(-SUM(K$20:K735)+K$15&lt;0.000001,0,IF($C736&gt;='H-32A-WP06 - Debt Service'!J$24,'H-32A-WP06 - Debt Service'!J$27/12,0)),"-")</f>
        <v>0</v>
      </c>
      <c r="L736" s="366">
        <f>IFERROR(IF(-SUM(L$20:L735)+L$15&lt;0.000001,0,IF($C736&gt;='H-32A-WP06 - Debt Service'!K$24,'H-32A-WP06 - Debt Service'!K$27/12,0)),"-")</f>
        <v>0</v>
      </c>
      <c r="M736" s="366">
        <f>IFERROR(IF(-SUM(M$20:M735)+M$15&lt;0.000001,0,IF($C736&gt;='H-32A-WP06 - Debt Service'!L$24,'H-32A-WP06 - Debt Service'!L$27/12,0)),"-")</f>
        <v>0</v>
      </c>
      <c r="N736" s="459"/>
      <c r="O736" s="354">
        <f t="shared" si="45"/>
        <v>2078</v>
      </c>
      <c r="P736" s="378">
        <f t="shared" si="47"/>
        <v>65259</v>
      </c>
      <c r="Q736" s="366" t="str">
        <f>IFERROR(IF(-SUM(Q$20:Q735)+Q$15&lt;0.000001,0,IF($C736&gt;='H-32A-WP06 - Debt Service'!P$24,'H-32A-WP06 - Debt Service'!P$27/12,0)),"-")</f>
        <v>-</v>
      </c>
      <c r="R736" s="366">
        <f>IFERROR(IF(-SUM(R$20:R735)+R$15&lt;0.000001,0,IF($C736&gt;='H-32A-WP06 - Debt Service'!Q$24,'H-32A-WP06 - Debt Service'!Q$27/12,0)),"-")</f>
        <v>0</v>
      </c>
      <c r="S736" s="366">
        <f>IFERROR(IF(-SUM(S$20:S735)+S$15&lt;0.000001,0,IF($C736&gt;='H-32A-WP06 - Debt Service'!R$24,'H-32A-WP06 - Debt Service'!R$27/12,0)),"-")</f>
        <v>0</v>
      </c>
      <c r="T736" s="366">
        <f>IFERROR(IF(-SUM(T$20:T735)+T$15&lt;0.000001,0,IF($C736&gt;='H-32A-WP06 - Debt Service'!S$24,'H-32A-WP06 - Debt Service'!S$27/12,0)),"-")</f>
        <v>0</v>
      </c>
      <c r="U736" s="366">
        <f>IFERROR(IF(-SUM(U$20:U735)+U$15&lt;0.000001,0,IF($C736&gt;='H-32A-WP06 - Debt Service'!T$24,'H-32A-WP06 - Debt Service'!T$27/12,0)),"-")</f>
        <v>0</v>
      </c>
      <c r="V736" s="366">
        <f>IFERROR(IF(-SUM(V$20:V735)+V$15&lt;0.000001,0,IF($C736&gt;='H-32A-WP06 - Debt Service'!U$24,'H-32A-WP06 - Debt Service'!U$27/12,0)),"-")</f>
        <v>0</v>
      </c>
      <c r="W736" s="366">
        <f>IFERROR(IF(-SUM(W$20:W735)+W$15&lt;0.000001,0,IF($C736&gt;='H-32A-WP06 - Debt Service'!V$24,'H-32A-WP06 - Debt Service'!V$27/12,0)),"-")</f>
        <v>0</v>
      </c>
      <c r="X736" s="366">
        <f>IFERROR(IF(-SUM(X$20:X735)+X$15&lt;0.000001,0,IF($C736&gt;='H-32A-WP06 - Debt Service'!W$24,'H-32A-WP06 - Debt Service'!W$27/12,0)),"-")</f>
        <v>0</v>
      </c>
      <c r="Y736" s="366">
        <f>IFERROR(IF(-SUM(Y$20:Y735)+Y$15&lt;0.000001,0,IF($C736&gt;='H-32A-WP06 - Debt Service'!X$24,'H-32A-WP06 - Debt Service'!X$27/12,0)),"-")</f>
        <v>0</v>
      </c>
      <c r="Z736" s="366">
        <f>IFERROR(IF(-SUM(Z$20:Z735)+Z$15&lt;0.000001,0,IF($C736&gt;='H-32A-WP06 - Debt Service'!Y$24,'H-32A-WP06 - Debt Service'!Y$27/12,0)),"-")</f>
        <v>0</v>
      </c>
    </row>
    <row r="737" spans="2:26">
      <c r="B737" s="354">
        <f t="shared" si="44"/>
        <v>2078</v>
      </c>
      <c r="C737" s="378">
        <f t="shared" si="46"/>
        <v>65289</v>
      </c>
      <c r="D737" s="366" t="str">
        <f>IFERROR(IF(-SUM(D$20:D736)+D$15&lt;0.000001,0,IF($C737&gt;='H-32A-WP06 - Debt Service'!C$24,'H-32A-WP06 - Debt Service'!C$27/12,0)),"-")</f>
        <v>-</v>
      </c>
      <c r="E737" s="366" t="str">
        <f>IFERROR(IF(-SUM(E$20:E736)+E$15&lt;0.000001,0,IF($C737&gt;='H-32A-WP06 - Debt Service'!D$24,'H-32A-WP06 - Debt Service'!D$27/12,0)),"-")</f>
        <v>-</v>
      </c>
      <c r="F737" s="366" t="str">
        <f>IFERROR(IF(-SUM(F$20:F736)+F$15&lt;0.000001,0,IF($C737&gt;='H-32A-WP06 - Debt Service'!E$24,'H-32A-WP06 - Debt Service'!E$27/12,0)),"-")</f>
        <v>-</v>
      </c>
      <c r="G737" s="366">
        <f>IFERROR(IF(-SUM(G$20:G736)+G$15&lt;0.000001,0,IF($C737&gt;='H-32A-WP06 - Debt Service'!F$24,'H-32A-WP06 - Debt Service'!F$27/12,0)),"-")</f>
        <v>0</v>
      </c>
      <c r="H737" s="366">
        <f>IFERROR(IF(-SUM(H$20:H736)+H$15&lt;0.000001,0,IF($C737&gt;='H-32A-WP06 - Debt Service'!G$24,'H-32A-WP06 - Debt Service'!G$27/12,0)),"-")</f>
        <v>0</v>
      </c>
      <c r="I737" s="366">
        <f>IFERROR(IF(-SUM(I$20:I736)+I$15&lt;0.000001,0,IF($C737&gt;='H-32A-WP06 - Debt Service'!H$24,'H-32A-WP06 - Debt Service'!H$27/12,0)),"-")</f>
        <v>0</v>
      </c>
      <c r="J737" s="366">
        <f>IFERROR(IF(-SUM(J$20:J736)+J$15&lt;0.000001,0,IF($C737&gt;='H-32A-WP06 - Debt Service'!I$24,'H-32A-WP06 - Debt Service'!I$27/12,0)),"-")</f>
        <v>0</v>
      </c>
      <c r="K737" s="366">
        <f>IFERROR(IF(-SUM(K$20:K736)+K$15&lt;0.000001,0,IF($C737&gt;='H-32A-WP06 - Debt Service'!J$24,'H-32A-WP06 - Debt Service'!J$27/12,0)),"-")</f>
        <v>0</v>
      </c>
      <c r="L737" s="366">
        <f>IFERROR(IF(-SUM(L$20:L736)+L$15&lt;0.000001,0,IF($C737&gt;='H-32A-WP06 - Debt Service'!K$24,'H-32A-WP06 - Debt Service'!K$27/12,0)),"-")</f>
        <v>0</v>
      </c>
      <c r="M737" s="366">
        <f>IFERROR(IF(-SUM(M$20:M736)+M$15&lt;0.000001,0,IF($C737&gt;='H-32A-WP06 - Debt Service'!L$24,'H-32A-WP06 - Debt Service'!L$27/12,0)),"-")</f>
        <v>0</v>
      </c>
      <c r="N737" s="459"/>
      <c r="O737" s="354">
        <f t="shared" si="45"/>
        <v>2078</v>
      </c>
      <c r="P737" s="378">
        <f t="shared" si="47"/>
        <v>65289</v>
      </c>
      <c r="Q737" s="366" t="str">
        <f>IFERROR(IF(-SUM(Q$20:Q736)+Q$15&lt;0.000001,0,IF($C737&gt;='H-32A-WP06 - Debt Service'!P$24,'H-32A-WP06 - Debt Service'!P$27/12,0)),"-")</f>
        <v>-</v>
      </c>
      <c r="R737" s="366">
        <f>IFERROR(IF(-SUM(R$20:R736)+R$15&lt;0.000001,0,IF($C737&gt;='H-32A-WP06 - Debt Service'!Q$24,'H-32A-WP06 - Debt Service'!Q$27/12,0)),"-")</f>
        <v>0</v>
      </c>
      <c r="S737" s="366">
        <f>IFERROR(IF(-SUM(S$20:S736)+S$15&lt;0.000001,0,IF($C737&gt;='H-32A-WP06 - Debt Service'!R$24,'H-32A-WP06 - Debt Service'!R$27/12,0)),"-")</f>
        <v>0</v>
      </c>
      <c r="T737" s="366">
        <f>IFERROR(IF(-SUM(T$20:T736)+T$15&lt;0.000001,0,IF($C737&gt;='H-32A-WP06 - Debt Service'!S$24,'H-32A-WP06 - Debt Service'!S$27/12,0)),"-")</f>
        <v>0</v>
      </c>
      <c r="U737" s="366">
        <f>IFERROR(IF(-SUM(U$20:U736)+U$15&lt;0.000001,0,IF($C737&gt;='H-32A-WP06 - Debt Service'!T$24,'H-32A-WP06 - Debt Service'!T$27/12,0)),"-")</f>
        <v>0</v>
      </c>
      <c r="V737" s="366">
        <f>IFERROR(IF(-SUM(V$20:V736)+V$15&lt;0.000001,0,IF($C737&gt;='H-32A-WP06 - Debt Service'!U$24,'H-32A-WP06 - Debt Service'!U$27/12,0)),"-")</f>
        <v>0</v>
      </c>
      <c r="W737" s="366">
        <f>IFERROR(IF(-SUM(W$20:W736)+W$15&lt;0.000001,0,IF($C737&gt;='H-32A-WP06 - Debt Service'!V$24,'H-32A-WP06 - Debt Service'!V$27/12,0)),"-")</f>
        <v>0</v>
      </c>
      <c r="X737" s="366">
        <f>IFERROR(IF(-SUM(X$20:X736)+X$15&lt;0.000001,0,IF($C737&gt;='H-32A-WP06 - Debt Service'!W$24,'H-32A-WP06 - Debt Service'!W$27/12,0)),"-")</f>
        <v>0</v>
      </c>
      <c r="Y737" s="366">
        <f>IFERROR(IF(-SUM(Y$20:Y736)+Y$15&lt;0.000001,0,IF($C737&gt;='H-32A-WP06 - Debt Service'!X$24,'H-32A-WP06 - Debt Service'!X$27/12,0)),"-")</f>
        <v>0</v>
      </c>
      <c r="Z737" s="366">
        <f>IFERROR(IF(-SUM(Z$20:Z736)+Z$15&lt;0.000001,0,IF($C737&gt;='H-32A-WP06 - Debt Service'!Y$24,'H-32A-WP06 - Debt Service'!Y$27/12,0)),"-")</f>
        <v>0</v>
      </c>
    </row>
    <row r="738" spans="2:26">
      <c r="B738" s="354">
        <f t="shared" si="44"/>
        <v>2078</v>
      </c>
      <c r="C738" s="378">
        <f t="shared" si="46"/>
        <v>65320</v>
      </c>
      <c r="D738" s="366" t="str">
        <f>IFERROR(IF(-SUM(D$20:D737)+D$15&lt;0.000001,0,IF($C738&gt;='H-32A-WP06 - Debt Service'!C$24,'H-32A-WP06 - Debt Service'!C$27/12,0)),"-")</f>
        <v>-</v>
      </c>
      <c r="E738" s="366" t="str">
        <f>IFERROR(IF(-SUM(E$20:E737)+E$15&lt;0.000001,0,IF($C738&gt;='H-32A-WP06 - Debt Service'!D$24,'H-32A-WP06 - Debt Service'!D$27/12,0)),"-")</f>
        <v>-</v>
      </c>
      <c r="F738" s="366" t="str">
        <f>IFERROR(IF(-SUM(F$20:F737)+F$15&lt;0.000001,0,IF($C738&gt;='H-32A-WP06 - Debt Service'!E$24,'H-32A-WP06 - Debt Service'!E$27/12,0)),"-")</f>
        <v>-</v>
      </c>
      <c r="G738" s="366">
        <f>IFERROR(IF(-SUM(G$20:G737)+G$15&lt;0.000001,0,IF($C738&gt;='H-32A-WP06 - Debt Service'!F$24,'H-32A-WP06 - Debt Service'!F$27/12,0)),"-")</f>
        <v>0</v>
      </c>
      <c r="H738" s="366">
        <f>IFERROR(IF(-SUM(H$20:H737)+H$15&lt;0.000001,0,IF($C738&gt;='H-32A-WP06 - Debt Service'!G$24,'H-32A-WP06 - Debt Service'!G$27/12,0)),"-")</f>
        <v>0</v>
      </c>
      <c r="I738" s="366">
        <f>IFERROR(IF(-SUM(I$20:I737)+I$15&lt;0.000001,0,IF($C738&gt;='H-32A-WP06 - Debt Service'!H$24,'H-32A-WP06 - Debt Service'!H$27/12,0)),"-")</f>
        <v>0</v>
      </c>
      <c r="J738" s="366">
        <f>IFERROR(IF(-SUM(J$20:J737)+J$15&lt;0.000001,0,IF($C738&gt;='H-32A-WP06 - Debt Service'!I$24,'H-32A-WP06 - Debt Service'!I$27/12,0)),"-")</f>
        <v>0</v>
      </c>
      <c r="K738" s="366">
        <f>IFERROR(IF(-SUM(K$20:K737)+K$15&lt;0.000001,0,IF($C738&gt;='H-32A-WP06 - Debt Service'!J$24,'H-32A-WP06 - Debt Service'!J$27/12,0)),"-")</f>
        <v>0</v>
      </c>
      <c r="L738" s="366">
        <f>IFERROR(IF(-SUM(L$20:L737)+L$15&lt;0.000001,0,IF($C738&gt;='H-32A-WP06 - Debt Service'!K$24,'H-32A-WP06 - Debt Service'!K$27/12,0)),"-")</f>
        <v>0</v>
      </c>
      <c r="M738" s="366">
        <f>IFERROR(IF(-SUM(M$20:M737)+M$15&lt;0.000001,0,IF($C738&gt;='H-32A-WP06 - Debt Service'!L$24,'H-32A-WP06 - Debt Service'!L$27/12,0)),"-")</f>
        <v>0</v>
      </c>
      <c r="N738" s="459"/>
      <c r="O738" s="354">
        <f t="shared" si="45"/>
        <v>2078</v>
      </c>
      <c r="P738" s="378">
        <f t="shared" si="47"/>
        <v>65320</v>
      </c>
      <c r="Q738" s="366" t="str">
        <f>IFERROR(IF(-SUM(Q$20:Q737)+Q$15&lt;0.000001,0,IF($C738&gt;='H-32A-WP06 - Debt Service'!P$24,'H-32A-WP06 - Debt Service'!P$27/12,0)),"-")</f>
        <v>-</v>
      </c>
      <c r="R738" s="366">
        <f>IFERROR(IF(-SUM(R$20:R737)+R$15&lt;0.000001,0,IF($C738&gt;='H-32A-WP06 - Debt Service'!Q$24,'H-32A-WP06 - Debt Service'!Q$27/12,0)),"-")</f>
        <v>0</v>
      </c>
      <c r="S738" s="366">
        <f>IFERROR(IF(-SUM(S$20:S737)+S$15&lt;0.000001,0,IF($C738&gt;='H-32A-WP06 - Debt Service'!R$24,'H-32A-WP06 - Debt Service'!R$27/12,0)),"-")</f>
        <v>0</v>
      </c>
      <c r="T738" s="366">
        <f>IFERROR(IF(-SUM(T$20:T737)+T$15&lt;0.000001,0,IF($C738&gt;='H-32A-WP06 - Debt Service'!S$24,'H-32A-WP06 - Debt Service'!S$27/12,0)),"-")</f>
        <v>0</v>
      </c>
      <c r="U738" s="366">
        <f>IFERROR(IF(-SUM(U$20:U737)+U$15&lt;0.000001,0,IF($C738&gt;='H-32A-WP06 - Debt Service'!T$24,'H-32A-WP06 - Debt Service'!T$27/12,0)),"-")</f>
        <v>0</v>
      </c>
      <c r="V738" s="366">
        <f>IFERROR(IF(-SUM(V$20:V737)+V$15&lt;0.000001,0,IF($C738&gt;='H-32A-WP06 - Debt Service'!U$24,'H-32A-WP06 - Debt Service'!U$27/12,0)),"-")</f>
        <v>0</v>
      </c>
      <c r="W738" s="366">
        <f>IFERROR(IF(-SUM(W$20:W737)+W$15&lt;0.000001,0,IF($C738&gt;='H-32A-WP06 - Debt Service'!V$24,'H-32A-WP06 - Debt Service'!V$27/12,0)),"-")</f>
        <v>0</v>
      </c>
      <c r="X738" s="366">
        <f>IFERROR(IF(-SUM(X$20:X737)+X$15&lt;0.000001,0,IF($C738&gt;='H-32A-WP06 - Debt Service'!W$24,'H-32A-WP06 - Debt Service'!W$27/12,0)),"-")</f>
        <v>0</v>
      </c>
      <c r="Y738" s="366">
        <f>IFERROR(IF(-SUM(Y$20:Y737)+Y$15&lt;0.000001,0,IF($C738&gt;='H-32A-WP06 - Debt Service'!X$24,'H-32A-WP06 - Debt Service'!X$27/12,0)),"-")</f>
        <v>0</v>
      </c>
      <c r="Z738" s="366">
        <f>IFERROR(IF(-SUM(Z$20:Z737)+Z$15&lt;0.000001,0,IF($C738&gt;='H-32A-WP06 - Debt Service'!Y$24,'H-32A-WP06 - Debt Service'!Y$27/12,0)),"-")</f>
        <v>0</v>
      </c>
    </row>
    <row r="739" spans="2:26">
      <c r="B739" s="354">
        <f t="shared" si="44"/>
        <v>2078</v>
      </c>
      <c r="C739" s="378">
        <f t="shared" si="46"/>
        <v>65350</v>
      </c>
      <c r="D739" s="366" t="str">
        <f>IFERROR(IF(-SUM(D$20:D738)+D$15&lt;0.000001,0,IF($C739&gt;='H-32A-WP06 - Debt Service'!C$24,'H-32A-WP06 - Debt Service'!C$27/12,0)),"-")</f>
        <v>-</v>
      </c>
      <c r="E739" s="366" t="str">
        <f>IFERROR(IF(-SUM(E$20:E738)+E$15&lt;0.000001,0,IF($C739&gt;='H-32A-WP06 - Debt Service'!D$24,'H-32A-WP06 - Debt Service'!D$27/12,0)),"-")</f>
        <v>-</v>
      </c>
      <c r="F739" s="366" t="str">
        <f>IFERROR(IF(-SUM(F$20:F738)+F$15&lt;0.000001,0,IF($C739&gt;='H-32A-WP06 - Debt Service'!E$24,'H-32A-WP06 - Debt Service'!E$27/12,0)),"-")</f>
        <v>-</v>
      </c>
      <c r="G739" s="366">
        <f>IFERROR(IF(-SUM(G$20:G738)+G$15&lt;0.000001,0,IF($C739&gt;='H-32A-WP06 - Debt Service'!F$24,'H-32A-WP06 - Debt Service'!F$27/12,0)),"-")</f>
        <v>0</v>
      </c>
      <c r="H739" s="366">
        <f>IFERROR(IF(-SUM(H$20:H738)+H$15&lt;0.000001,0,IF($C739&gt;='H-32A-WP06 - Debt Service'!G$24,'H-32A-WP06 - Debt Service'!G$27/12,0)),"-")</f>
        <v>0</v>
      </c>
      <c r="I739" s="366">
        <f>IFERROR(IF(-SUM(I$20:I738)+I$15&lt;0.000001,0,IF($C739&gt;='H-32A-WP06 - Debt Service'!H$24,'H-32A-WP06 - Debt Service'!H$27/12,0)),"-")</f>
        <v>0</v>
      </c>
      <c r="J739" s="366">
        <f>IFERROR(IF(-SUM(J$20:J738)+J$15&lt;0.000001,0,IF($C739&gt;='H-32A-WP06 - Debt Service'!I$24,'H-32A-WP06 - Debt Service'!I$27/12,0)),"-")</f>
        <v>0</v>
      </c>
      <c r="K739" s="366">
        <f>IFERROR(IF(-SUM(K$20:K738)+K$15&lt;0.000001,0,IF($C739&gt;='H-32A-WP06 - Debt Service'!J$24,'H-32A-WP06 - Debt Service'!J$27/12,0)),"-")</f>
        <v>0</v>
      </c>
      <c r="L739" s="366">
        <f>IFERROR(IF(-SUM(L$20:L738)+L$15&lt;0.000001,0,IF($C739&gt;='H-32A-WP06 - Debt Service'!K$24,'H-32A-WP06 - Debt Service'!K$27/12,0)),"-")</f>
        <v>0</v>
      </c>
      <c r="M739" s="366">
        <f>IFERROR(IF(-SUM(M$20:M738)+M$15&lt;0.000001,0,IF($C739&gt;='H-32A-WP06 - Debt Service'!L$24,'H-32A-WP06 - Debt Service'!L$27/12,0)),"-")</f>
        <v>0</v>
      </c>
      <c r="N739" s="459"/>
      <c r="O739" s="354">
        <f t="shared" si="45"/>
        <v>2078</v>
      </c>
      <c r="P739" s="378">
        <f t="shared" si="47"/>
        <v>65350</v>
      </c>
      <c r="Q739" s="366" t="str">
        <f>IFERROR(IF(-SUM(Q$20:Q738)+Q$15&lt;0.000001,0,IF($C739&gt;='H-32A-WP06 - Debt Service'!P$24,'H-32A-WP06 - Debt Service'!P$27/12,0)),"-")</f>
        <v>-</v>
      </c>
      <c r="R739" s="366">
        <f>IFERROR(IF(-SUM(R$20:R738)+R$15&lt;0.000001,0,IF($C739&gt;='H-32A-WP06 - Debt Service'!Q$24,'H-32A-WP06 - Debt Service'!Q$27/12,0)),"-")</f>
        <v>0</v>
      </c>
      <c r="S739" s="366">
        <f>IFERROR(IF(-SUM(S$20:S738)+S$15&lt;0.000001,0,IF($C739&gt;='H-32A-WP06 - Debt Service'!R$24,'H-32A-WP06 - Debt Service'!R$27/12,0)),"-")</f>
        <v>0</v>
      </c>
      <c r="T739" s="366">
        <f>IFERROR(IF(-SUM(T$20:T738)+T$15&lt;0.000001,0,IF($C739&gt;='H-32A-WP06 - Debt Service'!S$24,'H-32A-WP06 - Debt Service'!S$27/12,0)),"-")</f>
        <v>0</v>
      </c>
      <c r="U739" s="366">
        <f>IFERROR(IF(-SUM(U$20:U738)+U$15&lt;0.000001,0,IF($C739&gt;='H-32A-WP06 - Debt Service'!T$24,'H-32A-WP06 - Debt Service'!T$27/12,0)),"-")</f>
        <v>0</v>
      </c>
      <c r="V739" s="366">
        <f>IFERROR(IF(-SUM(V$20:V738)+V$15&lt;0.000001,0,IF($C739&gt;='H-32A-WP06 - Debt Service'!U$24,'H-32A-WP06 - Debt Service'!U$27/12,0)),"-")</f>
        <v>0</v>
      </c>
      <c r="W739" s="366">
        <f>IFERROR(IF(-SUM(W$20:W738)+W$15&lt;0.000001,0,IF($C739&gt;='H-32A-WP06 - Debt Service'!V$24,'H-32A-WP06 - Debt Service'!V$27/12,0)),"-")</f>
        <v>0</v>
      </c>
      <c r="X739" s="366">
        <f>IFERROR(IF(-SUM(X$20:X738)+X$15&lt;0.000001,0,IF($C739&gt;='H-32A-WP06 - Debt Service'!W$24,'H-32A-WP06 - Debt Service'!W$27/12,0)),"-")</f>
        <v>0</v>
      </c>
      <c r="Y739" s="366">
        <f>IFERROR(IF(-SUM(Y$20:Y738)+Y$15&lt;0.000001,0,IF($C739&gt;='H-32A-WP06 - Debt Service'!X$24,'H-32A-WP06 - Debt Service'!X$27/12,0)),"-")</f>
        <v>0</v>
      </c>
      <c r="Z739" s="366">
        <f>IFERROR(IF(-SUM(Z$20:Z738)+Z$15&lt;0.000001,0,IF($C739&gt;='H-32A-WP06 - Debt Service'!Y$24,'H-32A-WP06 - Debt Service'!Y$27/12,0)),"-")</f>
        <v>0</v>
      </c>
    </row>
    <row r="740" spans="2:26">
      <c r="B740" s="354">
        <f t="shared" si="44"/>
        <v>2079</v>
      </c>
      <c r="C740" s="378">
        <f t="shared" si="46"/>
        <v>65381</v>
      </c>
      <c r="D740" s="366" t="str">
        <f>IFERROR(IF(-SUM(D$20:D739)+D$15&lt;0.000001,0,IF($C740&gt;='H-32A-WP06 - Debt Service'!C$24,'H-32A-WP06 - Debt Service'!C$27/12,0)),"-")</f>
        <v>-</v>
      </c>
      <c r="E740" s="366" t="str">
        <f>IFERROR(IF(-SUM(E$20:E739)+E$15&lt;0.000001,0,IF($C740&gt;='H-32A-WP06 - Debt Service'!D$24,'H-32A-WP06 - Debt Service'!D$27/12,0)),"-")</f>
        <v>-</v>
      </c>
      <c r="F740" s="366" t="str">
        <f>IFERROR(IF(-SUM(F$20:F739)+F$15&lt;0.000001,0,IF($C740&gt;='H-32A-WP06 - Debt Service'!E$24,'H-32A-WP06 - Debt Service'!E$27/12,0)),"-")</f>
        <v>-</v>
      </c>
      <c r="G740" s="366">
        <f>IFERROR(IF(-SUM(G$20:G739)+G$15&lt;0.000001,0,IF($C740&gt;='H-32A-WP06 - Debt Service'!F$24,'H-32A-WP06 - Debt Service'!F$27/12,0)),"-")</f>
        <v>0</v>
      </c>
      <c r="H740" s="366">
        <f>IFERROR(IF(-SUM(H$20:H739)+H$15&lt;0.000001,0,IF($C740&gt;='H-32A-WP06 - Debt Service'!G$24,'H-32A-WP06 - Debt Service'!G$27/12,0)),"-")</f>
        <v>0</v>
      </c>
      <c r="I740" s="366">
        <f>IFERROR(IF(-SUM(I$20:I739)+I$15&lt;0.000001,0,IF($C740&gt;='H-32A-WP06 - Debt Service'!H$24,'H-32A-WP06 - Debt Service'!H$27/12,0)),"-")</f>
        <v>0</v>
      </c>
      <c r="J740" s="366">
        <f>IFERROR(IF(-SUM(J$20:J739)+J$15&lt;0.000001,0,IF($C740&gt;='H-32A-WP06 - Debt Service'!I$24,'H-32A-WP06 - Debt Service'!I$27/12,0)),"-")</f>
        <v>0</v>
      </c>
      <c r="K740" s="366">
        <f>IFERROR(IF(-SUM(K$20:K739)+K$15&lt;0.000001,0,IF($C740&gt;='H-32A-WP06 - Debt Service'!J$24,'H-32A-WP06 - Debt Service'!J$27/12,0)),"-")</f>
        <v>0</v>
      </c>
      <c r="L740" s="366">
        <f>IFERROR(IF(-SUM(L$20:L739)+L$15&lt;0.000001,0,IF($C740&gt;='H-32A-WP06 - Debt Service'!K$24,'H-32A-WP06 - Debt Service'!K$27/12,0)),"-")</f>
        <v>0</v>
      </c>
      <c r="M740" s="366">
        <f>IFERROR(IF(-SUM(M$20:M739)+M$15&lt;0.000001,0,IF($C740&gt;='H-32A-WP06 - Debt Service'!L$24,'H-32A-WP06 - Debt Service'!L$27/12,0)),"-")</f>
        <v>0</v>
      </c>
      <c r="N740" s="459"/>
      <c r="O740" s="354">
        <f t="shared" si="45"/>
        <v>2079</v>
      </c>
      <c r="P740" s="378">
        <f t="shared" si="47"/>
        <v>65381</v>
      </c>
      <c r="Q740" s="366" t="str">
        <f>IFERROR(IF(-SUM(Q$20:Q739)+Q$15&lt;0.000001,0,IF($C740&gt;='H-32A-WP06 - Debt Service'!P$24,'H-32A-WP06 - Debt Service'!P$27/12,0)),"-")</f>
        <v>-</v>
      </c>
      <c r="R740" s="366">
        <f>IFERROR(IF(-SUM(R$20:R739)+R$15&lt;0.000001,0,IF($C740&gt;='H-32A-WP06 - Debt Service'!Q$24,'H-32A-WP06 - Debt Service'!Q$27/12,0)),"-")</f>
        <v>0</v>
      </c>
      <c r="S740" s="366">
        <f>IFERROR(IF(-SUM(S$20:S739)+S$15&lt;0.000001,0,IF($C740&gt;='H-32A-WP06 - Debt Service'!R$24,'H-32A-WP06 - Debt Service'!R$27/12,0)),"-")</f>
        <v>0</v>
      </c>
      <c r="T740" s="366">
        <f>IFERROR(IF(-SUM(T$20:T739)+T$15&lt;0.000001,0,IF($C740&gt;='H-32A-WP06 - Debt Service'!S$24,'H-32A-WP06 - Debt Service'!S$27/12,0)),"-")</f>
        <v>0</v>
      </c>
      <c r="U740" s="366">
        <f>IFERROR(IF(-SUM(U$20:U739)+U$15&lt;0.000001,0,IF($C740&gt;='H-32A-WP06 - Debt Service'!T$24,'H-32A-WP06 - Debt Service'!T$27/12,0)),"-")</f>
        <v>0</v>
      </c>
      <c r="V740" s="366">
        <f>IFERROR(IF(-SUM(V$20:V739)+V$15&lt;0.000001,0,IF($C740&gt;='H-32A-WP06 - Debt Service'!U$24,'H-32A-WP06 - Debt Service'!U$27/12,0)),"-")</f>
        <v>0</v>
      </c>
      <c r="W740" s="366">
        <f>IFERROR(IF(-SUM(W$20:W739)+W$15&lt;0.000001,0,IF($C740&gt;='H-32A-WP06 - Debt Service'!V$24,'H-32A-WP06 - Debt Service'!V$27/12,0)),"-")</f>
        <v>0</v>
      </c>
      <c r="X740" s="366">
        <f>IFERROR(IF(-SUM(X$20:X739)+X$15&lt;0.000001,0,IF($C740&gt;='H-32A-WP06 - Debt Service'!W$24,'H-32A-WP06 - Debt Service'!W$27/12,0)),"-")</f>
        <v>0</v>
      </c>
      <c r="Y740" s="366">
        <f>IFERROR(IF(-SUM(Y$20:Y739)+Y$15&lt;0.000001,0,IF($C740&gt;='H-32A-WP06 - Debt Service'!X$24,'H-32A-WP06 - Debt Service'!X$27/12,0)),"-")</f>
        <v>0</v>
      </c>
      <c r="Z740" s="366">
        <f>IFERROR(IF(-SUM(Z$20:Z739)+Z$15&lt;0.000001,0,IF($C740&gt;='H-32A-WP06 - Debt Service'!Y$24,'H-32A-WP06 - Debt Service'!Y$27/12,0)),"-")</f>
        <v>0</v>
      </c>
    </row>
    <row r="741" spans="2:26">
      <c r="B741" s="354">
        <f t="shared" si="44"/>
        <v>2079</v>
      </c>
      <c r="C741" s="378">
        <f t="shared" si="46"/>
        <v>65412</v>
      </c>
      <c r="D741" s="366" t="str">
        <f>IFERROR(IF(-SUM(D$20:D740)+D$15&lt;0.000001,0,IF($C741&gt;='H-32A-WP06 - Debt Service'!C$24,'H-32A-WP06 - Debt Service'!C$27/12,0)),"-")</f>
        <v>-</v>
      </c>
      <c r="E741" s="366" t="str">
        <f>IFERROR(IF(-SUM(E$20:E740)+E$15&lt;0.000001,0,IF($C741&gt;='H-32A-WP06 - Debt Service'!D$24,'H-32A-WP06 - Debt Service'!D$27/12,0)),"-")</f>
        <v>-</v>
      </c>
      <c r="F741" s="366" t="str">
        <f>IFERROR(IF(-SUM(F$20:F740)+F$15&lt;0.000001,0,IF($C741&gt;='H-32A-WP06 - Debt Service'!E$24,'H-32A-WP06 - Debt Service'!E$27/12,0)),"-")</f>
        <v>-</v>
      </c>
      <c r="G741" s="366">
        <f>IFERROR(IF(-SUM(G$20:G740)+G$15&lt;0.000001,0,IF($C741&gt;='H-32A-WP06 - Debt Service'!F$24,'H-32A-WP06 - Debt Service'!F$27/12,0)),"-")</f>
        <v>0</v>
      </c>
      <c r="H741" s="366">
        <f>IFERROR(IF(-SUM(H$20:H740)+H$15&lt;0.000001,0,IF($C741&gt;='H-32A-WP06 - Debt Service'!G$24,'H-32A-WP06 - Debt Service'!G$27/12,0)),"-")</f>
        <v>0</v>
      </c>
      <c r="I741" s="366">
        <f>IFERROR(IF(-SUM(I$20:I740)+I$15&lt;0.000001,0,IF($C741&gt;='H-32A-WP06 - Debt Service'!H$24,'H-32A-WP06 - Debt Service'!H$27/12,0)),"-")</f>
        <v>0</v>
      </c>
      <c r="J741" s="366">
        <f>IFERROR(IF(-SUM(J$20:J740)+J$15&lt;0.000001,0,IF($C741&gt;='H-32A-WP06 - Debt Service'!I$24,'H-32A-WP06 - Debt Service'!I$27/12,0)),"-")</f>
        <v>0</v>
      </c>
      <c r="K741" s="366">
        <f>IFERROR(IF(-SUM(K$20:K740)+K$15&lt;0.000001,0,IF($C741&gt;='H-32A-WP06 - Debt Service'!J$24,'H-32A-WP06 - Debt Service'!J$27/12,0)),"-")</f>
        <v>0</v>
      </c>
      <c r="L741" s="366">
        <f>IFERROR(IF(-SUM(L$20:L740)+L$15&lt;0.000001,0,IF($C741&gt;='H-32A-WP06 - Debt Service'!K$24,'H-32A-WP06 - Debt Service'!K$27/12,0)),"-")</f>
        <v>0</v>
      </c>
      <c r="M741" s="366">
        <f>IFERROR(IF(-SUM(M$20:M740)+M$15&lt;0.000001,0,IF($C741&gt;='H-32A-WP06 - Debt Service'!L$24,'H-32A-WP06 - Debt Service'!L$27/12,0)),"-")</f>
        <v>0</v>
      </c>
      <c r="N741" s="459"/>
      <c r="O741" s="354">
        <f t="shared" si="45"/>
        <v>2079</v>
      </c>
      <c r="P741" s="378">
        <f t="shared" si="47"/>
        <v>65412</v>
      </c>
      <c r="Q741" s="366" t="str">
        <f>IFERROR(IF(-SUM(Q$20:Q740)+Q$15&lt;0.000001,0,IF($C741&gt;='H-32A-WP06 - Debt Service'!P$24,'H-32A-WP06 - Debt Service'!P$27/12,0)),"-")</f>
        <v>-</v>
      </c>
      <c r="R741" s="366">
        <f>IFERROR(IF(-SUM(R$20:R740)+R$15&lt;0.000001,0,IF($C741&gt;='H-32A-WP06 - Debt Service'!Q$24,'H-32A-WP06 - Debt Service'!Q$27/12,0)),"-")</f>
        <v>0</v>
      </c>
      <c r="S741" s="366">
        <f>IFERROR(IF(-SUM(S$20:S740)+S$15&lt;0.000001,0,IF($C741&gt;='H-32A-WP06 - Debt Service'!R$24,'H-32A-WP06 - Debt Service'!R$27/12,0)),"-")</f>
        <v>0</v>
      </c>
      <c r="T741" s="366">
        <f>IFERROR(IF(-SUM(T$20:T740)+T$15&lt;0.000001,0,IF($C741&gt;='H-32A-WP06 - Debt Service'!S$24,'H-32A-WP06 - Debt Service'!S$27/12,0)),"-")</f>
        <v>0</v>
      </c>
      <c r="U741" s="366">
        <f>IFERROR(IF(-SUM(U$20:U740)+U$15&lt;0.000001,0,IF($C741&gt;='H-32A-WP06 - Debt Service'!T$24,'H-32A-WP06 - Debt Service'!T$27/12,0)),"-")</f>
        <v>0</v>
      </c>
      <c r="V741" s="366">
        <f>IFERROR(IF(-SUM(V$20:V740)+V$15&lt;0.000001,0,IF($C741&gt;='H-32A-WP06 - Debt Service'!U$24,'H-32A-WP06 - Debt Service'!U$27/12,0)),"-")</f>
        <v>0</v>
      </c>
      <c r="W741" s="366">
        <f>IFERROR(IF(-SUM(W$20:W740)+W$15&lt;0.000001,0,IF($C741&gt;='H-32A-WP06 - Debt Service'!V$24,'H-32A-WP06 - Debt Service'!V$27/12,0)),"-")</f>
        <v>0</v>
      </c>
      <c r="X741" s="366">
        <f>IFERROR(IF(-SUM(X$20:X740)+X$15&lt;0.000001,0,IF($C741&gt;='H-32A-WP06 - Debt Service'!W$24,'H-32A-WP06 - Debt Service'!W$27/12,0)),"-")</f>
        <v>0</v>
      </c>
      <c r="Y741" s="366">
        <f>IFERROR(IF(-SUM(Y$20:Y740)+Y$15&lt;0.000001,0,IF($C741&gt;='H-32A-WP06 - Debt Service'!X$24,'H-32A-WP06 - Debt Service'!X$27/12,0)),"-")</f>
        <v>0</v>
      </c>
      <c r="Z741" s="366">
        <f>IFERROR(IF(-SUM(Z$20:Z740)+Z$15&lt;0.000001,0,IF($C741&gt;='H-32A-WP06 - Debt Service'!Y$24,'H-32A-WP06 - Debt Service'!Y$27/12,0)),"-")</f>
        <v>0</v>
      </c>
    </row>
    <row r="742" spans="2:26">
      <c r="B742" s="354">
        <f t="shared" si="44"/>
        <v>2079</v>
      </c>
      <c r="C742" s="378">
        <f t="shared" si="46"/>
        <v>65440</v>
      </c>
      <c r="D742" s="366" t="str">
        <f>IFERROR(IF(-SUM(D$20:D741)+D$15&lt;0.000001,0,IF($C742&gt;='H-32A-WP06 - Debt Service'!C$24,'H-32A-WP06 - Debt Service'!C$27/12,0)),"-")</f>
        <v>-</v>
      </c>
      <c r="E742" s="366" t="str">
        <f>IFERROR(IF(-SUM(E$20:E741)+E$15&lt;0.000001,0,IF($C742&gt;='H-32A-WP06 - Debt Service'!D$24,'H-32A-WP06 - Debt Service'!D$27/12,0)),"-")</f>
        <v>-</v>
      </c>
      <c r="F742" s="366" t="str">
        <f>IFERROR(IF(-SUM(F$20:F741)+F$15&lt;0.000001,0,IF($C742&gt;='H-32A-WP06 - Debt Service'!E$24,'H-32A-WP06 - Debt Service'!E$27/12,0)),"-")</f>
        <v>-</v>
      </c>
      <c r="G742" s="366">
        <f>IFERROR(IF(-SUM(G$20:G741)+G$15&lt;0.000001,0,IF($C742&gt;='H-32A-WP06 - Debt Service'!F$24,'H-32A-WP06 - Debt Service'!F$27/12,0)),"-")</f>
        <v>0</v>
      </c>
      <c r="H742" s="366">
        <f>IFERROR(IF(-SUM(H$20:H741)+H$15&lt;0.000001,0,IF($C742&gt;='H-32A-WP06 - Debt Service'!G$24,'H-32A-WP06 - Debt Service'!G$27/12,0)),"-")</f>
        <v>0</v>
      </c>
      <c r="I742" s="366">
        <f>IFERROR(IF(-SUM(I$20:I741)+I$15&lt;0.000001,0,IF($C742&gt;='H-32A-WP06 - Debt Service'!H$24,'H-32A-WP06 - Debt Service'!H$27/12,0)),"-")</f>
        <v>0</v>
      </c>
      <c r="J742" s="366">
        <f>IFERROR(IF(-SUM(J$20:J741)+J$15&lt;0.000001,0,IF($C742&gt;='H-32A-WP06 - Debt Service'!I$24,'H-32A-WP06 - Debt Service'!I$27/12,0)),"-")</f>
        <v>0</v>
      </c>
      <c r="K742" s="366">
        <f>IFERROR(IF(-SUM(K$20:K741)+K$15&lt;0.000001,0,IF($C742&gt;='H-32A-WP06 - Debt Service'!J$24,'H-32A-WP06 - Debt Service'!J$27/12,0)),"-")</f>
        <v>0</v>
      </c>
      <c r="L742" s="366">
        <f>IFERROR(IF(-SUM(L$20:L741)+L$15&lt;0.000001,0,IF($C742&gt;='H-32A-WP06 - Debt Service'!K$24,'H-32A-WP06 - Debt Service'!K$27/12,0)),"-")</f>
        <v>0</v>
      </c>
      <c r="M742" s="366">
        <f>IFERROR(IF(-SUM(M$20:M741)+M$15&lt;0.000001,0,IF($C742&gt;='H-32A-WP06 - Debt Service'!L$24,'H-32A-WP06 - Debt Service'!L$27/12,0)),"-")</f>
        <v>0</v>
      </c>
      <c r="N742" s="459"/>
      <c r="O742" s="354">
        <f t="shared" si="45"/>
        <v>2079</v>
      </c>
      <c r="P742" s="378">
        <f t="shared" si="47"/>
        <v>65440</v>
      </c>
      <c r="Q742" s="366" t="str">
        <f>IFERROR(IF(-SUM(Q$20:Q741)+Q$15&lt;0.000001,0,IF($C742&gt;='H-32A-WP06 - Debt Service'!P$24,'H-32A-WP06 - Debt Service'!P$27/12,0)),"-")</f>
        <v>-</v>
      </c>
      <c r="R742" s="366">
        <f>IFERROR(IF(-SUM(R$20:R741)+R$15&lt;0.000001,0,IF($C742&gt;='H-32A-WP06 - Debt Service'!Q$24,'H-32A-WP06 - Debt Service'!Q$27/12,0)),"-")</f>
        <v>0</v>
      </c>
      <c r="S742" s="366">
        <f>IFERROR(IF(-SUM(S$20:S741)+S$15&lt;0.000001,0,IF($C742&gt;='H-32A-WP06 - Debt Service'!R$24,'H-32A-WP06 - Debt Service'!R$27/12,0)),"-")</f>
        <v>0</v>
      </c>
      <c r="T742" s="366">
        <f>IFERROR(IF(-SUM(T$20:T741)+T$15&lt;0.000001,0,IF($C742&gt;='H-32A-WP06 - Debt Service'!S$24,'H-32A-WP06 - Debt Service'!S$27/12,0)),"-")</f>
        <v>0</v>
      </c>
      <c r="U742" s="366">
        <f>IFERROR(IF(-SUM(U$20:U741)+U$15&lt;0.000001,0,IF($C742&gt;='H-32A-WP06 - Debt Service'!T$24,'H-32A-WP06 - Debt Service'!T$27/12,0)),"-")</f>
        <v>0</v>
      </c>
      <c r="V742" s="366">
        <f>IFERROR(IF(-SUM(V$20:V741)+V$15&lt;0.000001,0,IF($C742&gt;='H-32A-WP06 - Debt Service'!U$24,'H-32A-WP06 - Debt Service'!U$27/12,0)),"-")</f>
        <v>0</v>
      </c>
      <c r="W742" s="366">
        <f>IFERROR(IF(-SUM(W$20:W741)+W$15&lt;0.000001,0,IF($C742&gt;='H-32A-WP06 - Debt Service'!V$24,'H-32A-WP06 - Debt Service'!V$27/12,0)),"-")</f>
        <v>0</v>
      </c>
      <c r="X742" s="366">
        <f>IFERROR(IF(-SUM(X$20:X741)+X$15&lt;0.000001,0,IF($C742&gt;='H-32A-WP06 - Debt Service'!W$24,'H-32A-WP06 - Debt Service'!W$27/12,0)),"-")</f>
        <v>0</v>
      </c>
      <c r="Y742" s="366">
        <f>IFERROR(IF(-SUM(Y$20:Y741)+Y$15&lt;0.000001,0,IF($C742&gt;='H-32A-WP06 - Debt Service'!X$24,'H-32A-WP06 - Debt Service'!X$27/12,0)),"-")</f>
        <v>0</v>
      </c>
      <c r="Z742" s="366">
        <f>IFERROR(IF(-SUM(Z$20:Z741)+Z$15&lt;0.000001,0,IF($C742&gt;='H-32A-WP06 - Debt Service'!Y$24,'H-32A-WP06 - Debt Service'!Y$27/12,0)),"-")</f>
        <v>0</v>
      </c>
    </row>
    <row r="743" spans="2:26">
      <c r="B743" s="354">
        <f t="shared" si="44"/>
        <v>2079</v>
      </c>
      <c r="C743" s="378">
        <f t="shared" si="46"/>
        <v>65471</v>
      </c>
      <c r="D743" s="366" t="str">
        <f>IFERROR(IF(-SUM(D$20:D742)+D$15&lt;0.000001,0,IF($C743&gt;='H-32A-WP06 - Debt Service'!C$24,'H-32A-WP06 - Debt Service'!C$27/12,0)),"-")</f>
        <v>-</v>
      </c>
      <c r="E743" s="366" t="str">
        <f>IFERROR(IF(-SUM(E$20:E742)+E$15&lt;0.000001,0,IF($C743&gt;='H-32A-WP06 - Debt Service'!D$24,'H-32A-WP06 - Debt Service'!D$27/12,0)),"-")</f>
        <v>-</v>
      </c>
      <c r="F743" s="366" t="str">
        <f>IFERROR(IF(-SUM(F$20:F742)+F$15&lt;0.000001,0,IF($C743&gt;='H-32A-WP06 - Debt Service'!E$24,'H-32A-WP06 - Debt Service'!E$27/12,0)),"-")</f>
        <v>-</v>
      </c>
      <c r="G743" s="366">
        <f>IFERROR(IF(-SUM(G$20:G742)+G$15&lt;0.000001,0,IF($C743&gt;='H-32A-WP06 - Debt Service'!F$24,'H-32A-WP06 - Debt Service'!F$27/12,0)),"-")</f>
        <v>0</v>
      </c>
      <c r="H743" s="366">
        <f>IFERROR(IF(-SUM(H$20:H742)+H$15&lt;0.000001,0,IF($C743&gt;='H-32A-WP06 - Debt Service'!G$24,'H-32A-WP06 - Debt Service'!G$27/12,0)),"-")</f>
        <v>0</v>
      </c>
      <c r="I743" s="366">
        <f>IFERROR(IF(-SUM(I$20:I742)+I$15&lt;0.000001,0,IF($C743&gt;='H-32A-WP06 - Debt Service'!H$24,'H-32A-WP06 - Debt Service'!H$27/12,0)),"-")</f>
        <v>0</v>
      </c>
      <c r="J743" s="366">
        <f>IFERROR(IF(-SUM(J$20:J742)+J$15&lt;0.000001,0,IF($C743&gt;='H-32A-WP06 - Debt Service'!I$24,'H-32A-WP06 - Debt Service'!I$27/12,0)),"-")</f>
        <v>0</v>
      </c>
      <c r="K743" s="366">
        <f>IFERROR(IF(-SUM(K$20:K742)+K$15&lt;0.000001,0,IF($C743&gt;='H-32A-WP06 - Debt Service'!J$24,'H-32A-WP06 - Debt Service'!J$27/12,0)),"-")</f>
        <v>0</v>
      </c>
      <c r="L743" s="366">
        <f>IFERROR(IF(-SUM(L$20:L742)+L$15&lt;0.000001,0,IF($C743&gt;='H-32A-WP06 - Debt Service'!K$24,'H-32A-WP06 - Debt Service'!K$27/12,0)),"-")</f>
        <v>0</v>
      </c>
      <c r="M743" s="366">
        <f>IFERROR(IF(-SUM(M$20:M742)+M$15&lt;0.000001,0,IF($C743&gt;='H-32A-WP06 - Debt Service'!L$24,'H-32A-WP06 - Debt Service'!L$27/12,0)),"-")</f>
        <v>0</v>
      </c>
      <c r="N743" s="459"/>
      <c r="O743" s="354">
        <f t="shared" si="45"/>
        <v>2079</v>
      </c>
      <c r="P743" s="378">
        <f t="shared" si="47"/>
        <v>65471</v>
      </c>
      <c r="Q743" s="366" t="str">
        <f>IFERROR(IF(-SUM(Q$20:Q742)+Q$15&lt;0.000001,0,IF($C743&gt;='H-32A-WP06 - Debt Service'!P$24,'H-32A-WP06 - Debt Service'!P$27/12,0)),"-")</f>
        <v>-</v>
      </c>
      <c r="R743" s="366">
        <f>IFERROR(IF(-SUM(R$20:R742)+R$15&lt;0.000001,0,IF($C743&gt;='H-32A-WP06 - Debt Service'!Q$24,'H-32A-WP06 - Debt Service'!Q$27/12,0)),"-")</f>
        <v>0</v>
      </c>
      <c r="S743" s="366">
        <f>IFERROR(IF(-SUM(S$20:S742)+S$15&lt;0.000001,0,IF($C743&gt;='H-32A-WP06 - Debt Service'!R$24,'H-32A-WP06 - Debt Service'!R$27/12,0)),"-")</f>
        <v>0</v>
      </c>
      <c r="T743" s="366">
        <f>IFERROR(IF(-SUM(T$20:T742)+T$15&lt;0.000001,0,IF($C743&gt;='H-32A-WP06 - Debt Service'!S$24,'H-32A-WP06 - Debt Service'!S$27/12,0)),"-")</f>
        <v>0</v>
      </c>
      <c r="U743" s="366">
        <f>IFERROR(IF(-SUM(U$20:U742)+U$15&lt;0.000001,0,IF($C743&gt;='H-32A-WP06 - Debt Service'!T$24,'H-32A-WP06 - Debt Service'!T$27/12,0)),"-")</f>
        <v>0</v>
      </c>
      <c r="V743" s="366">
        <f>IFERROR(IF(-SUM(V$20:V742)+V$15&lt;0.000001,0,IF($C743&gt;='H-32A-WP06 - Debt Service'!U$24,'H-32A-WP06 - Debt Service'!U$27/12,0)),"-")</f>
        <v>0</v>
      </c>
      <c r="W743" s="366">
        <f>IFERROR(IF(-SUM(W$20:W742)+W$15&lt;0.000001,0,IF($C743&gt;='H-32A-WP06 - Debt Service'!V$24,'H-32A-WP06 - Debt Service'!V$27/12,0)),"-")</f>
        <v>0</v>
      </c>
      <c r="X743" s="366">
        <f>IFERROR(IF(-SUM(X$20:X742)+X$15&lt;0.000001,0,IF($C743&gt;='H-32A-WP06 - Debt Service'!W$24,'H-32A-WP06 - Debt Service'!W$27/12,0)),"-")</f>
        <v>0</v>
      </c>
      <c r="Y743" s="366">
        <f>IFERROR(IF(-SUM(Y$20:Y742)+Y$15&lt;0.000001,0,IF($C743&gt;='H-32A-WP06 - Debt Service'!X$24,'H-32A-WP06 - Debt Service'!X$27/12,0)),"-")</f>
        <v>0</v>
      </c>
      <c r="Z743" s="366">
        <f>IFERROR(IF(-SUM(Z$20:Z742)+Z$15&lt;0.000001,0,IF($C743&gt;='H-32A-WP06 - Debt Service'!Y$24,'H-32A-WP06 - Debt Service'!Y$27/12,0)),"-")</f>
        <v>0</v>
      </c>
    </row>
    <row r="744" spans="2:26">
      <c r="B744" s="354">
        <f t="shared" si="44"/>
        <v>2079</v>
      </c>
      <c r="C744" s="378">
        <f t="shared" si="46"/>
        <v>65501</v>
      </c>
      <c r="D744" s="366" t="str">
        <f>IFERROR(IF(-SUM(D$20:D743)+D$15&lt;0.000001,0,IF($C744&gt;='H-32A-WP06 - Debt Service'!C$24,'H-32A-WP06 - Debt Service'!C$27/12,0)),"-")</f>
        <v>-</v>
      </c>
      <c r="E744" s="366" t="str">
        <f>IFERROR(IF(-SUM(E$20:E743)+E$15&lt;0.000001,0,IF($C744&gt;='H-32A-WP06 - Debt Service'!D$24,'H-32A-WP06 - Debt Service'!D$27/12,0)),"-")</f>
        <v>-</v>
      </c>
      <c r="F744" s="366" t="str">
        <f>IFERROR(IF(-SUM(F$20:F743)+F$15&lt;0.000001,0,IF($C744&gt;='H-32A-WP06 - Debt Service'!E$24,'H-32A-WP06 - Debt Service'!E$27/12,0)),"-")</f>
        <v>-</v>
      </c>
      <c r="G744" s="366">
        <f>IFERROR(IF(-SUM(G$20:G743)+G$15&lt;0.000001,0,IF($C744&gt;='H-32A-WP06 - Debt Service'!F$24,'H-32A-WP06 - Debt Service'!F$27/12,0)),"-")</f>
        <v>0</v>
      </c>
      <c r="H744" s="366">
        <f>IFERROR(IF(-SUM(H$20:H743)+H$15&lt;0.000001,0,IF($C744&gt;='H-32A-WP06 - Debt Service'!G$24,'H-32A-WP06 - Debt Service'!G$27/12,0)),"-")</f>
        <v>0</v>
      </c>
      <c r="I744" s="366">
        <f>IFERROR(IF(-SUM(I$20:I743)+I$15&lt;0.000001,0,IF($C744&gt;='H-32A-WP06 - Debt Service'!H$24,'H-32A-WP06 - Debt Service'!H$27/12,0)),"-")</f>
        <v>0</v>
      </c>
      <c r="J744" s="366">
        <f>IFERROR(IF(-SUM(J$20:J743)+J$15&lt;0.000001,0,IF($C744&gt;='H-32A-WP06 - Debt Service'!I$24,'H-32A-WP06 - Debt Service'!I$27/12,0)),"-")</f>
        <v>0</v>
      </c>
      <c r="K744" s="366">
        <f>IFERROR(IF(-SUM(K$20:K743)+K$15&lt;0.000001,0,IF($C744&gt;='H-32A-WP06 - Debt Service'!J$24,'H-32A-WP06 - Debt Service'!J$27/12,0)),"-")</f>
        <v>0</v>
      </c>
      <c r="L744" s="366">
        <f>IFERROR(IF(-SUM(L$20:L743)+L$15&lt;0.000001,0,IF($C744&gt;='H-32A-WP06 - Debt Service'!K$24,'H-32A-WP06 - Debt Service'!K$27/12,0)),"-")</f>
        <v>0</v>
      </c>
      <c r="M744" s="366">
        <f>IFERROR(IF(-SUM(M$20:M743)+M$15&lt;0.000001,0,IF($C744&gt;='H-32A-WP06 - Debt Service'!L$24,'H-32A-WP06 - Debt Service'!L$27/12,0)),"-")</f>
        <v>0</v>
      </c>
      <c r="N744" s="459"/>
      <c r="O744" s="354">
        <f t="shared" si="45"/>
        <v>2079</v>
      </c>
      <c r="P744" s="378">
        <f t="shared" si="47"/>
        <v>65501</v>
      </c>
      <c r="Q744" s="366" t="str">
        <f>IFERROR(IF(-SUM(Q$20:Q743)+Q$15&lt;0.000001,0,IF($C744&gt;='H-32A-WP06 - Debt Service'!P$24,'H-32A-WP06 - Debt Service'!P$27/12,0)),"-")</f>
        <v>-</v>
      </c>
      <c r="R744" s="366">
        <f>IFERROR(IF(-SUM(R$20:R743)+R$15&lt;0.000001,0,IF($C744&gt;='H-32A-WP06 - Debt Service'!Q$24,'H-32A-WP06 - Debt Service'!Q$27/12,0)),"-")</f>
        <v>0</v>
      </c>
      <c r="S744" s="366">
        <f>IFERROR(IF(-SUM(S$20:S743)+S$15&lt;0.000001,0,IF($C744&gt;='H-32A-WP06 - Debt Service'!R$24,'H-32A-WP06 - Debt Service'!R$27/12,0)),"-")</f>
        <v>0</v>
      </c>
      <c r="T744" s="366">
        <f>IFERROR(IF(-SUM(T$20:T743)+T$15&lt;0.000001,0,IF($C744&gt;='H-32A-WP06 - Debt Service'!S$24,'H-32A-WP06 - Debt Service'!S$27/12,0)),"-")</f>
        <v>0</v>
      </c>
      <c r="U744" s="366">
        <f>IFERROR(IF(-SUM(U$20:U743)+U$15&lt;0.000001,0,IF($C744&gt;='H-32A-WP06 - Debt Service'!T$24,'H-32A-WP06 - Debt Service'!T$27/12,0)),"-")</f>
        <v>0</v>
      </c>
      <c r="V744" s="366">
        <f>IFERROR(IF(-SUM(V$20:V743)+V$15&lt;0.000001,0,IF($C744&gt;='H-32A-WP06 - Debt Service'!U$24,'H-32A-WP06 - Debt Service'!U$27/12,0)),"-")</f>
        <v>0</v>
      </c>
      <c r="W744" s="366">
        <f>IFERROR(IF(-SUM(W$20:W743)+W$15&lt;0.000001,0,IF($C744&gt;='H-32A-WP06 - Debt Service'!V$24,'H-32A-WP06 - Debt Service'!V$27/12,0)),"-")</f>
        <v>0</v>
      </c>
      <c r="X744" s="366">
        <f>IFERROR(IF(-SUM(X$20:X743)+X$15&lt;0.000001,0,IF($C744&gt;='H-32A-WP06 - Debt Service'!W$24,'H-32A-WP06 - Debt Service'!W$27/12,0)),"-")</f>
        <v>0</v>
      </c>
      <c r="Y744" s="366">
        <f>IFERROR(IF(-SUM(Y$20:Y743)+Y$15&lt;0.000001,0,IF($C744&gt;='H-32A-WP06 - Debt Service'!X$24,'H-32A-WP06 - Debt Service'!X$27/12,0)),"-")</f>
        <v>0</v>
      </c>
      <c r="Z744" s="366">
        <f>IFERROR(IF(-SUM(Z$20:Z743)+Z$15&lt;0.000001,0,IF($C744&gt;='H-32A-WP06 - Debt Service'!Y$24,'H-32A-WP06 - Debt Service'!Y$27/12,0)),"-")</f>
        <v>0</v>
      </c>
    </row>
    <row r="745" spans="2:26">
      <c r="B745" s="354">
        <f t="shared" si="44"/>
        <v>2079</v>
      </c>
      <c r="C745" s="378">
        <f t="shared" si="46"/>
        <v>65532</v>
      </c>
      <c r="D745" s="366" t="str">
        <f>IFERROR(IF(-SUM(D$20:D744)+D$15&lt;0.000001,0,IF($C745&gt;='H-32A-WP06 - Debt Service'!C$24,'H-32A-WP06 - Debt Service'!C$27/12,0)),"-")</f>
        <v>-</v>
      </c>
      <c r="E745" s="366" t="str">
        <f>IFERROR(IF(-SUM(E$20:E744)+E$15&lt;0.000001,0,IF($C745&gt;='H-32A-WP06 - Debt Service'!D$24,'H-32A-WP06 - Debt Service'!D$27/12,0)),"-")</f>
        <v>-</v>
      </c>
      <c r="F745" s="366" t="str">
        <f>IFERROR(IF(-SUM(F$20:F744)+F$15&lt;0.000001,0,IF($C745&gt;='H-32A-WP06 - Debt Service'!E$24,'H-32A-WP06 - Debt Service'!E$27/12,0)),"-")</f>
        <v>-</v>
      </c>
      <c r="G745" s="366">
        <f>IFERROR(IF(-SUM(G$20:G744)+G$15&lt;0.000001,0,IF($C745&gt;='H-32A-WP06 - Debt Service'!F$24,'H-32A-WP06 - Debt Service'!F$27/12,0)),"-")</f>
        <v>0</v>
      </c>
      <c r="H745" s="366">
        <f>IFERROR(IF(-SUM(H$20:H744)+H$15&lt;0.000001,0,IF($C745&gt;='H-32A-WP06 - Debt Service'!G$24,'H-32A-WP06 - Debt Service'!G$27/12,0)),"-")</f>
        <v>0</v>
      </c>
      <c r="I745" s="366">
        <f>IFERROR(IF(-SUM(I$20:I744)+I$15&lt;0.000001,0,IF($C745&gt;='H-32A-WP06 - Debt Service'!H$24,'H-32A-WP06 - Debt Service'!H$27/12,0)),"-")</f>
        <v>0</v>
      </c>
      <c r="J745" s="366">
        <f>IFERROR(IF(-SUM(J$20:J744)+J$15&lt;0.000001,0,IF($C745&gt;='H-32A-WP06 - Debt Service'!I$24,'H-32A-WP06 - Debt Service'!I$27/12,0)),"-")</f>
        <v>0</v>
      </c>
      <c r="K745" s="366">
        <f>IFERROR(IF(-SUM(K$20:K744)+K$15&lt;0.000001,0,IF($C745&gt;='H-32A-WP06 - Debt Service'!J$24,'H-32A-WP06 - Debt Service'!J$27/12,0)),"-")</f>
        <v>0</v>
      </c>
      <c r="L745" s="366">
        <f>IFERROR(IF(-SUM(L$20:L744)+L$15&lt;0.000001,0,IF($C745&gt;='H-32A-WP06 - Debt Service'!K$24,'H-32A-WP06 - Debt Service'!K$27/12,0)),"-")</f>
        <v>0</v>
      </c>
      <c r="M745" s="366">
        <f>IFERROR(IF(-SUM(M$20:M744)+M$15&lt;0.000001,0,IF($C745&gt;='H-32A-WP06 - Debt Service'!L$24,'H-32A-WP06 - Debt Service'!L$27/12,0)),"-")</f>
        <v>0</v>
      </c>
      <c r="N745" s="459"/>
      <c r="O745" s="354">
        <f t="shared" si="45"/>
        <v>2079</v>
      </c>
      <c r="P745" s="378">
        <f t="shared" si="47"/>
        <v>65532</v>
      </c>
      <c r="Q745" s="366" t="str">
        <f>IFERROR(IF(-SUM(Q$20:Q744)+Q$15&lt;0.000001,0,IF($C745&gt;='H-32A-WP06 - Debt Service'!P$24,'H-32A-WP06 - Debt Service'!P$27/12,0)),"-")</f>
        <v>-</v>
      </c>
      <c r="R745" s="366">
        <f>IFERROR(IF(-SUM(R$20:R744)+R$15&lt;0.000001,0,IF($C745&gt;='H-32A-WP06 - Debt Service'!Q$24,'H-32A-WP06 - Debt Service'!Q$27/12,0)),"-")</f>
        <v>0</v>
      </c>
      <c r="S745" s="366">
        <f>IFERROR(IF(-SUM(S$20:S744)+S$15&lt;0.000001,0,IF($C745&gt;='H-32A-WP06 - Debt Service'!R$24,'H-32A-WP06 - Debt Service'!R$27/12,0)),"-")</f>
        <v>0</v>
      </c>
      <c r="T745" s="366">
        <f>IFERROR(IF(-SUM(T$20:T744)+T$15&lt;0.000001,0,IF($C745&gt;='H-32A-WP06 - Debt Service'!S$24,'H-32A-WP06 - Debt Service'!S$27/12,0)),"-")</f>
        <v>0</v>
      </c>
      <c r="U745" s="366">
        <f>IFERROR(IF(-SUM(U$20:U744)+U$15&lt;0.000001,0,IF($C745&gt;='H-32A-WP06 - Debt Service'!T$24,'H-32A-WP06 - Debt Service'!T$27/12,0)),"-")</f>
        <v>0</v>
      </c>
      <c r="V745" s="366">
        <f>IFERROR(IF(-SUM(V$20:V744)+V$15&lt;0.000001,0,IF($C745&gt;='H-32A-WP06 - Debt Service'!U$24,'H-32A-WP06 - Debt Service'!U$27/12,0)),"-")</f>
        <v>0</v>
      </c>
      <c r="W745" s="366">
        <f>IFERROR(IF(-SUM(W$20:W744)+W$15&lt;0.000001,0,IF($C745&gt;='H-32A-WP06 - Debt Service'!V$24,'H-32A-WP06 - Debt Service'!V$27/12,0)),"-")</f>
        <v>0</v>
      </c>
      <c r="X745" s="366">
        <f>IFERROR(IF(-SUM(X$20:X744)+X$15&lt;0.000001,0,IF($C745&gt;='H-32A-WP06 - Debt Service'!W$24,'H-32A-WP06 - Debt Service'!W$27/12,0)),"-")</f>
        <v>0</v>
      </c>
      <c r="Y745" s="366">
        <f>IFERROR(IF(-SUM(Y$20:Y744)+Y$15&lt;0.000001,0,IF($C745&gt;='H-32A-WP06 - Debt Service'!X$24,'H-32A-WP06 - Debt Service'!X$27/12,0)),"-")</f>
        <v>0</v>
      </c>
      <c r="Z745" s="366">
        <f>IFERROR(IF(-SUM(Z$20:Z744)+Z$15&lt;0.000001,0,IF($C745&gt;='H-32A-WP06 - Debt Service'!Y$24,'H-32A-WP06 - Debt Service'!Y$27/12,0)),"-")</f>
        <v>0</v>
      </c>
    </row>
    <row r="746" spans="2:26">
      <c r="B746" s="354">
        <f t="shared" si="44"/>
        <v>2079</v>
      </c>
      <c r="C746" s="378">
        <f t="shared" si="46"/>
        <v>65562</v>
      </c>
      <c r="D746" s="366" t="str">
        <f>IFERROR(IF(-SUM(D$20:D745)+D$15&lt;0.000001,0,IF($C746&gt;='H-32A-WP06 - Debt Service'!C$24,'H-32A-WP06 - Debt Service'!C$27/12,0)),"-")</f>
        <v>-</v>
      </c>
      <c r="E746" s="366" t="str">
        <f>IFERROR(IF(-SUM(E$20:E745)+E$15&lt;0.000001,0,IF($C746&gt;='H-32A-WP06 - Debt Service'!D$24,'H-32A-WP06 - Debt Service'!D$27/12,0)),"-")</f>
        <v>-</v>
      </c>
      <c r="F746" s="366" t="str">
        <f>IFERROR(IF(-SUM(F$20:F745)+F$15&lt;0.000001,0,IF($C746&gt;='H-32A-WP06 - Debt Service'!E$24,'H-32A-WP06 - Debt Service'!E$27/12,0)),"-")</f>
        <v>-</v>
      </c>
      <c r="G746" s="366">
        <f>IFERROR(IF(-SUM(G$20:G745)+G$15&lt;0.000001,0,IF($C746&gt;='H-32A-WP06 - Debt Service'!F$24,'H-32A-WP06 - Debt Service'!F$27/12,0)),"-")</f>
        <v>0</v>
      </c>
      <c r="H746" s="366">
        <f>IFERROR(IF(-SUM(H$20:H745)+H$15&lt;0.000001,0,IF($C746&gt;='H-32A-WP06 - Debt Service'!G$24,'H-32A-WP06 - Debt Service'!G$27/12,0)),"-")</f>
        <v>0</v>
      </c>
      <c r="I746" s="366">
        <f>IFERROR(IF(-SUM(I$20:I745)+I$15&lt;0.000001,0,IF($C746&gt;='H-32A-WP06 - Debt Service'!H$24,'H-32A-WP06 - Debt Service'!H$27/12,0)),"-")</f>
        <v>0</v>
      </c>
      <c r="J746" s="366">
        <f>IFERROR(IF(-SUM(J$20:J745)+J$15&lt;0.000001,0,IF($C746&gt;='H-32A-WP06 - Debt Service'!I$24,'H-32A-WP06 - Debt Service'!I$27/12,0)),"-")</f>
        <v>0</v>
      </c>
      <c r="K746" s="366">
        <f>IFERROR(IF(-SUM(K$20:K745)+K$15&lt;0.000001,0,IF($C746&gt;='H-32A-WP06 - Debt Service'!J$24,'H-32A-WP06 - Debt Service'!J$27/12,0)),"-")</f>
        <v>0</v>
      </c>
      <c r="L746" s="366">
        <f>IFERROR(IF(-SUM(L$20:L745)+L$15&lt;0.000001,0,IF($C746&gt;='H-32A-WP06 - Debt Service'!K$24,'H-32A-WP06 - Debt Service'!K$27/12,0)),"-")</f>
        <v>0</v>
      </c>
      <c r="M746" s="366">
        <f>IFERROR(IF(-SUM(M$20:M745)+M$15&lt;0.000001,0,IF($C746&gt;='H-32A-WP06 - Debt Service'!L$24,'H-32A-WP06 - Debt Service'!L$27/12,0)),"-")</f>
        <v>0</v>
      </c>
      <c r="N746" s="459"/>
      <c r="O746" s="354">
        <f t="shared" si="45"/>
        <v>2079</v>
      </c>
      <c r="P746" s="378">
        <f t="shared" si="47"/>
        <v>65562</v>
      </c>
      <c r="Q746" s="366" t="str">
        <f>IFERROR(IF(-SUM(Q$20:Q745)+Q$15&lt;0.000001,0,IF($C746&gt;='H-32A-WP06 - Debt Service'!P$24,'H-32A-WP06 - Debt Service'!P$27/12,0)),"-")</f>
        <v>-</v>
      </c>
      <c r="R746" s="366">
        <f>IFERROR(IF(-SUM(R$20:R745)+R$15&lt;0.000001,0,IF($C746&gt;='H-32A-WP06 - Debt Service'!Q$24,'H-32A-WP06 - Debt Service'!Q$27/12,0)),"-")</f>
        <v>0</v>
      </c>
      <c r="S746" s="366">
        <f>IFERROR(IF(-SUM(S$20:S745)+S$15&lt;0.000001,0,IF($C746&gt;='H-32A-WP06 - Debt Service'!R$24,'H-32A-WP06 - Debt Service'!R$27/12,0)),"-")</f>
        <v>0</v>
      </c>
      <c r="T746" s="366">
        <f>IFERROR(IF(-SUM(T$20:T745)+T$15&lt;0.000001,0,IF($C746&gt;='H-32A-WP06 - Debt Service'!S$24,'H-32A-WP06 - Debt Service'!S$27/12,0)),"-")</f>
        <v>0</v>
      </c>
      <c r="U746" s="366">
        <f>IFERROR(IF(-SUM(U$20:U745)+U$15&lt;0.000001,0,IF($C746&gt;='H-32A-WP06 - Debt Service'!T$24,'H-32A-WP06 - Debt Service'!T$27/12,0)),"-")</f>
        <v>0</v>
      </c>
      <c r="V746" s="366">
        <f>IFERROR(IF(-SUM(V$20:V745)+V$15&lt;0.000001,0,IF($C746&gt;='H-32A-WP06 - Debt Service'!U$24,'H-32A-WP06 - Debt Service'!U$27/12,0)),"-")</f>
        <v>0</v>
      </c>
      <c r="W746" s="366">
        <f>IFERROR(IF(-SUM(W$20:W745)+W$15&lt;0.000001,0,IF($C746&gt;='H-32A-WP06 - Debt Service'!V$24,'H-32A-WP06 - Debt Service'!V$27/12,0)),"-")</f>
        <v>0</v>
      </c>
      <c r="X746" s="366">
        <f>IFERROR(IF(-SUM(X$20:X745)+X$15&lt;0.000001,0,IF($C746&gt;='H-32A-WP06 - Debt Service'!W$24,'H-32A-WP06 - Debt Service'!W$27/12,0)),"-")</f>
        <v>0</v>
      </c>
      <c r="Y746" s="366">
        <f>IFERROR(IF(-SUM(Y$20:Y745)+Y$15&lt;0.000001,0,IF($C746&gt;='H-32A-WP06 - Debt Service'!X$24,'H-32A-WP06 - Debt Service'!X$27/12,0)),"-")</f>
        <v>0</v>
      </c>
      <c r="Z746" s="366">
        <f>IFERROR(IF(-SUM(Z$20:Z745)+Z$15&lt;0.000001,0,IF($C746&gt;='H-32A-WP06 - Debt Service'!Y$24,'H-32A-WP06 - Debt Service'!Y$27/12,0)),"-")</f>
        <v>0</v>
      </c>
    </row>
    <row r="747" spans="2:26">
      <c r="B747" s="354">
        <f t="shared" si="44"/>
        <v>2079</v>
      </c>
      <c r="C747" s="378">
        <f t="shared" si="46"/>
        <v>65593</v>
      </c>
      <c r="D747" s="366" t="str">
        <f>IFERROR(IF(-SUM(D$20:D746)+D$15&lt;0.000001,0,IF($C747&gt;='H-32A-WP06 - Debt Service'!C$24,'H-32A-WP06 - Debt Service'!C$27/12,0)),"-")</f>
        <v>-</v>
      </c>
      <c r="E747" s="366" t="str">
        <f>IFERROR(IF(-SUM(E$20:E746)+E$15&lt;0.000001,0,IF($C747&gt;='H-32A-WP06 - Debt Service'!D$24,'H-32A-WP06 - Debt Service'!D$27/12,0)),"-")</f>
        <v>-</v>
      </c>
      <c r="F747" s="366" t="str">
        <f>IFERROR(IF(-SUM(F$20:F746)+F$15&lt;0.000001,0,IF($C747&gt;='H-32A-WP06 - Debt Service'!E$24,'H-32A-WP06 - Debt Service'!E$27/12,0)),"-")</f>
        <v>-</v>
      </c>
      <c r="G747" s="366">
        <f>IFERROR(IF(-SUM(G$20:G746)+G$15&lt;0.000001,0,IF($C747&gt;='H-32A-WP06 - Debt Service'!F$24,'H-32A-WP06 - Debt Service'!F$27/12,0)),"-")</f>
        <v>0</v>
      </c>
      <c r="H747" s="366">
        <f>IFERROR(IF(-SUM(H$20:H746)+H$15&lt;0.000001,0,IF($C747&gt;='H-32A-WP06 - Debt Service'!G$24,'H-32A-WP06 - Debt Service'!G$27/12,0)),"-")</f>
        <v>0</v>
      </c>
      <c r="I747" s="366">
        <f>IFERROR(IF(-SUM(I$20:I746)+I$15&lt;0.000001,0,IF($C747&gt;='H-32A-WP06 - Debt Service'!H$24,'H-32A-WP06 - Debt Service'!H$27/12,0)),"-")</f>
        <v>0</v>
      </c>
      <c r="J747" s="366">
        <f>IFERROR(IF(-SUM(J$20:J746)+J$15&lt;0.000001,0,IF($C747&gt;='H-32A-WP06 - Debt Service'!I$24,'H-32A-WP06 - Debt Service'!I$27/12,0)),"-")</f>
        <v>0</v>
      </c>
      <c r="K747" s="366">
        <f>IFERROR(IF(-SUM(K$20:K746)+K$15&lt;0.000001,0,IF($C747&gt;='H-32A-WP06 - Debt Service'!J$24,'H-32A-WP06 - Debt Service'!J$27/12,0)),"-")</f>
        <v>0</v>
      </c>
      <c r="L747" s="366">
        <f>IFERROR(IF(-SUM(L$20:L746)+L$15&lt;0.000001,0,IF($C747&gt;='H-32A-WP06 - Debt Service'!K$24,'H-32A-WP06 - Debt Service'!K$27/12,0)),"-")</f>
        <v>0</v>
      </c>
      <c r="M747" s="366">
        <f>IFERROR(IF(-SUM(M$20:M746)+M$15&lt;0.000001,0,IF($C747&gt;='H-32A-WP06 - Debt Service'!L$24,'H-32A-WP06 - Debt Service'!L$27/12,0)),"-")</f>
        <v>0</v>
      </c>
      <c r="N747" s="459"/>
      <c r="O747" s="354">
        <f t="shared" si="45"/>
        <v>2079</v>
      </c>
      <c r="P747" s="378">
        <f t="shared" si="47"/>
        <v>65593</v>
      </c>
      <c r="Q747" s="366" t="str">
        <f>IFERROR(IF(-SUM(Q$20:Q746)+Q$15&lt;0.000001,0,IF($C747&gt;='H-32A-WP06 - Debt Service'!P$24,'H-32A-WP06 - Debt Service'!P$27/12,0)),"-")</f>
        <v>-</v>
      </c>
      <c r="R747" s="366">
        <f>IFERROR(IF(-SUM(R$20:R746)+R$15&lt;0.000001,0,IF($C747&gt;='H-32A-WP06 - Debt Service'!Q$24,'H-32A-WP06 - Debt Service'!Q$27/12,0)),"-")</f>
        <v>0</v>
      </c>
      <c r="S747" s="366">
        <f>IFERROR(IF(-SUM(S$20:S746)+S$15&lt;0.000001,0,IF($C747&gt;='H-32A-WP06 - Debt Service'!R$24,'H-32A-WP06 - Debt Service'!R$27/12,0)),"-")</f>
        <v>0</v>
      </c>
      <c r="T747" s="366">
        <f>IFERROR(IF(-SUM(T$20:T746)+T$15&lt;0.000001,0,IF($C747&gt;='H-32A-WP06 - Debt Service'!S$24,'H-32A-WP06 - Debt Service'!S$27/12,0)),"-")</f>
        <v>0</v>
      </c>
      <c r="U747" s="366">
        <f>IFERROR(IF(-SUM(U$20:U746)+U$15&lt;0.000001,0,IF($C747&gt;='H-32A-WP06 - Debt Service'!T$24,'H-32A-WP06 - Debt Service'!T$27/12,0)),"-")</f>
        <v>0</v>
      </c>
      <c r="V747" s="366">
        <f>IFERROR(IF(-SUM(V$20:V746)+V$15&lt;0.000001,0,IF($C747&gt;='H-32A-WP06 - Debt Service'!U$24,'H-32A-WP06 - Debt Service'!U$27/12,0)),"-")</f>
        <v>0</v>
      </c>
      <c r="W747" s="366">
        <f>IFERROR(IF(-SUM(W$20:W746)+W$15&lt;0.000001,0,IF($C747&gt;='H-32A-WP06 - Debt Service'!V$24,'H-32A-WP06 - Debt Service'!V$27/12,0)),"-")</f>
        <v>0</v>
      </c>
      <c r="X747" s="366">
        <f>IFERROR(IF(-SUM(X$20:X746)+X$15&lt;0.000001,0,IF($C747&gt;='H-32A-WP06 - Debt Service'!W$24,'H-32A-WP06 - Debt Service'!W$27/12,0)),"-")</f>
        <v>0</v>
      </c>
      <c r="Y747" s="366">
        <f>IFERROR(IF(-SUM(Y$20:Y746)+Y$15&lt;0.000001,0,IF($C747&gt;='H-32A-WP06 - Debt Service'!X$24,'H-32A-WP06 - Debt Service'!X$27/12,0)),"-")</f>
        <v>0</v>
      </c>
      <c r="Z747" s="366">
        <f>IFERROR(IF(-SUM(Z$20:Z746)+Z$15&lt;0.000001,0,IF($C747&gt;='H-32A-WP06 - Debt Service'!Y$24,'H-32A-WP06 - Debt Service'!Y$27/12,0)),"-")</f>
        <v>0</v>
      </c>
    </row>
    <row r="748" spans="2:26">
      <c r="B748" s="354">
        <f t="shared" si="44"/>
        <v>2079</v>
      </c>
      <c r="C748" s="378">
        <f t="shared" si="46"/>
        <v>65624</v>
      </c>
      <c r="D748" s="366" t="str">
        <f>IFERROR(IF(-SUM(D$20:D747)+D$15&lt;0.000001,0,IF($C748&gt;='H-32A-WP06 - Debt Service'!C$24,'H-32A-WP06 - Debt Service'!C$27/12,0)),"-")</f>
        <v>-</v>
      </c>
      <c r="E748" s="366" t="str">
        <f>IFERROR(IF(-SUM(E$20:E747)+E$15&lt;0.000001,0,IF($C748&gt;='H-32A-WP06 - Debt Service'!D$24,'H-32A-WP06 - Debt Service'!D$27/12,0)),"-")</f>
        <v>-</v>
      </c>
      <c r="F748" s="366" t="str">
        <f>IFERROR(IF(-SUM(F$20:F747)+F$15&lt;0.000001,0,IF($C748&gt;='H-32A-WP06 - Debt Service'!E$24,'H-32A-WP06 - Debt Service'!E$27/12,0)),"-")</f>
        <v>-</v>
      </c>
      <c r="G748" s="366">
        <f>IFERROR(IF(-SUM(G$20:G747)+G$15&lt;0.000001,0,IF($C748&gt;='H-32A-WP06 - Debt Service'!F$24,'H-32A-WP06 - Debt Service'!F$27/12,0)),"-")</f>
        <v>0</v>
      </c>
      <c r="H748" s="366">
        <f>IFERROR(IF(-SUM(H$20:H747)+H$15&lt;0.000001,0,IF($C748&gt;='H-32A-WP06 - Debt Service'!G$24,'H-32A-WP06 - Debt Service'!G$27/12,0)),"-")</f>
        <v>0</v>
      </c>
      <c r="I748" s="366">
        <f>IFERROR(IF(-SUM(I$20:I747)+I$15&lt;0.000001,0,IF($C748&gt;='H-32A-WP06 - Debt Service'!H$24,'H-32A-WP06 - Debt Service'!H$27/12,0)),"-")</f>
        <v>0</v>
      </c>
      <c r="J748" s="366">
        <f>IFERROR(IF(-SUM(J$20:J747)+J$15&lt;0.000001,0,IF($C748&gt;='H-32A-WP06 - Debt Service'!I$24,'H-32A-WP06 - Debt Service'!I$27/12,0)),"-")</f>
        <v>0</v>
      </c>
      <c r="K748" s="366">
        <f>IFERROR(IF(-SUM(K$20:K747)+K$15&lt;0.000001,0,IF($C748&gt;='H-32A-WP06 - Debt Service'!J$24,'H-32A-WP06 - Debt Service'!J$27/12,0)),"-")</f>
        <v>0</v>
      </c>
      <c r="L748" s="366">
        <f>IFERROR(IF(-SUM(L$20:L747)+L$15&lt;0.000001,0,IF($C748&gt;='H-32A-WP06 - Debt Service'!K$24,'H-32A-WP06 - Debt Service'!K$27/12,0)),"-")</f>
        <v>0</v>
      </c>
      <c r="M748" s="366">
        <f>IFERROR(IF(-SUM(M$20:M747)+M$15&lt;0.000001,0,IF($C748&gt;='H-32A-WP06 - Debt Service'!L$24,'H-32A-WP06 - Debt Service'!L$27/12,0)),"-")</f>
        <v>0</v>
      </c>
      <c r="N748" s="459"/>
      <c r="O748" s="354">
        <f t="shared" si="45"/>
        <v>2079</v>
      </c>
      <c r="P748" s="378">
        <f t="shared" si="47"/>
        <v>65624</v>
      </c>
      <c r="Q748" s="366" t="str">
        <f>IFERROR(IF(-SUM(Q$20:Q747)+Q$15&lt;0.000001,0,IF($C748&gt;='H-32A-WP06 - Debt Service'!P$24,'H-32A-WP06 - Debt Service'!P$27/12,0)),"-")</f>
        <v>-</v>
      </c>
      <c r="R748" s="366">
        <f>IFERROR(IF(-SUM(R$20:R747)+R$15&lt;0.000001,0,IF($C748&gt;='H-32A-WP06 - Debt Service'!Q$24,'H-32A-WP06 - Debt Service'!Q$27/12,0)),"-")</f>
        <v>0</v>
      </c>
      <c r="S748" s="366">
        <f>IFERROR(IF(-SUM(S$20:S747)+S$15&lt;0.000001,0,IF($C748&gt;='H-32A-WP06 - Debt Service'!R$24,'H-32A-WP06 - Debt Service'!R$27/12,0)),"-")</f>
        <v>0</v>
      </c>
      <c r="T748" s="366">
        <f>IFERROR(IF(-SUM(T$20:T747)+T$15&lt;0.000001,0,IF($C748&gt;='H-32A-WP06 - Debt Service'!S$24,'H-32A-WP06 - Debt Service'!S$27/12,0)),"-")</f>
        <v>0</v>
      </c>
      <c r="U748" s="366">
        <f>IFERROR(IF(-SUM(U$20:U747)+U$15&lt;0.000001,0,IF($C748&gt;='H-32A-WP06 - Debt Service'!T$24,'H-32A-WP06 - Debt Service'!T$27/12,0)),"-")</f>
        <v>0</v>
      </c>
      <c r="V748" s="366">
        <f>IFERROR(IF(-SUM(V$20:V747)+V$15&lt;0.000001,0,IF($C748&gt;='H-32A-WP06 - Debt Service'!U$24,'H-32A-WP06 - Debt Service'!U$27/12,0)),"-")</f>
        <v>0</v>
      </c>
      <c r="W748" s="366">
        <f>IFERROR(IF(-SUM(W$20:W747)+W$15&lt;0.000001,0,IF($C748&gt;='H-32A-WP06 - Debt Service'!V$24,'H-32A-WP06 - Debt Service'!V$27/12,0)),"-")</f>
        <v>0</v>
      </c>
      <c r="X748" s="366">
        <f>IFERROR(IF(-SUM(X$20:X747)+X$15&lt;0.000001,0,IF($C748&gt;='H-32A-WP06 - Debt Service'!W$24,'H-32A-WP06 - Debt Service'!W$27/12,0)),"-")</f>
        <v>0</v>
      </c>
      <c r="Y748" s="366">
        <f>IFERROR(IF(-SUM(Y$20:Y747)+Y$15&lt;0.000001,0,IF($C748&gt;='H-32A-WP06 - Debt Service'!X$24,'H-32A-WP06 - Debt Service'!X$27/12,0)),"-")</f>
        <v>0</v>
      </c>
      <c r="Z748" s="366">
        <f>IFERROR(IF(-SUM(Z$20:Z747)+Z$15&lt;0.000001,0,IF($C748&gt;='H-32A-WP06 - Debt Service'!Y$24,'H-32A-WP06 - Debt Service'!Y$27/12,0)),"-")</f>
        <v>0</v>
      </c>
    </row>
    <row r="749" spans="2:26">
      <c r="B749" s="354">
        <f t="shared" si="44"/>
        <v>2079</v>
      </c>
      <c r="C749" s="378">
        <f t="shared" si="46"/>
        <v>65654</v>
      </c>
      <c r="D749" s="366" t="str">
        <f>IFERROR(IF(-SUM(D$20:D748)+D$15&lt;0.000001,0,IF($C749&gt;='H-32A-WP06 - Debt Service'!C$24,'H-32A-WP06 - Debt Service'!C$27/12,0)),"-")</f>
        <v>-</v>
      </c>
      <c r="E749" s="366" t="str">
        <f>IFERROR(IF(-SUM(E$20:E748)+E$15&lt;0.000001,0,IF($C749&gt;='H-32A-WP06 - Debt Service'!D$24,'H-32A-WP06 - Debt Service'!D$27/12,0)),"-")</f>
        <v>-</v>
      </c>
      <c r="F749" s="366" t="str">
        <f>IFERROR(IF(-SUM(F$20:F748)+F$15&lt;0.000001,0,IF($C749&gt;='H-32A-WP06 - Debt Service'!E$24,'H-32A-WP06 - Debt Service'!E$27/12,0)),"-")</f>
        <v>-</v>
      </c>
      <c r="G749" s="366">
        <f>IFERROR(IF(-SUM(G$20:G748)+G$15&lt;0.000001,0,IF($C749&gt;='H-32A-WP06 - Debt Service'!F$24,'H-32A-WP06 - Debt Service'!F$27/12,0)),"-")</f>
        <v>0</v>
      </c>
      <c r="H749" s="366">
        <f>IFERROR(IF(-SUM(H$20:H748)+H$15&lt;0.000001,0,IF($C749&gt;='H-32A-WP06 - Debt Service'!G$24,'H-32A-WP06 - Debt Service'!G$27/12,0)),"-")</f>
        <v>0</v>
      </c>
      <c r="I749" s="366">
        <f>IFERROR(IF(-SUM(I$20:I748)+I$15&lt;0.000001,0,IF($C749&gt;='H-32A-WP06 - Debt Service'!H$24,'H-32A-WP06 - Debt Service'!H$27/12,0)),"-")</f>
        <v>0</v>
      </c>
      <c r="J749" s="366">
        <f>IFERROR(IF(-SUM(J$20:J748)+J$15&lt;0.000001,0,IF($C749&gt;='H-32A-WP06 - Debt Service'!I$24,'H-32A-WP06 - Debt Service'!I$27/12,0)),"-")</f>
        <v>0</v>
      </c>
      <c r="K749" s="366">
        <f>IFERROR(IF(-SUM(K$20:K748)+K$15&lt;0.000001,0,IF($C749&gt;='H-32A-WP06 - Debt Service'!J$24,'H-32A-WP06 - Debt Service'!J$27/12,0)),"-")</f>
        <v>0</v>
      </c>
      <c r="L749" s="366">
        <f>IFERROR(IF(-SUM(L$20:L748)+L$15&lt;0.000001,0,IF($C749&gt;='H-32A-WP06 - Debt Service'!K$24,'H-32A-WP06 - Debt Service'!K$27/12,0)),"-")</f>
        <v>0</v>
      </c>
      <c r="M749" s="366">
        <f>IFERROR(IF(-SUM(M$20:M748)+M$15&lt;0.000001,0,IF($C749&gt;='H-32A-WP06 - Debt Service'!L$24,'H-32A-WP06 - Debt Service'!L$27/12,0)),"-")</f>
        <v>0</v>
      </c>
      <c r="N749" s="459"/>
      <c r="O749" s="354">
        <f t="shared" si="45"/>
        <v>2079</v>
      </c>
      <c r="P749" s="378">
        <f t="shared" si="47"/>
        <v>65654</v>
      </c>
      <c r="Q749" s="366" t="str">
        <f>IFERROR(IF(-SUM(Q$20:Q748)+Q$15&lt;0.000001,0,IF($C749&gt;='H-32A-WP06 - Debt Service'!P$24,'H-32A-WP06 - Debt Service'!P$27/12,0)),"-")</f>
        <v>-</v>
      </c>
      <c r="R749" s="366">
        <f>IFERROR(IF(-SUM(R$20:R748)+R$15&lt;0.000001,0,IF($C749&gt;='H-32A-WP06 - Debt Service'!Q$24,'H-32A-WP06 - Debt Service'!Q$27/12,0)),"-")</f>
        <v>0</v>
      </c>
      <c r="S749" s="366">
        <f>IFERROR(IF(-SUM(S$20:S748)+S$15&lt;0.000001,0,IF($C749&gt;='H-32A-WP06 - Debt Service'!R$24,'H-32A-WP06 - Debt Service'!R$27/12,0)),"-")</f>
        <v>0</v>
      </c>
      <c r="T749" s="366">
        <f>IFERROR(IF(-SUM(T$20:T748)+T$15&lt;0.000001,0,IF($C749&gt;='H-32A-WP06 - Debt Service'!S$24,'H-32A-WP06 - Debt Service'!S$27/12,0)),"-")</f>
        <v>0</v>
      </c>
      <c r="U749" s="366">
        <f>IFERROR(IF(-SUM(U$20:U748)+U$15&lt;0.000001,0,IF($C749&gt;='H-32A-WP06 - Debt Service'!T$24,'H-32A-WP06 - Debt Service'!T$27/12,0)),"-")</f>
        <v>0</v>
      </c>
      <c r="V749" s="366">
        <f>IFERROR(IF(-SUM(V$20:V748)+V$15&lt;0.000001,0,IF($C749&gt;='H-32A-WP06 - Debt Service'!U$24,'H-32A-WP06 - Debt Service'!U$27/12,0)),"-")</f>
        <v>0</v>
      </c>
      <c r="W749" s="366">
        <f>IFERROR(IF(-SUM(W$20:W748)+W$15&lt;0.000001,0,IF($C749&gt;='H-32A-WP06 - Debt Service'!V$24,'H-32A-WP06 - Debt Service'!V$27/12,0)),"-")</f>
        <v>0</v>
      </c>
      <c r="X749" s="366">
        <f>IFERROR(IF(-SUM(X$20:X748)+X$15&lt;0.000001,0,IF($C749&gt;='H-32A-WP06 - Debt Service'!W$24,'H-32A-WP06 - Debt Service'!W$27/12,0)),"-")</f>
        <v>0</v>
      </c>
      <c r="Y749" s="366">
        <f>IFERROR(IF(-SUM(Y$20:Y748)+Y$15&lt;0.000001,0,IF($C749&gt;='H-32A-WP06 - Debt Service'!X$24,'H-32A-WP06 - Debt Service'!X$27/12,0)),"-")</f>
        <v>0</v>
      </c>
      <c r="Z749" s="366">
        <f>IFERROR(IF(-SUM(Z$20:Z748)+Z$15&lt;0.000001,0,IF($C749&gt;='H-32A-WP06 - Debt Service'!Y$24,'H-32A-WP06 - Debt Service'!Y$27/12,0)),"-")</f>
        <v>0</v>
      </c>
    </row>
    <row r="750" spans="2:26">
      <c r="B750" s="354">
        <f t="shared" si="44"/>
        <v>2079</v>
      </c>
      <c r="C750" s="378">
        <f t="shared" si="46"/>
        <v>65685</v>
      </c>
      <c r="D750" s="366" t="str">
        <f>IFERROR(IF(-SUM(D$20:D749)+D$15&lt;0.000001,0,IF($C750&gt;='H-32A-WP06 - Debt Service'!C$24,'H-32A-WP06 - Debt Service'!C$27/12,0)),"-")</f>
        <v>-</v>
      </c>
      <c r="E750" s="366" t="str">
        <f>IFERROR(IF(-SUM(E$20:E749)+E$15&lt;0.000001,0,IF($C750&gt;='H-32A-WP06 - Debt Service'!D$24,'H-32A-WP06 - Debt Service'!D$27/12,0)),"-")</f>
        <v>-</v>
      </c>
      <c r="F750" s="366" t="str">
        <f>IFERROR(IF(-SUM(F$20:F749)+F$15&lt;0.000001,0,IF($C750&gt;='H-32A-WP06 - Debt Service'!E$24,'H-32A-WP06 - Debt Service'!E$27/12,0)),"-")</f>
        <v>-</v>
      </c>
      <c r="G750" s="366">
        <f>IFERROR(IF(-SUM(G$20:G749)+G$15&lt;0.000001,0,IF($C750&gt;='H-32A-WP06 - Debt Service'!F$24,'H-32A-WP06 - Debt Service'!F$27/12,0)),"-")</f>
        <v>0</v>
      </c>
      <c r="H750" s="366">
        <f>IFERROR(IF(-SUM(H$20:H749)+H$15&lt;0.000001,0,IF($C750&gt;='H-32A-WP06 - Debt Service'!G$24,'H-32A-WP06 - Debt Service'!G$27/12,0)),"-")</f>
        <v>0</v>
      </c>
      <c r="I750" s="366">
        <f>IFERROR(IF(-SUM(I$20:I749)+I$15&lt;0.000001,0,IF($C750&gt;='H-32A-WP06 - Debt Service'!H$24,'H-32A-WP06 - Debt Service'!H$27/12,0)),"-")</f>
        <v>0</v>
      </c>
      <c r="J750" s="366">
        <f>IFERROR(IF(-SUM(J$20:J749)+J$15&lt;0.000001,0,IF($C750&gt;='H-32A-WP06 - Debt Service'!I$24,'H-32A-WP06 - Debt Service'!I$27/12,0)),"-")</f>
        <v>0</v>
      </c>
      <c r="K750" s="366">
        <f>IFERROR(IF(-SUM(K$20:K749)+K$15&lt;0.000001,0,IF($C750&gt;='H-32A-WP06 - Debt Service'!J$24,'H-32A-WP06 - Debt Service'!J$27/12,0)),"-")</f>
        <v>0</v>
      </c>
      <c r="L750" s="366">
        <f>IFERROR(IF(-SUM(L$20:L749)+L$15&lt;0.000001,0,IF($C750&gt;='H-32A-WP06 - Debt Service'!K$24,'H-32A-WP06 - Debt Service'!K$27/12,0)),"-")</f>
        <v>0</v>
      </c>
      <c r="M750" s="366">
        <f>IFERROR(IF(-SUM(M$20:M749)+M$15&lt;0.000001,0,IF($C750&gt;='H-32A-WP06 - Debt Service'!L$24,'H-32A-WP06 - Debt Service'!L$27/12,0)),"-")</f>
        <v>0</v>
      </c>
      <c r="N750" s="459"/>
      <c r="O750" s="354">
        <f t="shared" si="45"/>
        <v>2079</v>
      </c>
      <c r="P750" s="378">
        <f t="shared" si="47"/>
        <v>65685</v>
      </c>
      <c r="Q750" s="366" t="str">
        <f>IFERROR(IF(-SUM(Q$20:Q749)+Q$15&lt;0.000001,0,IF($C750&gt;='H-32A-WP06 - Debt Service'!P$24,'H-32A-WP06 - Debt Service'!P$27/12,0)),"-")</f>
        <v>-</v>
      </c>
      <c r="R750" s="366">
        <f>IFERROR(IF(-SUM(R$20:R749)+R$15&lt;0.000001,0,IF($C750&gt;='H-32A-WP06 - Debt Service'!Q$24,'H-32A-WP06 - Debt Service'!Q$27/12,0)),"-")</f>
        <v>0</v>
      </c>
      <c r="S750" s="366">
        <f>IFERROR(IF(-SUM(S$20:S749)+S$15&lt;0.000001,0,IF($C750&gt;='H-32A-WP06 - Debt Service'!R$24,'H-32A-WP06 - Debt Service'!R$27/12,0)),"-")</f>
        <v>0</v>
      </c>
      <c r="T750" s="366">
        <f>IFERROR(IF(-SUM(T$20:T749)+T$15&lt;0.000001,0,IF($C750&gt;='H-32A-WP06 - Debt Service'!S$24,'H-32A-WP06 - Debt Service'!S$27/12,0)),"-")</f>
        <v>0</v>
      </c>
      <c r="U750" s="366">
        <f>IFERROR(IF(-SUM(U$20:U749)+U$15&lt;0.000001,0,IF($C750&gt;='H-32A-WP06 - Debt Service'!T$24,'H-32A-WP06 - Debt Service'!T$27/12,0)),"-")</f>
        <v>0</v>
      </c>
      <c r="V750" s="366">
        <f>IFERROR(IF(-SUM(V$20:V749)+V$15&lt;0.000001,0,IF($C750&gt;='H-32A-WP06 - Debt Service'!U$24,'H-32A-WP06 - Debt Service'!U$27/12,0)),"-")</f>
        <v>0</v>
      </c>
      <c r="W750" s="366">
        <f>IFERROR(IF(-SUM(W$20:W749)+W$15&lt;0.000001,0,IF($C750&gt;='H-32A-WP06 - Debt Service'!V$24,'H-32A-WP06 - Debt Service'!V$27/12,0)),"-")</f>
        <v>0</v>
      </c>
      <c r="X750" s="366">
        <f>IFERROR(IF(-SUM(X$20:X749)+X$15&lt;0.000001,0,IF($C750&gt;='H-32A-WP06 - Debt Service'!W$24,'H-32A-WP06 - Debt Service'!W$27/12,0)),"-")</f>
        <v>0</v>
      </c>
      <c r="Y750" s="366">
        <f>IFERROR(IF(-SUM(Y$20:Y749)+Y$15&lt;0.000001,0,IF($C750&gt;='H-32A-WP06 - Debt Service'!X$24,'H-32A-WP06 - Debt Service'!X$27/12,0)),"-")</f>
        <v>0</v>
      </c>
      <c r="Z750" s="366">
        <f>IFERROR(IF(-SUM(Z$20:Z749)+Z$15&lt;0.000001,0,IF($C750&gt;='H-32A-WP06 - Debt Service'!Y$24,'H-32A-WP06 - Debt Service'!Y$27/12,0)),"-")</f>
        <v>0</v>
      </c>
    </row>
    <row r="751" spans="2:26">
      <c r="B751" s="354">
        <f t="shared" si="44"/>
        <v>2079</v>
      </c>
      <c r="C751" s="378">
        <f t="shared" si="46"/>
        <v>65715</v>
      </c>
      <c r="D751" s="366" t="str">
        <f>IFERROR(IF(-SUM(D$20:D750)+D$15&lt;0.000001,0,IF($C751&gt;='H-32A-WP06 - Debt Service'!C$24,'H-32A-WP06 - Debt Service'!C$27/12,0)),"-")</f>
        <v>-</v>
      </c>
      <c r="E751" s="366" t="str">
        <f>IFERROR(IF(-SUM(E$20:E750)+E$15&lt;0.000001,0,IF($C751&gt;='H-32A-WP06 - Debt Service'!D$24,'H-32A-WP06 - Debt Service'!D$27/12,0)),"-")</f>
        <v>-</v>
      </c>
      <c r="F751" s="366" t="str">
        <f>IFERROR(IF(-SUM(F$20:F750)+F$15&lt;0.000001,0,IF($C751&gt;='H-32A-WP06 - Debt Service'!E$24,'H-32A-WP06 - Debt Service'!E$27/12,0)),"-")</f>
        <v>-</v>
      </c>
      <c r="G751" s="366">
        <f>IFERROR(IF(-SUM(G$20:G750)+G$15&lt;0.000001,0,IF($C751&gt;='H-32A-WP06 - Debt Service'!F$24,'H-32A-WP06 - Debt Service'!F$27/12,0)),"-")</f>
        <v>0</v>
      </c>
      <c r="H751" s="366">
        <f>IFERROR(IF(-SUM(H$20:H750)+H$15&lt;0.000001,0,IF($C751&gt;='H-32A-WP06 - Debt Service'!G$24,'H-32A-WP06 - Debt Service'!G$27/12,0)),"-")</f>
        <v>0</v>
      </c>
      <c r="I751" s="366">
        <f>IFERROR(IF(-SUM(I$20:I750)+I$15&lt;0.000001,0,IF($C751&gt;='H-32A-WP06 - Debt Service'!H$24,'H-32A-WP06 - Debt Service'!H$27/12,0)),"-")</f>
        <v>0</v>
      </c>
      <c r="J751" s="366">
        <f>IFERROR(IF(-SUM(J$20:J750)+J$15&lt;0.000001,0,IF($C751&gt;='H-32A-WP06 - Debt Service'!I$24,'H-32A-WP06 - Debt Service'!I$27/12,0)),"-")</f>
        <v>0</v>
      </c>
      <c r="K751" s="366">
        <f>IFERROR(IF(-SUM(K$20:K750)+K$15&lt;0.000001,0,IF($C751&gt;='H-32A-WP06 - Debt Service'!J$24,'H-32A-WP06 - Debt Service'!J$27/12,0)),"-")</f>
        <v>0</v>
      </c>
      <c r="L751" s="366">
        <f>IFERROR(IF(-SUM(L$20:L750)+L$15&lt;0.000001,0,IF($C751&gt;='H-32A-WP06 - Debt Service'!K$24,'H-32A-WP06 - Debt Service'!K$27/12,0)),"-")</f>
        <v>0</v>
      </c>
      <c r="M751" s="366">
        <f>IFERROR(IF(-SUM(M$20:M750)+M$15&lt;0.000001,0,IF($C751&gt;='H-32A-WP06 - Debt Service'!L$24,'H-32A-WP06 - Debt Service'!L$27/12,0)),"-")</f>
        <v>0</v>
      </c>
      <c r="N751" s="459"/>
      <c r="O751" s="354">
        <f t="shared" si="45"/>
        <v>2079</v>
      </c>
      <c r="P751" s="378">
        <f t="shared" si="47"/>
        <v>65715</v>
      </c>
      <c r="Q751" s="366" t="str">
        <f>IFERROR(IF(-SUM(Q$20:Q750)+Q$15&lt;0.000001,0,IF($C751&gt;='H-32A-WP06 - Debt Service'!P$24,'H-32A-WP06 - Debt Service'!P$27/12,0)),"-")</f>
        <v>-</v>
      </c>
      <c r="R751" s="366">
        <f>IFERROR(IF(-SUM(R$20:R750)+R$15&lt;0.000001,0,IF($C751&gt;='H-32A-WP06 - Debt Service'!Q$24,'H-32A-WP06 - Debt Service'!Q$27/12,0)),"-")</f>
        <v>0</v>
      </c>
      <c r="S751" s="366">
        <f>IFERROR(IF(-SUM(S$20:S750)+S$15&lt;0.000001,0,IF($C751&gt;='H-32A-WP06 - Debt Service'!R$24,'H-32A-WP06 - Debt Service'!R$27/12,0)),"-")</f>
        <v>0</v>
      </c>
      <c r="T751" s="366">
        <f>IFERROR(IF(-SUM(T$20:T750)+T$15&lt;0.000001,0,IF($C751&gt;='H-32A-WP06 - Debt Service'!S$24,'H-32A-WP06 - Debt Service'!S$27/12,0)),"-")</f>
        <v>0</v>
      </c>
      <c r="U751" s="366">
        <f>IFERROR(IF(-SUM(U$20:U750)+U$15&lt;0.000001,0,IF($C751&gt;='H-32A-WP06 - Debt Service'!T$24,'H-32A-WP06 - Debt Service'!T$27/12,0)),"-")</f>
        <v>0</v>
      </c>
      <c r="V751" s="366">
        <f>IFERROR(IF(-SUM(V$20:V750)+V$15&lt;0.000001,0,IF($C751&gt;='H-32A-WP06 - Debt Service'!U$24,'H-32A-WP06 - Debt Service'!U$27/12,0)),"-")</f>
        <v>0</v>
      </c>
      <c r="W751" s="366">
        <f>IFERROR(IF(-SUM(W$20:W750)+W$15&lt;0.000001,0,IF($C751&gt;='H-32A-WP06 - Debt Service'!V$24,'H-32A-WP06 - Debt Service'!V$27/12,0)),"-")</f>
        <v>0</v>
      </c>
      <c r="X751" s="366">
        <f>IFERROR(IF(-SUM(X$20:X750)+X$15&lt;0.000001,0,IF($C751&gt;='H-32A-WP06 - Debt Service'!W$24,'H-32A-WP06 - Debt Service'!W$27/12,0)),"-")</f>
        <v>0</v>
      </c>
      <c r="Y751" s="366">
        <f>IFERROR(IF(-SUM(Y$20:Y750)+Y$15&lt;0.000001,0,IF($C751&gt;='H-32A-WP06 - Debt Service'!X$24,'H-32A-WP06 - Debt Service'!X$27/12,0)),"-")</f>
        <v>0</v>
      </c>
      <c r="Z751" s="366">
        <f>IFERROR(IF(-SUM(Z$20:Z750)+Z$15&lt;0.000001,0,IF($C751&gt;='H-32A-WP06 - Debt Service'!Y$24,'H-32A-WP06 - Debt Service'!Y$27/12,0)),"-")</f>
        <v>0</v>
      </c>
    </row>
    <row r="752" spans="2:26">
      <c r="B752" s="354">
        <f t="shared" si="44"/>
        <v>2080</v>
      </c>
      <c r="C752" s="378">
        <f t="shared" si="46"/>
        <v>65746</v>
      </c>
      <c r="D752" s="366" t="str">
        <f>IFERROR(IF(-SUM(D$20:D751)+D$15&lt;0.000001,0,IF($C752&gt;='H-32A-WP06 - Debt Service'!C$24,'H-32A-WP06 - Debt Service'!C$27/12,0)),"-")</f>
        <v>-</v>
      </c>
      <c r="E752" s="366" t="str">
        <f>IFERROR(IF(-SUM(E$20:E751)+E$15&lt;0.000001,0,IF($C752&gt;='H-32A-WP06 - Debt Service'!D$24,'H-32A-WP06 - Debt Service'!D$27/12,0)),"-")</f>
        <v>-</v>
      </c>
      <c r="F752" s="366" t="str">
        <f>IFERROR(IF(-SUM(F$20:F751)+F$15&lt;0.000001,0,IF($C752&gt;='H-32A-WP06 - Debt Service'!E$24,'H-32A-WP06 - Debt Service'!E$27/12,0)),"-")</f>
        <v>-</v>
      </c>
      <c r="G752" s="366">
        <f>IFERROR(IF(-SUM(G$20:G751)+G$15&lt;0.000001,0,IF($C752&gt;='H-32A-WP06 - Debt Service'!F$24,'H-32A-WP06 - Debt Service'!F$27/12,0)),"-")</f>
        <v>0</v>
      </c>
      <c r="H752" s="366">
        <f>IFERROR(IF(-SUM(H$20:H751)+H$15&lt;0.000001,0,IF($C752&gt;='H-32A-WP06 - Debt Service'!G$24,'H-32A-WP06 - Debt Service'!G$27/12,0)),"-")</f>
        <v>0</v>
      </c>
      <c r="I752" s="366">
        <f>IFERROR(IF(-SUM(I$20:I751)+I$15&lt;0.000001,0,IF($C752&gt;='H-32A-WP06 - Debt Service'!H$24,'H-32A-WP06 - Debt Service'!H$27/12,0)),"-")</f>
        <v>0</v>
      </c>
      <c r="J752" s="366">
        <f>IFERROR(IF(-SUM(J$20:J751)+J$15&lt;0.000001,0,IF($C752&gt;='H-32A-WP06 - Debt Service'!I$24,'H-32A-WP06 - Debt Service'!I$27/12,0)),"-")</f>
        <v>0</v>
      </c>
      <c r="K752" s="366">
        <f>IFERROR(IF(-SUM(K$20:K751)+K$15&lt;0.000001,0,IF($C752&gt;='H-32A-WP06 - Debt Service'!J$24,'H-32A-WP06 - Debt Service'!J$27/12,0)),"-")</f>
        <v>0</v>
      </c>
      <c r="L752" s="366">
        <f>IFERROR(IF(-SUM(L$20:L751)+L$15&lt;0.000001,0,IF($C752&gt;='H-32A-WP06 - Debt Service'!K$24,'H-32A-WP06 - Debt Service'!K$27/12,0)),"-")</f>
        <v>0</v>
      </c>
      <c r="M752" s="366">
        <f>IFERROR(IF(-SUM(M$20:M751)+M$15&lt;0.000001,0,IF($C752&gt;='H-32A-WP06 - Debt Service'!L$24,'H-32A-WP06 - Debt Service'!L$27/12,0)),"-")</f>
        <v>0</v>
      </c>
      <c r="N752" s="459"/>
      <c r="O752" s="354">
        <f t="shared" si="45"/>
        <v>2080</v>
      </c>
      <c r="P752" s="378">
        <f t="shared" si="47"/>
        <v>65746</v>
      </c>
      <c r="Q752" s="366" t="str">
        <f>IFERROR(IF(-SUM(Q$20:Q751)+Q$15&lt;0.000001,0,IF($C752&gt;='H-32A-WP06 - Debt Service'!P$24,'H-32A-WP06 - Debt Service'!P$27/12,0)),"-")</f>
        <v>-</v>
      </c>
      <c r="R752" s="366">
        <f>IFERROR(IF(-SUM(R$20:R751)+R$15&lt;0.000001,0,IF($C752&gt;='H-32A-WP06 - Debt Service'!Q$24,'H-32A-WP06 - Debt Service'!Q$27/12,0)),"-")</f>
        <v>0</v>
      </c>
      <c r="S752" s="366">
        <f>IFERROR(IF(-SUM(S$20:S751)+S$15&lt;0.000001,0,IF($C752&gt;='H-32A-WP06 - Debt Service'!R$24,'H-32A-WP06 - Debt Service'!R$27/12,0)),"-")</f>
        <v>0</v>
      </c>
      <c r="T752" s="366">
        <f>IFERROR(IF(-SUM(T$20:T751)+T$15&lt;0.000001,0,IF($C752&gt;='H-32A-WP06 - Debt Service'!S$24,'H-32A-WP06 - Debt Service'!S$27/12,0)),"-")</f>
        <v>0</v>
      </c>
      <c r="U752" s="366">
        <f>IFERROR(IF(-SUM(U$20:U751)+U$15&lt;0.000001,0,IF($C752&gt;='H-32A-WP06 - Debt Service'!T$24,'H-32A-WP06 - Debt Service'!T$27/12,0)),"-")</f>
        <v>0</v>
      </c>
      <c r="V752" s="366">
        <f>IFERROR(IF(-SUM(V$20:V751)+V$15&lt;0.000001,0,IF($C752&gt;='H-32A-WP06 - Debt Service'!U$24,'H-32A-WP06 - Debt Service'!U$27/12,0)),"-")</f>
        <v>0</v>
      </c>
      <c r="W752" s="366">
        <f>IFERROR(IF(-SUM(W$20:W751)+W$15&lt;0.000001,0,IF($C752&gt;='H-32A-WP06 - Debt Service'!V$24,'H-32A-WP06 - Debt Service'!V$27/12,0)),"-")</f>
        <v>0</v>
      </c>
      <c r="X752" s="366">
        <f>IFERROR(IF(-SUM(X$20:X751)+X$15&lt;0.000001,0,IF($C752&gt;='H-32A-WP06 - Debt Service'!W$24,'H-32A-WP06 - Debt Service'!W$27/12,0)),"-")</f>
        <v>0</v>
      </c>
      <c r="Y752" s="366">
        <f>IFERROR(IF(-SUM(Y$20:Y751)+Y$15&lt;0.000001,0,IF($C752&gt;='H-32A-WP06 - Debt Service'!X$24,'H-32A-WP06 - Debt Service'!X$27/12,0)),"-")</f>
        <v>0</v>
      </c>
      <c r="Z752" s="366">
        <f>IFERROR(IF(-SUM(Z$20:Z751)+Z$15&lt;0.000001,0,IF($C752&gt;='H-32A-WP06 - Debt Service'!Y$24,'H-32A-WP06 - Debt Service'!Y$27/12,0)),"-")</f>
        <v>0</v>
      </c>
    </row>
    <row r="753" spans="2:26">
      <c r="B753" s="354">
        <f t="shared" si="44"/>
        <v>2080</v>
      </c>
      <c r="C753" s="378">
        <f t="shared" si="46"/>
        <v>65777</v>
      </c>
      <c r="D753" s="366" t="str">
        <f>IFERROR(IF(-SUM(D$20:D752)+D$15&lt;0.000001,0,IF($C753&gt;='H-32A-WP06 - Debt Service'!C$24,'H-32A-WP06 - Debt Service'!C$27/12,0)),"-")</f>
        <v>-</v>
      </c>
      <c r="E753" s="366" t="str">
        <f>IFERROR(IF(-SUM(E$20:E752)+E$15&lt;0.000001,0,IF($C753&gt;='H-32A-WP06 - Debt Service'!D$24,'H-32A-WP06 - Debt Service'!D$27/12,0)),"-")</f>
        <v>-</v>
      </c>
      <c r="F753" s="366" t="str">
        <f>IFERROR(IF(-SUM(F$20:F752)+F$15&lt;0.000001,0,IF($C753&gt;='H-32A-WP06 - Debt Service'!E$24,'H-32A-WP06 - Debt Service'!E$27/12,0)),"-")</f>
        <v>-</v>
      </c>
      <c r="G753" s="366">
        <f>IFERROR(IF(-SUM(G$20:G752)+G$15&lt;0.000001,0,IF($C753&gt;='H-32A-WP06 - Debt Service'!F$24,'H-32A-WP06 - Debt Service'!F$27/12,0)),"-")</f>
        <v>0</v>
      </c>
      <c r="H753" s="366">
        <f>IFERROR(IF(-SUM(H$20:H752)+H$15&lt;0.000001,0,IF($C753&gt;='H-32A-WP06 - Debt Service'!G$24,'H-32A-WP06 - Debt Service'!G$27/12,0)),"-")</f>
        <v>0</v>
      </c>
      <c r="I753" s="366">
        <f>IFERROR(IF(-SUM(I$20:I752)+I$15&lt;0.000001,0,IF($C753&gt;='H-32A-WP06 - Debt Service'!H$24,'H-32A-WP06 - Debt Service'!H$27/12,0)),"-")</f>
        <v>0</v>
      </c>
      <c r="J753" s="366">
        <f>IFERROR(IF(-SUM(J$20:J752)+J$15&lt;0.000001,0,IF($C753&gt;='H-32A-WP06 - Debt Service'!I$24,'H-32A-WP06 - Debt Service'!I$27/12,0)),"-")</f>
        <v>0</v>
      </c>
      <c r="K753" s="366">
        <f>IFERROR(IF(-SUM(K$20:K752)+K$15&lt;0.000001,0,IF($C753&gt;='H-32A-WP06 - Debt Service'!J$24,'H-32A-WP06 - Debt Service'!J$27/12,0)),"-")</f>
        <v>0</v>
      </c>
      <c r="L753" s="366">
        <f>IFERROR(IF(-SUM(L$20:L752)+L$15&lt;0.000001,0,IF($C753&gt;='H-32A-WP06 - Debt Service'!K$24,'H-32A-WP06 - Debt Service'!K$27/12,0)),"-")</f>
        <v>0</v>
      </c>
      <c r="M753" s="366">
        <f>IFERROR(IF(-SUM(M$20:M752)+M$15&lt;0.000001,0,IF($C753&gt;='H-32A-WP06 - Debt Service'!L$24,'H-32A-WP06 - Debt Service'!L$27/12,0)),"-")</f>
        <v>0</v>
      </c>
      <c r="N753" s="459"/>
      <c r="O753" s="354">
        <f t="shared" si="45"/>
        <v>2080</v>
      </c>
      <c r="P753" s="378">
        <f t="shared" si="47"/>
        <v>65777</v>
      </c>
      <c r="Q753" s="366" t="str">
        <f>IFERROR(IF(-SUM(Q$20:Q752)+Q$15&lt;0.000001,0,IF($C753&gt;='H-32A-WP06 - Debt Service'!P$24,'H-32A-WP06 - Debt Service'!P$27/12,0)),"-")</f>
        <v>-</v>
      </c>
      <c r="R753" s="366">
        <f>IFERROR(IF(-SUM(R$20:R752)+R$15&lt;0.000001,0,IF($C753&gt;='H-32A-WP06 - Debt Service'!Q$24,'H-32A-WP06 - Debt Service'!Q$27/12,0)),"-")</f>
        <v>0</v>
      </c>
      <c r="S753" s="366">
        <f>IFERROR(IF(-SUM(S$20:S752)+S$15&lt;0.000001,0,IF($C753&gt;='H-32A-WP06 - Debt Service'!R$24,'H-32A-WP06 - Debt Service'!R$27/12,0)),"-")</f>
        <v>0</v>
      </c>
      <c r="T753" s="366">
        <f>IFERROR(IF(-SUM(T$20:T752)+T$15&lt;0.000001,0,IF($C753&gt;='H-32A-WP06 - Debt Service'!S$24,'H-32A-WP06 - Debt Service'!S$27/12,0)),"-")</f>
        <v>0</v>
      </c>
      <c r="U753" s="366">
        <f>IFERROR(IF(-SUM(U$20:U752)+U$15&lt;0.000001,0,IF($C753&gt;='H-32A-WP06 - Debt Service'!T$24,'H-32A-WP06 - Debt Service'!T$27/12,0)),"-")</f>
        <v>0</v>
      </c>
      <c r="V753" s="366">
        <f>IFERROR(IF(-SUM(V$20:V752)+V$15&lt;0.000001,0,IF($C753&gt;='H-32A-WP06 - Debt Service'!U$24,'H-32A-WP06 - Debt Service'!U$27/12,0)),"-")</f>
        <v>0</v>
      </c>
      <c r="W753" s="366">
        <f>IFERROR(IF(-SUM(W$20:W752)+W$15&lt;0.000001,0,IF($C753&gt;='H-32A-WP06 - Debt Service'!V$24,'H-32A-WP06 - Debt Service'!V$27/12,0)),"-")</f>
        <v>0</v>
      </c>
      <c r="X753" s="366">
        <f>IFERROR(IF(-SUM(X$20:X752)+X$15&lt;0.000001,0,IF($C753&gt;='H-32A-WP06 - Debt Service'!W$24,'H-32A-WP06 - Debt Service'!W$27/12,0)),"-")</f>
        <v>0</v>
      </c>
      <c r="Y753" s="366">
        <f>IFERROR(IF(-SUM(Y$20:Y752)+Y$15&lt;0.000001,0,IF($C753&gt;='H-32A-WP06 - Debt Service'!X$24,'H-32A-WP06 - Debt Service'!X$27/12,0)),"-")</f>
        <v>0</v>
      </c>
      <c r="Z753" s="366">
        <f>IFERROR(IF(-SUM(Z$20:Z752)+Z$15&lt;0.000001,0,IF($C753&gt;='H-32A-WP06 - Debt Service'!Y$24,'H-32A-WP06 - Debt Service'!Y$27/12,0)),"-")</f>
        <v>0</v>
      </c>
    </row>
    <row r="754" spans="2:26">
      <c r="B754" s="354">
        <f t="shared" si="44"/>
        <v>2080</v>
      </c>
      <c r="C754" s="378">
        <f t="shared" si="46"/>
        <v>65806</v>
      </c>
      <c r="D754" s="366" t="str">
        <f>IFERROR(IF(-SUM(D$20:D753)+D$15&lt;0.000001,0,IF($C754&gt;='H-32A-WP06 - Debt Service'!C$24,'H-32A-WP06 - Debt Service'!C$27/12,0)),"-")</f>
        <v>-</v>
      </c>
      <c r="E754" s="366" t="str">
        <f>IFERROR(IF(-SUM(E$20:E753)+E$15&lt;0.000001,0,IF($C754&gt;='H-32A-WP06 - Debt Service'!D$24,'H-32A-WP06 - Debt Service'!D$27/12,0)),"-")</f>
        <v>-</v>
      </c>
      <c r="F754" s="366" t="str">
        <f>IFERROR(IF(-SUM(F$20:F753)+F$15&lt;0.000001,0,IF($C754&gt;='H-32A-WP06 - Debt Service'!E$24,'H-32A-WP06 - Debt Service'!E$27/12,0)),"-")</f>
        <v>-</v>
      </c>
      <c r="G754" s="366">
        <f>IFERROR(IF(-SUM(G$20:G753)+G$15&lt;0.000001,0,IF($C754&gt;='H-32A-WP06 - Debt Service'!F$24,'H-32A-WP06 - Debt Service'!F$27/12,0)),"-")</f>
        <v>0</v>
      </c>
      <c r="H754" s="366">
        <f>IFERROR(IF(-SUM(H$20:H753)+H$15&lt;0.000001,0,IF($C754&gt;='H-32A-WP06 - Debt Service'!G$24,'H-32A-WP06 - Debt Service'!G$27/12,0)),"-")</f>
        <v>0</v>
      </c>
      <c r="I754" s="366">
        <f>IFERROR(IF(-SUM(I$20:I753)+I$15&lt;0.000001,0,IF($C754&gt;='H-32A-WP06 - Debt Service'!H$24,'H-32A-WP06 - Debt Service'!H$27/12,0)),"-")</f>
        <v>0</v>
      </c>
      <c r="J754" s="366">
        <f>IFERROR(IF(-SUM(J$20:J753)+J$15&lt;0.000001,0,IF($C754&gt;='H-32A-WP06 - Debt Service'!I$24,'H-32A-WP06 - Debt Service'!I$27/12,0)),"-")</f>
        <v>0</v>
      </c>
      <c r="K754" s="366">
        <f>IFERROR(IF(-SUM(K$20:K753)+K$15&lt;0.000001,0,IF($C754&gt;='H-32A-WP06 - Debt Service'!J$24,'H-32A-WP06 - Debt Service'!J$27/12,0)),"-")</f>
        <v>0</v>
      </c>
      <c r="L754" s="366">
        <f>IFERROR(IF(-SUM(L$20:L753)+L$15&lt;0.000001,0,IF($C754&gt;='H-32A-WP06 - Debt Service'!K$24,'H-32A-WP06 - Debt Service'!K$27/12,0)),"-")</f>
        <v>0</v>
      </c>
      <c r="M754" s="366">
        <f>IFERROR(IF(-SUM(M$20:M753)+M$15&lt;0.000001,0,IF($C754&gt;='H-32A-WP06 - Debt Service'!L$24,'H-32A-WP06 - Debt Service'!L$27/12,0)),"-")</f>
        <v>0</v>
      </c>
      <c r="N754" s="459"/>
      <c r="O754" s="354">
        <f t="shared" si="45"/>
        <v>2080</v>
      </c>
      <c r="P754" s="378">
        <f t="shared" si="47"/>
        <v>65806</v>
      </c>
      <c r="Q754" s="366" t="str">
        <f>IFERROR(IF(-SUM(Q$20:Q753)+Q$15&lt;0.000001,0,IF($C754&gt;='H-32A-WP06 - Debt Service'!P$24,'H-32A-WP06 - Debt Service'!P$27/12,0)),"-")</f>
        <v>-</v>
      </c>
      <c r="R754" s="366">
        <f>IFERROR(IF(-SUM(R$20:R753)+R$15&lt;0.000001,0,IF($C754&gt;='H-32A-WP06 - Debt Service'!Q$24,'H-32A-WP06 - Debt Service'!Q$27/12,0)),"-")</f>
        <v>0</v>
      </c>
      <c r="S754" s="366">
        <f>IFERROR(IF(-SUM(S$20:S753)+S$15&lt;0.000001,0,IF($C754&gt;='H-32A-WP06 - Debt Service'!R$24,'H-32A-WP06 - Debt Service'!R$27/12,0)),"-")</f>
        <v>0</v>
      </c>
      <c r="T754" s="366">
        <f>IFERROR(IF(-SUM(T$20:T753)+T$15&lt;0.000001,0,IF($C754&gt;='H-32A-WP06 - Debt Service'!S$24,'H-32A-WP06 - Debt Service'!S$27/12,0)),"-")</f>
        <v>0</v>
      </c>
      <c r="U754" s="366">
        <f>IFERROR(IF(-SUM(U$20:U753)+U$15&lt;0.000001,0,IF($C754&gt;='H-32A-WP06 - Debt Service'!T$24,'H-32A-WP06 - Debt Service'!T$27/12,0)),"-")</f>
        <v>0</v>
      </c>
      <c r="V754" s="366">
        <f>IFERROR(IF(-SUM(V$20:V753)+V$15&lt;0.000001,0,IF($C754&gt;='H-32A-WP06 - Debt Service'!U$24,'H-32A-WP06 - Debt Service'!U$27/12,0)),"-")</f>
        <v>0</v>
      </c>
      <c r="W754" s="366">
        <f>IFERROR(IF(-SUM(W$20:W753)+W$15&lt;0.000001,0,IF($C754&gt;='H-32A-WP06 - Debt Service'!V$24,'H-32A-WP06 - Debt Service'!V$27/12,0)),"-")</f>
        <v>0</v>
      </c>
      <c r="X754" s="366">
        <f>IFERROR(IF(-SUM(X$20:X753)+X$15&lt;0.000001,0,IF($C754&gt;='H-32A-WP06 - Debt Service'!W$24,'H-32A-WP06 - Debt Service'!W$27/12,0)),"-")</f>
        <v>0</v>
      </c>
      <c r="Y754" s="366">
        <f>IFERROR(IF(-SUM(Y$20:Y753)+Y$15&lt;0.000001,0,IF($C754&gt;='H-32A-WP06 - Debt Service'!X$24,'H-32A-WP06 - Debt Service'!X$27/12,0)),"-")</f>
        <v>0</v>
      </c>
      <c r="Z754" s="366">
        <f>IFERROR(IF(-SUM(Z$20:Z753)+Z$15&lt;0.000001,0,IF($C754&gt;='H-32A-WP06 - Debt Service'!Y$24,'H-32A-WP06 - Debt Service'!Y$27/12,0)),"-")</f>
        <v>0</v>
      </c>
    </row>
    <row r="755" spans="2:26">
      <c r="B755" s="354">
        <f t="shared" si="44"/>
        <v>2080</v>
      </c>
      <c r="C755" s="378">
        <f t="shared" si="46"/>
        <v>65837</v>
      </c>
      <c r="D755" s="366" t="str">
        <f>IFERROR(IF(-SUM(D$20:D754)+D$15&lt;0.000001,0,IF($C755&gt;='H-32A-WP06 - Debt Service'!C$24,'H-32A-WP06 - Debt Service'!C$27/12,0)),"-")</f>
        <v>-</v>
      </c>
      <c r="E755" s="366" t="str">
        <f>IFERROR(IF(-SUM(E$20:E754)+E$15&lt;0.000001,0,IF($C755&gt;='H-32A-WP06 - Debt Service'!D$24,'H-32A-WP06 - Debt Service'!D$27/12,0)),"-")</f>
        <v>-</v>
      </c>
      <c r="F755" s="366" t="str">
        <f>IFERROR(IF(-SUM(F$20:F754)+F$15&lt;0.000001,0,IF($C755&gt;='H-32A-WP06 - Debt Service'!E$24,'H-32A-WP06 - Debt Service'!E$27/12,0)),"-")</f>
        <v>-</v>
      </c>
      <c r="G755" s="366">
        <f>IFERROR(IF(-SUM(G$20:G754)+G$15&lt;0.000001,0,IF($C755&gt;='H-32A-WP06 - Debt Service'!F$24,'H-32A-WP06 - Debt Service'!F$27/12,0)),"-")</f>
        <v>0</v>
      </c>
      <c r="H755" s="366">
        <f>IFERROR(IF(-SUM(H$20:H754)+H$15&lt;0.000001,0,IF($C755&gt;='H-32A-WP06 - Debt Service'!G$24,'H-32A-WP06 - Debt Service'!G$27/12,0)),"-")</f>
        <v>0</v>
      </c>
      <c r="I755" s="366">
        <f>IFERROR(IF(-SUM(I$20:I754)+I$15&lt;0.000001,0,IF($C755&gt;='H-32A-WP06 - Debt Service'!H$24,'H-32A-WP06 - Debt Service'!H$27/12,0)),"-")</f>
        <v>0</v>
      </c>
      <c r="J755" s="366">
        <f>IFERROR(IF(-SUM(J$20:J754)+J$15&lt;0.000001,0,IF($C755&gt;='H-32A-WP06 - Debt Service'!I$24,'H-32A-WP06 - Debt Service'!I$27/12,0)),"-")</f>
        <v>0</v>
      </c>
      <c r="K755" s="366">
        <f>IFERROR(IF(-SUM(K$20:K754)+K$15&lt;0.000001,0,IF($C755&gt;='H-32A-WP06 - Debt Service'!J$24,'H-32A-WP06 - Debt Service'!J$27/12,0)),"-")</f>
        <v>0</v>
      </c>
      <c r="L755" s="366">
        <f>IFERROR(IF(-SUM(L$20:L754)+L$15&lt;0.000001,0,IF($C755&gt;='H-32A-WP06 - Debt Service'!K$24,'H-32A-WP06 - Debt Service'!K$27/12,0)),"-")</f>
        <v>0</v>
      </c>
      <c r="M755" s="366">
        <f>IFERROR(IF(-SUM(M$20:M754)+M$15&lt;0.000001,0,IF($C755&gt;='H-32A-WP06 - Debt Service'!L$24,'H-32A-WP06 - Debt Service'!L$27/12,0)),"-")</f>
        <v>0</v>
      </c>
      <c r="N755" s="459"/>
      <c r="O755" s="354">
        <f t="shared" si="45"/>
        <v>2080</v>
      </c>
      <c r="P755" s="378">
        <f t="shared" si="47"/>
        <v>65837</v>
      </c>
      <c r="Q755" s="366" t="str">
        <f>IFERROR(IF(-SUM(Q$20:Q754)+Q$15&lt;0.000001,0,IF($C755&gt;='H-32A-WP06 - Debt Service'!P$24,'H-32A-WP06 - Debt Service'!P$27/12,0)),"-")</f>
        <v>-</v>
      </c>
      <c r="R755" s="366">
        <f>IFERROR(IF(-SUM(R$20:R754)+R$15&lt;0.000001,0,IF($C755&gt;='H-32A-WP06 - Debt Service'!Q$24,'H-32A-WP06 - Debt Service'!Q$27/12,0)),"-")</f>
        <v>0</v>
      </c>
      <c r="S755" s="366">
        <f>IFERROR(IF(-SUM(S$20:S754)+S$15&lt;0.000001,0,IF($C755&gt;='H-32A-WP06 - Debt Service'!R$24,'H-32A-WP06 - Debt Service'!R$27/12,0)),"-")</f>
        <v>0</v>
      </c>
      <c r="T755" s="366">
        <f>IFERROR(IF(-SUM(T$20:T754)+T$15&lt;0.000001,0,IF($C755&gt;='H-32A-WP06 - Debt Service'!S$24,'H-32A-WP06 - Debt Service'!S$27/12,0)),"-")</f>
        <v>0</v>
      </c>
      <c r="U755" s="366">
        <f>IFERROR(IF(-SUM(U$20:U754)+U$15&lt;0.000001,0,IF($C755&gt;='H-32A-WP06 - Debt Service'!T$24,'H-32A-WP06 - Debt Service'!T$27/12,0)),"-")</f>
        <v>0</v>
      </c>
      <c r="V755" s="366">
        <f>IFERROR(IF(-SUM(V$20:V754)+V$15&lt;0.000001,0,IF($C755&gt;='H-32A-WP06 - Debt Service'!U$24,'H-32A-WP06 - Debt Service'!U$27/12,0)),"-")</f>
        <v>0</v>
      </c>
      <c r="W755" s="366">
        <f>IFERROR(IF(-SUM(W$20:W754)+W$15&lt;0.000001,0,IF($C755&gt;='H-32A-WP06 - Debt Service'!V$24,'H-32A-WP06 - Debt Service'!V$27/12,0)),"-")</f>
        <v>0</v>
      </c>
      <c r="X755" s="366">
        <f>IFERROR(IF(-SUM(X$20:X754)+X$15&lt;0.000001,0,IF($C755&gt;='H-32A-WP06 - Debt Service'!W$24,'H-32A-WP06 - Debt Service'!W$27/12,0)),"-")</f>
        <v>0</v>
      </c>
      <c r="Y755" s="366">
        <f>IFERROR(IF(-SUM(Y$20:Y754)+Y$15&lt;0.000001,0,IF($C755&gt;='H-32A-WP06 - Debt Service'!X$24,'H-32A-WP06 - Debt Service'!X$27/12,0)),"-")</f>
        <v>0</v>
      </c>
      <c r="Z755" s="366">
        <f>IFERROR(IF(-SUM(Z$20:Z754)+Z$15&lt;0.000001,0,IF($C755&gt;='H-32A-WP06 - Debt Service'!Y$24,'H-32A-WP06 - Debt Service'!Y$27/12,0)),"-")</f>
        <v>0</v>
      </c>
    </row>
    <row r="756" spans="2:26">
      <c r="B756" s="354">
        <f t="shared" si="44"/>
        <v>2080</v>
      </c>
      <c r="C756" s="378">
        <f t="shared" si="46"/>
        <v>65867</v>
      </c>
      <c r="D756" s="366" t="str">
        <f>IFERROR(IF(-SUM(D$20:D755)+D$15&lt;0.000001,0,IF($C756&gt;='H-32A-WP06 - Debt Service'!C$24,'H-32A-WP06 - Debt Service'!C$27/12,0)),"-")</f>
        <v>-</v>
      </c>
      <c r="E756" s="366" t="str">
        <f>IFERROR(IF(-SUM(E$20:E755)+E$15&lt;0.000001,0,IF($C756&gt;='H-32A-WP06 - Debt Service'!D$24,'H-32A-WP06 - Debt Service'!D$27/12,0)),"-")</f>
        <v>-</v>
      </c>
      <c r="F756" s="366" t="str">
        <f>IFERROR(IF(-SUM(F$20:F755)+F$15&lt;0.000001,0,IF($C756&gt;='H-32A-WP06 - Debt Service'!E$24,'H-32A-WP06 - Debt Service'!E$27/12,0)),"-")</f>
        <v>-</v>
      </c>
      <c r="G756" s="366">
        <f>IFERROR(IF(-SUM(G$20:G755)+G$15&lt;0.000001,0,IF($C756&gt;='H-32A-WP06 - Debt Service'!F$24,'H-32A-WP06 - Debt Service'!F$27/12,0)),"-")</f>
        <v>0</v>
      </c>
      <c r="H756" s="366">
        <f>IFERROR(IF(-SUM(H$20:H755)+H$15&lt;0.000001,0,IF($C756&gt;='H-32A-WP06 - Debt Service'!G$24,'H-32A-WP06 - Debt Service'!G$27/12,0)),"-")</f>
        <v>0</v>
      </c>
      <c r="I756" s="366">
        <f>IFERROR(IF(-SUM(I$20:I755)+I$15&lt;0.000001,0,IF($C756&gt;='H-32A-WP06 - Debt Service'!H$24,'H-32A-WP06 - Debt Service'!H$27/12,0)),"-")</f>
        <v>0</v>
      </c>
      <c r="J756" s="366">
        <f>IFERROR(IF(-SUM(J$20:J755)+J$15&lt;0.000001,0,IF($C756&gt;='H-32A-WP06 - Debt Service'!I$24,'H-32A-WP06 - Debt Service'!I$27/12,0)),"-")</f>
        <v>0</v>
      </c>
      <c r="K756" s="366">
        <f>IFERROR(IF(-SUM(K$20:K755)+K$15&lt;0.000001,0,IF($C756&gt;='H-32A-WP06 - Debt Service'!J$24,'H-32A-WP06 - Debt Service'!J$27/12,0)),"-")</f>
        <v>0</v>
      </c>
      <c r="L756" s="366">
        <f>IFERROR(IF(-SUM(L$20:L755)+L$15&lt;0.000001,0,IF($C756&gt;='H-32A-WP06 - Debt Service'!K$24,'H-32A-WP06 - Debt Service'!K$27/12,0)),"-")</f>
        <v>0</v>
      </c>
      <c r="M756" s="366">
        <f>IFERROR(IF(-SUM(M$20:M755)+M$15&lt;0.000001,0,IF($C756&gt;='H-32A-WP06 - Debt Service'!L$24,'H-32A-WP06 - Debt Service'!L$27/12,0)),"-")</f>
        <v>0</v>
      </c>
      <c r="N756" s="459"/>
      <c r="O756" s="354">
        <f t="shared" si="45"/>
        <v>2080</v>
      </c>
      <c r="P756" s="378">
        <f t="shared" si="47"/>
        <v>65867</v>
      </c>
      <c r="Q756" s="366" t="str">
        <f>IFERROR(IF(-SUM(Q$20:Q755)+Q$15&lt;0.000001,0,IF($C756&gt;='H-32A-WP06 - Debt Service'!P$24,'H-32A-WP06 - Debt Service'!P$27/12,0)),"-")</f>
        <v>-</v>
      </c>
      <c r="R756" s="366">
        <f>IFERROR(IF(-SUM(R$20:R755)+R$15&lt;0.000001,0,IF($C756&gt;='H-32A-WP06 - Debt Service'!Q$24,'H-32A-WP06 - Debt Service'!Q$27/12,0)),"-")</f>
        <v>0</v>
      </c>
      <c r="S756" s="366">
        <f>IFERROR(IF(-SUM(S$20:S755)+S$15&lt;0.000001,0,IF($C756&gt;='H-32A-WP06 - Debt Service'!R$24,'H-32A-WP06 - Debt Service'!R$27/12,0)),"-")</f>
        <v>0</v>
      </c>
      <c r="T756" s="366">
        <f>IFERROR(IF(-SUM(T$20:T755)+T$15&lt;0.000001,0,IF($C756&gt;='H-32A-WP06 - Debt Service'!S$24,'H-32A-WP06 - Debt Service'!S$27/12,0)),"-")</f>
        <v>0</v>
      </c>
      <c r="U756" s="366">
        <f>IFERROR(IF(-SUM(U$20:U755)+U$15&lt;0.000001,0,IF($C756&gt;='H-32A-WP06 - Debt Service'!T$24,'H-32A-WP06 - Debt Service'!T$27/12,0)),"-")</f>
        <v>0</v>
      </c>
      <c r="V756" s="366">
        <f>IFERROR(IF(-SUM(V$20:V755)+V$15&lt;0.000001,0,IF($C756&gt;='H-32A-WP06 - Debt Service'!U$24,'H-32A-WP06 - Debt Service'!U$27/12,0)),"-")</f>
        <v>0</v>
      </c>
      <c r="W756" s="366">
        <f>IFERROR(IF(-SUM(W$20:W755)+W$15&lt;0.000001,0,IF($C756&gt;='H-32A-WP06 - Debt Service'!V$24,'H-32A-WP06 - Debt Service'!V$27/12,0)),"-")</f>
        <v>0</v>
      </c>
      <c r="X756" s="366">
        <f>IFERROR(IF(-SUM(X$20:X755)+X$15&lt;0.000001,0,IF($C756&gt;='H-32A-WP06 - Debt Service'!W$24,'H-32A-WP06 - Debt Service'!W$27/12,0)),"-")</f>
        <v>0</v>
      </c>
      <c r="Y756" s="366">
        <f>IFERROR(IF(-SUM(Y$20:Y755)+Y$15&lt;0.000001,0,IF($C756&gt;='H-32A-WP06 - Debt Service'!X$24,'H-32A-WP06 - Debt Service'!X$27/12,0)),"-")</f>
        <v>0</v>
      </c>
      <c r="Z756" s="366">
        <f>IFERROR(IF(-SUM(Z$20:Z755)+Z$15&lt;0.000001,0,IF($C756&gt;='H-32A-WP06 - Debt Service'!Y$24,'H-32A-WP06 - Debt Service'!Y$27/12,0)),"-")</f>
        <v>0</v>
      </c>
    </row>
    <row r="757" spans="2:26">
      <c r="B757" s="354">
        <f t="shared" si="44"/>
        <v>2080</v>
      </c>
      <c r="C757" s="378">
        <f t="shared" si="46"/>
        <v>65898</v>
      </c>
      <c r="D757" s="366" t="str">
        <f>IFERROR(IF(-SUM(D$20:D756)+D$15&lt;0.000001,0,IF($C757&gt;='H-32A-WP06 - Debt Service'!C$24,'H-32A-WP06 - Debt Service'!C$27/12,0)),"-")</f>
        <v>-</v>
      </c>
      <c r="E757" s="366" t="str">
        <f>IFERROR(IF(-SUM(E$20:E756)+E$15&lt;0.000001,0,IF($C757&gt;='H-32A-WP06 - Debt Service'!D$24,'H-32A-WP06 - Debt Service'!D$27/12,0)),"-")</f>
        <v>-</v>
      </c>
      <c r="F757" s="366" t="str">
        <f>IFERROR(IF(-SUM(F$20:F756)+F$15&lt;0.000001,0,IF($C757&gt;='H-32A-WP06 - Debt Service'!E$24,'H-32A-WP06 - Debt Service'!E$27/12,0)),"-")</f>
        <v>-</v>
      </c>
      <c r="G757" s="366">
        <f>IFERROR(IF(-SUM(G$20:G756)+G$15&lt;0.000001,0,IF($C757&gt;='H-32A-WP06 - Debt Service'!F$24,'H-32A-WP06 - Debt Service'!F$27/12,0)),"-")</f>
        <v>0</v>
      </c>
      <c r="H757" s="366">
        <f>IFERROR(IF(-SUM(H$20:H756)+H$15&lt;0.000001,0,IF($C757&gt;='H-32A-WP06 - Debt Service'!G$24,'H-32A-WP06 - Debt Service'!G$27/12,0)),"-")</f>
        <v>0</v>
      </c>
      <c r="I757" s="366">
        <f>IFERROR(IF(-SUM(I$20:I756)+I$15&lt;0.000001,0,IF($C757&gt;='H-32A-WP06 - Debt Service'!H$24,'H-32A-WP06 - Debt Service'!H$27/12,0)),"-")</f>
        <v>0</v>
      </c>
      <c r="J757" s="366">
        <f>IFERROR(IF(-SUM(J$20:J756)+J$15&lt;0.000001,0,IF($C757&gt;='H-32A-WP06 - Debt Service'!I$24,'H-32A-WP06 - Debt Service'!I$27/12,0)),"-")</f>
        <v>0</v>
      </c>
      <c r="K757" s="366">
        <f>IFERROR(IF(-SUM(K$20:K756)+K$15&lt;0.000001,0,IF($C757&gt;='H-32A-WP06 - Debt Service'!J$24,'H-32A-WP06 - Debt Service'!J$27/12,0)),"-")</f>
        <v>0</v>
      </c>
      <c r="L757" s="366">
        <f>IFERROR(IF(-SUM(L$20:L756)+L$15&lt;0.000001,0,IF($C757&gt;='H-32A-WP06 - Debt Service'!K$24,'H-32A-WP06 - Debt Service'!K$27/12,0)),"-")</f>
        <v>0</v>
      </c>
      <c r="M757" s="366">
        <f>IFERROR(IF(-SUM(M$20:M756)+M$15&lt;0.000001,0,IF($C757&gt;='H-32A-WP06 - Debt Service'!L$24,'H-32A-WP06 - Debt Service'!L$27/12,0)),"-")</f>
        <v>0</v>
      </c>
      <c r="N757" s="459"/>
      <c r="O757" s="354">
        <f t="shared" si="45"/>
        <v>2080</v>
      </c>
      <c r="P757" s="378">
        <f t="shared" si="47"/>
        <v>65898</v>
      </c>
      <c r="Q757" s="366" t="str">
        <f>IFERROR(IF(-SUM(Q$20:Q756)+Q$15&lt;0.000001,0,IF($C757&gt;='H-32A-WP06 - Debt Service'!P$24,'H-32A-WP06 - Debt Service'!P$27/12,0)),"-")</f>
        <v>-</v>
      </c>
      <c r="R757" s="366">
        <f>IFERROR(IF(-SUM(R$20:R756)+R$15&lt;0.000001,0,IF($C757&gt;='H-32A-WP06 - Debt Service'!Q$24,'H-32A-WP06 - Debt Service'!Q$27/12,0)),"-")</f>
        <v>0</v>
      </c>
      <c r="S757" s="366">
        <f>IFERROR(IF(-SUM(S$20:S756)+S$15&lt;0.000001,0,IF($C757&gt;='H-32A-WP06 - Debt Service'!R$24,'H-32A-WP06 - Debt Service'!R$27/12,0)),"-")</f>
        <v>0</v>
      </c>
      <c r="T757" s="366">
        <f>IFERROR(IF(-SUM(T$20:T756)+T$15&lt;0.000001,0,IF($C757&gt;='H-32A-WP06 - Debt Service'!S$24,'H-32A-WP06 - Debt Service'!S$27/12,0)),"-")</f>
        <v>0</v>
      </c>
      <c r="U757" s="366">
        <f>IFERROR(IF(-SUM(U$20:U756)+U$15&lt;0.000001,0,IF($C757&gt;='H-32A-WP06 - Debt Service'!T$24,'H-32A-WP06 - Debt Service'!T$27/12,0)),"-")</f>
        <v>0</v>
      </c>
      <c r="V757" s="366">
        <f>IFERROR(IF(-SUM(V$20:V756)+V$15&lt;0.000001,0,IF($C757&gt;='H-32A-WP06 - Debt Service'!U$24,'H-32A-WP06 - Debt Service'!U$27/12,0)),"-")</f>
        <v>0</v>
      </c>
      <c r="W757" s="366">
        <f>IFERROR(IF(-SUM(W$20:W756)+W$15&lt;0.000001,0,IF($C757&gt;='H-32A-WP06 - Debt Service'!V$24,'H-32A-WP06 - Debt Service'!V$27/12,0)),"-")</f>
        <v>0</v>
      </c>
      <c r="X757" s="366">
        <f>IFERROR(IF(-SUM(X$20:X756)+X$15&lt;0.000001,0,IF($C757&gt;='H-32A-WP06 - Debt Service'!W$24,'H-32A-WP06 - Debt Service'!W$27/12,0)),"-")</f>
        <v>0</v>
      </c>
      <c r="Y757" s="366">
        <f>IFERROR(IF(-SUM(Y$20:Y756)+Y$15&lt;0.000001,0,IF($C757&gt;='H-32A-WP06 - Debt Service'!X$24,'H-32A-WP06 - Debt Service'!X$27/12,0)),"-")</f>
        <v>0</v>
      </c>
      <c r="Z757" s="366">
        <f>IFERROR(IF(-SUM(Z$20:Z756)+Z$15&lt;0.000001,0,IF($C757&gt;='H-32A-WP06 - Debt Service'!Y$24,'H-32A-WP06 - Debt Service'!Y$27/12,0)),"-")</f>
        <v>0</v>
      </c>
    </row>
    <row r="758" spans="2:26">
      <c r="B758" s="354">
        <f t="shared" si="44"/>
        <v>2080</v>
      </c>
      <c r="C758" s="378">
        <f t="shared" si="46"/>
        <v>65928</v>
      </c>
      <c r="D758" s="366" t="str">
        <f>IFERROR(IF(-SUM(D$20:D757)+D$15&lt;0.000001,0,IF($C758&gt;='H-32A-WP06 - Debt Service'!C$24,'H-32A-WP06 - Debt Service'!C$27/12,0)),"-")</f>
        <v>-</v>
      </c>
      <c r="E758" s="366" t="str">
        <f>IFERROR(IF(-SUM(E$20:E757)+E$15&lt;0.000001,0,IF($C758&gt;='H-32A-WP06 - Debt Service'!D$24,'H-32A-WP06 - Debt Service'!D$27/12,0)),"-")</f>
        <v>-</v>
      </c>
      <c r="F758" s="366" t="str">
        <f>IFERROR(IF(-SUM(F$20:F757)+F$15&lt;0.000001,0,IF($C758&gt;='H-32A-WP06 - Debt Service'!E$24,'H-32A-WP06 - Debt Service'!E$27/12,0)),"-")</f>
        <v>-</v>
      </c>
      <c r="G758" s="366">
        <f>IFERROR(IF(-SUM(G$20:G757)+G$15&lt;0.000001,0,IF($C758&gt;='H-32A-WP06 - Debt Service'!F$24,'H-32A-WP06 - Debt Service'!F$27/12,0)),"-")</f>
        <v>0</v>
      </c>
      <c r="H758" s="366">
        <f>IFERROR(IF(-SUM(H$20:H757)+H$15&lt;0.000001,0,IF($C758&gt;='H-32A-WP06 - Debt Service'!G$24,'H-32A-WP06 - Debt Service'!G$27/12,0)),"-")</f>
        <v>0</v>
      </c>
      <c r="I758" s="366">
        <f>IFERROR(IF(-SUM(I$20:I757)+I$15&lt;0.000001,0,IF($C758&gt;='H-32A-WP06 - Debt Service'!H$24,'H-32A-WP06 - Debt Service'!H$27/12,0)),"-")</f>
        <v>0</v>
      </c>
      <c r="J758" s="366">
        <f>IFERROR(IF(-SUM(J$20:J757)+J$15&lt;0.000001,0,IF($C758&gt;='H-32A-WP06 - Debt Service'!I$24,'H-32A-WP06 - Debt Service'!I$27/12,0)),"-")</f>
        <v>0</v>
      </c>
      <c r="K758" s="366">
        <f>IFERROR(IF(-SUM(K$20:K757)+K$15&lt;0.000001,0,IF($C758&gt;='H-32A-WP06 - Debt Service'!J$24,'H-32A-WP06 - Debt Service'!J$27/12,0)),"-")</f>
        <v>0</v>
      </c>
      <c r="L758" s="366">
        <f>IFERROR(IF(-SUM(L$20:L757)+L$15&lt;0.000001,0,IF($C758&gt;='H-32A-WP06 - Debt Service'!K$24,'H-32A-WP06 - Debt Service'!K$27/12,0)),"-")</f>
        <v>0</v>
      </c>
      <c r="M758" s="366">
        <f>IFERROR(IF(-SUM(M$20:M757)+M$15&lt;0.000001,0,IF($C758&gt;='H-32A-WP06 - Debt Service'!L$24,'H-32A-WP06 - Debt Service'!L$27/12,0)),"-")</f>
        <v>0</v>
      </c>
      <c r="N758" s="459"/>
      <c r="O758" s="354">
        <f t="shared" si="45"/>
        <v>2080</v>
      </c>
      <c r="P758" s="378">
        <f t="shared" si="47"/>
        <v>65928</v>
      </c>
      <c r="Q758" s="366" t="str">
        <f>IFERROR(IF(-SUM(Q$20:Q757)+Q$15&lt;0.000001,0,IF($C758&gt;='H-32A-WP06 - Debt Service'!P$24,'H-32A-WP06 - Debt Service'!P$27/12,0)),"-")</f>
        <v>-</v>
      </c>
      <c r="R758" s="366">
        <f>IFERROR(IF(-SUM(R$20:R757)+R$15&lt;0.000001,0,IF($C758&gt;='H-32A-WP06 - Debt Service'!Q$24,'H-32A-WP06 - Debt Service'!Q$27/12,0)),"-")</f>
        <v>0</v>
      </c>
      <c r="S758" s="366">
        <f>IFERROR(IF(-SUM(S$20:S757)+S$15&lt;0.000001,0,IF($C758&gt;='H-32A-WP06 - Debt Service'!R$24,'H-32A-WP06 - Debt Service'!R$27/12,0)),"-")</f>
        <v>0</v>
      </c>
      <c r="T758" s="366">
        <f>IFERROR(IF(-SUM(T$20:T757)+T$15&lt;0.000001,0,IF($C758&gt;='H-32A-WP06 - Debt Service'!S$24,'H-32A-WP06 - Debt Service'!S$27/12,0)),"-")</f>
        <v>0</v>
      </c>
      <c r="U758" s="366">
        <f>IFERROR(IF(-SUM(U$20:U757)+U$15&lt;0.000001,0,IF($C758&gt;='H-32A-WP06 - Debt Service'!T$24,'H-32A-WP06 - Debt Service'!T$27/12,0)),"-")</f>
        <v>0</v>
      </c>
      <c r="V758" s="366">
        <f>IFERROR(IF(-SUM(V$20:V757)+V$15&lt;0.000001,0,IF($C758&gt;='H-32A-WP06 - Debt Service'!U$24,'H-32A-WP06 - Debt Service'!U$27/12,0)),"-")</f>
        <v>0</v>
      </c>
      <c r="W758" s="366">
        <f>IFERROR(IF(-SUM(W$20:W757)+W$15&lt;0.000001,0,IF($C758&gt;='H-32A-WP06 - Debt Service'!V$24,'H-32A-WP06 - Debt Service'!V$27/12,0)),"-")</f>
        <v>0</v>
      </c>
      <c r="X758" s="366">
        <f>IFERROR(IF(-SUM(X$20:X757)+X$15&lt;0.000001,0,IF($C758&gt;='H-32A-WP06 - Debt Service'!W$24,'H-32A-WP06 - Debt Service'!W$27/12,0)),"-")</f>
        <v>0</v>
      </c>
      <c r="Y758" s="366">
        <f>IFERROR(IF(-SUM(Y$20:Y757)+Y$15&lt;0.000001,0,IF($C758&gt;='H-32A-WP06 - Debt Service'!X$24,'H-32A-WP06 - Debt Service'!X$27/12,0)),"-")</f>
        <v>0</v>
      </c>
      <c r="Z758" s="366">
        <f>IFERROR(IF(-SUM(Z$20:Z757)+Z$15&lt;0.000001,0,IF($C758&gt;='H-32A-WP06 - Debt Service'!Y$24,'H-32A-WP06 - Debt Service'!Y$27/12,0)),"-")</f>
        <v>0</v>
      </c>
    </row>
    <row r="759" spans="2:26">
      <c r="B759" s="354">
        <f t="shared" si="44"/>
        <v>2080</v>
      </c>
      <c r="C759" s="378">
        <f t="shared" si="46"/>
        <v>65959</v>
      </c>
      <c r="D759" s="366" t="str">
        <f>IFERROR(IF(-SUM(D$20:D758)+D$15&lt;0.000001,0,IF($C759&gt;='H-32A-WP06 - Debt Service'!C$24,'H-32A-WP06 - Debt Service'!C$27/12,0)),"-")</f>
        <v>-</v>
      </c>
      <c r="E759" s="366" t="str">
        <f>IFERROR(IF(-SUM(E$20:E758)+E$15&lt;0.000001,0,IF($C759&gt;='H-32A-WP06 - Debt Service'!D$24,'H-32A-WP06 - Debt Service'!D$27/12,0)),"-")</f>
        <v>-</v>
      </c>
      <c r="F759" s="366" t="str">
        <f>IFERROR(IF(-SUM(F$20:F758)+F$15&lt;0.000001,0,IF($C759&gt;='H-32A-WP06 - Debt Service'!E$24,'H-32A-WP06 - Debt Service'!E$27/12,0)),"-")</f>
        <v>-</v>
      </c>
      <c r="G759" s="366">
        <f>IFERROR(IF(-SUM(G$20:G758)+G$15&lt;0.000001,0,IF($C759&gt;='H-32A-WP06 - Debt Service'!F$24,'H-32A-WP06 - Debt Service'!F$27/12,0)),"-")</f>
        <v>0</v>
      </c>
      <c r="H759" s="366">
        <f>IFERROR(IF(-SUM(H$20:H758)+H$15&lt;0.000001,0,IF($C759&gt;='H-32A-WP06 - Debt Service'!G$24,'H-32A-WP06 - Debt Service'!G$27/12,0)),"-")</f>
        <v>0</v>
      </c>
      <c r="I759" s="366">
        <f>IFERROR(IF(-SUM(I$20:I758)+I$15&lt;0.000001,0,IF($C759&gt;='H-32A-WP06 - Debt Service'!H$24,'H-32A-WP06 - Debt Service'!H$27/12,0)),"-")</f>
        <v>0</v>
      </c>
      <c r="J759" s="366">
        <f>IFERROR(IF(-SUM(J$20:J758)+J$15&lt;0.000001,0,IF($C759&gt;='H-32A-WP06 - Debt Service'!I$24,'H-32A-WP06 - Debt Service'!I$27/12,0)),"-")</f>
        <v>0</v>
      </c>
      <c r="K759" s="366">
        <f>IFERROR(IF(-SUM(K$20:K758)+K$15&lt;0.000001,0,IF($C759&gt;='H-32A-WP06 - Debt Service'!J$24,'H-32A-WP06 - Debt Service'!J$27/12,0)),"-")</f>
        <v>0</v>
      </c>
      <c r="L759" s="366">
        <f>IFERROR(IF(-SUM(L$20:L758)+L$15&lt;0.000001,0,IF($C759&gt;='H-32A-WP06 - Debt Service'!K$24,'H-32A-WP06 - Debt Service'!K$27/12,0)),"-")</f>
        <v>0</v>
      </c>
      <c r="M759" s="366">
        <f>IFERROR(IF(-SUM(M$20:M758)+M$15&lt;0.000001,0,IF($C759&gt;='H-32A-WP06 - Debt Service'!L$24,'H-32A-WP06 - Debt Service'!L$27/12,0)),"-")</f>
        <v>0</v>
      </c>
      <c r="N759" s="459"/>
      <c r="O759" s="354">
        <f t="shared" si="45"/>
        <v>2080</v>
      </c>
      <c r="P759" s="378">
        <f t="shared" si="47"/>
        <v>65959</v>
      </c>
      <c r="Q759" s="366" t="str">
        <f>IFERROR(IF(-SUM(Q$20:Q758)+Q$15&lt;0.000001,0,IF($C759&gt;='H-32A-WP06 - Debt Service'!P$24,'H-32A-WP06 - Debt Service'!P$27/12,0)),"-")</f>
        <v>-</v>
      </c>
      <c r="R759" s="366">
        <f>IFERROR(IF(-SUM(R$20:R758)+R$15&lt;0.000001,0,IF($C759&gt;='H-32A-WP06 - Debt Service'!Q$24,'H-32A-WP06 - Debt Service'!Q$27/12,0)),"-")</f>
        <v>0</v>
      </c>
      <c r="S759" s="366">
        <f>IFERROR(IF(-SUM(S$20:S758)+S$15&lt;0.000001,0,IF($C759&gt;='H-32A-WP06 - Debt Service'!R$24,'H-32A-WP06 - Debt Service'!R$27/12,0)),"-")</f>
        <v>0</v>
      </c>
      <c r="T759" s="366">
        <f>IFERROR(IF(-SUM(T$20:T758)+T$15&lt;0.000001,0,IF($C759&gt;='H-32A-WP06 - Debt Service'!S$24,'H-32A-WP06 - Debt Service'!S$27/12,0)),"-")</f>
        <v>0</v>
      </c>
      <c r="U759" s="366">
        <f>IFERROR(IF(-SUM(U$20:U758)+U$15&lt;0.000001,0,IF($C759&gt;='H-32A-WP06 - Debt Service'!T$24,'H-32A-WP06 - Debt Service'!T$27/12,0)),"-")</f>
        <v>0</v>
      </c>
      <c r="V759" s="366">
        <f>IFERROR(IF(-SUM(V$20:V758)+V$15&lt;0.000001,0,IF($C759&gt;='H-32A-WP06 - Debt Service'!U$24,'H-32A-WP06 - Debt Service'!U$27/12,0)),"-")</f>
        <v>0</v>
      </c>
      <c r="W759" s="366">
        <f>IFERROR(IF(-SUM(W$20:W758)+W$15&lt;0.000001,0,IF($C759&gt;='H-32A-WP06 - Debt Service'!V$24,'H-32A-WP06 - Debt Service'!V$27/12,0)),"-")</f>
        <v>0</v>
      </c>
      <c r="X759" s="366">
        <f>IFERROR(IF(-SUM(X$20:X758)+X$15&lt;0.000001,0,IF($C759&gt;='H-32A-WP06 - Debt Service'!W$24,'H-32A-WP06 - Debt Service'!W$27/12,0)),"-")</f>
        <v>0</v>
      </c>
      <c r="Y759" s="366">
        <f>IFERROR(IF(-SUM(Y$20:Y758)+Y$15&lt;0.000001,0,IF($C759&gt;='H-32A-WP06 - Debt Service'!X$24,'H-32A-WP06 - Debt Service'!X$27/12,0)),"-")</f>
        <v>0</v>
      </c>
      <c r="Z759" s="366">
        <f>IFERROR(IF(-SUM(Z$20:Z758)+Z$15&lt;0.000001,0,IF($C759&gt;='H-32A-WP06 - Debt Service'!Y$24,'H-32A-WP06 - Debt Service'!Y$27/12,0)),"-")</f>
        <v>0</v>
      </c>
    </row>
    <row r="760" spans="2:26">
      <c r="B760" s="354">
        <f t="shared" si="44"/>
        <v>2080</v>
      </c>
      <c r="C760" s="378">
        <f t="shared" si="46"/>
        <v>65990</v>
      </c>
      <c r="D760" s="366" t="str">
        <f>IFERROR(IF(-SUM(D$20:D759)+D$15&lt;0.000001,0,IF($C760&gt;='H-32A-WP06 - Debt Service'!C$24,'H-32A-WP06 - Debt Service'!C$27/12,0)),"-")</f>
        <v>-</v>
      </c>
      <c r="E760" s="366" t="str">
        <f>IFERROR(IF(-SUM(E$20:E759)+E$15&lt;0.000001,0,IF($C760&gt;='H-32A-WP06 - Debt Service'!D$24,'H-32A-WP06 - Debt Service'!D$27/12,0)),"-")</f>
        <v>-</v>
      </c>
      <c r="F760" s="366" t="str">
        <f>IFERROR(IF(-SUM(F$20:F759)+F$15&lt;0.000001,0,IF($C760&gt;='H-32A-WP06 - Debt Service'!E$24,'H-32A-WP06 - Debt Service'!E$27/12,0)),"-")</f>
        <v>-</v>
      </c>
      <c r="G760" s="366">
        <f>IFERROR(IF(-SUM(G$20:G759)+G$15&lt;0.000001,0,IF($C760&gt;='H-32A-WP06 - Debt Service'!F$24,'H-32A-WP06 - Debt Service'!F$27/12,0)),"-")</f>
        <v>0</v>
      </c>
      <c r="H760" s="366">
        <f>IFERROR(IF(-SUM(H$20:H759)+H$15&lt;0.000001,0,IF($C760&gt;='H-32A-WP06 - Debt Service'!G$24,'H-32A-WP06 - Debt Service'!G$27/12,0)),"-")</f>
        <v>0</v>
      </c>
      <c r="I760" s="366">
        <f>IFERROR(IF(-SUM(I$20:I759)+I$15&lt;0.000001,0,IF($C760&gt;='H-32A-WP06 - Debt Service'!H$24,'H-32A-WP06 - Debt Service'!H$27/12,0)),"-")</f>
        <v>0</v>
      </c>
      <c r="J760" s="366">
        <f>IFERROR(IF(-SUM(J$20:J759)+J$15&lt;0.000001,0,IF($C760&gt;='H-32A-WP06 - Debt Service'!I$24,'H-32A-WP06 - Debt Service'!I$27/12,0)),"-")</f>
        <v>0</v>
      </c>
      <c r="K760" s="366">
        <f>IFERROR(IF(-SUM(K$20:K759)+K$15&lt;0.000001,0,IF($C760&gt;='H-32A-WP06 - Debt Service'!J$24,'H-32A-WP06 - Debt Service'!J$27/12,0)),"-")</f>
        <v>0</v>
      </c>
      <c r="L760" s="366">
        <f>IFERROR(IF(-SUM(L$20:L759)+L$15&lt;0.000001,0,IF($C760&gt;='H-32A-WP06 - Debt Service'!K$24,'H-32A-WP06 - Debt Service'!K$27/12,0)),"-")</f>
        <v>0</v>
      </c>
      <c r="M760" s="366">
        <f>IFERROR(IF(-SUM(M$20:M759)+M$15&lt;0.000001,0,IF($C760&gt;='H-32A-WP06 - Debt Service'!L$24,'H-32A-WP06 - Debt Service'!L$27/12,0)),"-")</f>
        <v>0</v>
      </c>
      <c r="N760" s="459"/>
      <c r="O760" s="354">
        <f t="shared" si="45"/>
        <v>2080</v>
      </c>
      <c r="P760" s="378">
        <f t="shared" si="47"/>
        <v>65990</v>
      </c>
      <c r="Q760" s="366" t="str">
        <f>IFERROR(IF(-SUM(Q$20:Q759)+Q$15&lt;0.000001,0,IF($C760&gt;='H-32A-WP06 - Debt Service'!P$24,'H-32A-WP06 - Debt Service'!P$27/12,0)),"-")</f>
        <v>-</v>
      </c>
      <c r="R760" s="366">
        <f>IFERROR(IF(-SUM(R$20:R759)+R$15&lt;0.000001,0,IF($C760&gt;='H-32A-WP06 - Debt Service'!Q$24,'H-32A-WP06 - Debt Service'!Q$27/12,0)),"-")</f>
        <v>0</v>
      </c>
      <c r="S760" s="366">
        <f>IFERROR(IF(-SUM(S$20:S759)+S$15&lt;0.000001,0,IF($C760&gt;='H-32A-WP06 - Debt Service'!R$24,'H-32A-WP06 - Debt Service'!R$27/12,0)),"-")</f>
        <v>0</v>
      </c>
      <c r="T760" s="366">
        <f>IFERROR(IF(-SUM(T$20:T759)+T$15&lt;0.000001,0,IF($C760&gt;='H-32A-WP06 - Debt Service'!S$24,'H-32A-WP06 - Debt Service'!S$27/12,0)),"-")</f>
        <v>0</v>
      </c>
      <c r="U760" s="366">
        <f>IFERROR(IF(-SUM(U$20:U759)+U$15&lt;0.000001,0,IF($C760&gt;='H-32A-WP06 - Debt Service'!T$24,'H-32A-WP06 - Debt Service'!T$27/12,0)),"-")</f>
        <v>0</v>
      </c>
      <c r="V760" s="366">
        <f>IFERROR(IF(-SUM(V$20:V759)+V$15&lt;0.000001,0,IF($C760&gt;='H-32A-WP06 - Debt Service'!U$24,'H-32A-WP06 - Debt Service'!U$27/12,0)),"-")</f>
        <v>0</v>
      </c>
      <c r="W760" s="366">
        <f>IFERROR(IF(-SUM(W$20:W759)+W$15&lt;0.000001,0,IF($C760&gt;='H-32A-WP06 - Debt Service'!V$24,'H-32A-WP06 - Debt Service'!V$27/12,0)),"-")</f>
        <v>0</v>
      </c>
      <c r="X760" s="366">
        <f>IFERROR(IF(-SUM(X$20:X759)+X$15&lt;0.000001,0,IF($C760&gt;='H-32A-WP06 - Debt Service'!W$24,'H-32A-WP06 - Debt Service'!W$27/12,0)),"-")</f>
        <v>0</v>
      </c>
      <c r="Y760" s="366">
        <f>IFERROR(IF(-SUM(Y$20:Y759)+Y$15&lt;0.000001,0,IF($C760&gt;='H-32A-WP06 - Debt Service'!X$24,'H-32A-WP06 - Debt Service'!X$27/12,0)),"-")</f>
        <v>0</v>
      </c>
      <c r="Z760" s="366">
        <f>IFERROR(IF(-SUM(Z$20:Z759)+Z$15&lt;0.000001,0,IF($C760&gt;='H-32A-WP06 - Debt Service'!Y$24,'H-32A-WP06 - Debt Service'!Y$27/12,0)),"-")</f>
        <v>0</v>
      </c>
    </row>
    <row r="761" spans="2:26">
      <c r="B761" s="354">
        <f t="shared" si="44"/>
        <v>2080</v>
      </c>
      <c r="C761" s="378">
        <f t="shared" si="46"/>
        <v>66020</v>
      </c>
      <c r="D761" s="366" t="str">
        <f>IFERROR(IF(-SUM(D$20:D760)+D$15&lt;0.000001,0,IF($C761&gt;='H-32A-WP06 - Debt Service'!C$24,'H-32A-WP06 - Debt Service'!C$27/12,0)),"-")</f>
        <v>-</v>
      </c>
      <c r="E761" s="366" t="str">
        <f>IFERROR(IF(-SUM(E$20:E760)+E$15&lt;0.000001,0,IF($C761&gt;='H-32A-WP06 - Debt Service'!D$24,'H-32A-WP06 - Debt Service'!D$27/12,0)),"-")</f>
        <v>-</v>
      </c>
      <c r="F761" s="366" t="str">
        <f>IFERROR(IF(-SUM(F$20:F760)+F$15&lt;0.000001,0,IF($C761&gt;='H-32A-WP06 - Debt Service'!E$24,'H-32A-WP06 - Debt Service'!E$27/12,0)),"-")</f>
        <v>-</v>
      </c>
      <c r="G761" s="366">
        <f>IFERROR(IF(-SUM(G$20:G760)+G$15&lt;0.000001,0,IF($C761&gt;='H-32A-WP06 - Debt Service'!F$24,'H-32A-WP06 - Debt Service'!F$27/12,0)),"-")</f>
        <v>0</v>
      </c>
      <c r="H761" s="366">
        <f>IFERROR(IF(-SUM(H$20:H760)+H$15&lt;0.000001,0,IF($C761&gt;='H-32A-WP06 - Debt Service'!G$24,'H-32A-WP06 - Debt Service'!G$27/12,0)),"-")</f>
        <v>0</v>
      </c>
      <c r="I761" s="366">
        <f>IFERROR(IF(-SUM(I$20:I760)+I$15&lt;0.000001,0,IF($C761&gt;='H-32A-WP06 - Debt Service'!H$24,'H-32A-WP06 - Debt Service'!H$27/12,0)),"-")</f>
        <v>0</v>
      </c>
      <c r="J761" s="366">
        <f>IFERROR(IF(-SUM(J$20:J760)+J$15&lt;0.000001,0,IF($C761&gt;='H-32A-WP06 - Debt Service'!I$24,'H-32A-WP06 - Debt Service'!I$27/12,0)),"-")</f>
        <v>0</v>
      </c>
      <c r="K761" s="366">
        <f>IFERROR(IF(-SUM(K$20:K760)+K$15&lt;0.000001,0,IF($C761&gt;='H-32A-WP06 - Debt Service'!J$24,'H-32A-WP06 - Debt Service'!J$27/12,0)),"-")</f>
        <v>0</v>
      </c>
      <c r="L761" s="366">
        <f>IFERROR(IF(-SUM(L$20:L760)+L$15&lt;0.000001,0,IF($C761&gt;='H-32A-WP06 - Debt Service'!K$24,'H-32A-WP06 - Debt Service'!K$27/12,0)),"-")</f>
        <v>0</v>
      </c>
      <c r="M761" s="366">
        <f>IFERROR(IF(-SUM(M$20:M760)+M$15&lt;0.000001,0,IF($C761&gt;='H-32A-WP06 - Debt Service'!L$24,'H-32A-WP06 - Debt Service'!L$27/12,0)),"-")</f>
        <v>0</v>
      </c>
      <c r="N761" s="459"/>
      <c r="O761" s="354">
        <f t="shared" si="45"/>
        <v>2080</v>
      </c>
      <c r="P761" s="378">
        <f t="shared" si="47"/>
        <v>66020</v>
      </c>
      <c r="Q761" s="366" t="str">
        <f>IFERROR(IF(-SUM(Q$20:Q760)+Q$15&lt;0.000001,0,IF($C761&gt;='H-32A-WP06 - Debt Service'!P$24,'H-32A-WP06 - Debt Service'!P$27/12,0)),"-")</f>
        <v>-</v>
      </c>
      <c r="R761" s="366">
        <f>IFERROR(IF(-SUM(R$20:R760)+R$15&lt;0.000001,0,IF($C761&gt;='H-32A-WP06 - Debt Service'!Q$24,'H-32A-WP06 - Debt Service'!Q$27/12,0)),"-")</f>
        <v>0</v>
      </c>
      <c r="S761" s="366">
        <f>IFERROR(IF(-SUM(S$20:S760)+S$15&lt;0.000001,0,IF($C761&gt;='H-32A-WP06 - Debt Service'!R$24,'H-32A-WP06 - Debt Service'!R$27/12,0)),"-")</f>
        <v>0</v>
      </c>
      <c r="T761" s="366">
        <f>IFERROR(IF(-SUM(T$20:T760)+T$15&lt;0.000001,0,IF($C761&gt;='H-32A-WP06 - Debt Service'!S$24,'H-32A-WP06 - Debt Service'!S$27/12,0)),"-")</f>
        <v>0</v>
      </c>
      <c r="U761" s="366">
        <f>IFERROR(IF(-SUM(U$20:U760)+U$15&lt;0.000001,0,IF($C761&gt;='H-32A-WP06 - Debt Service'!T$24,'H-32A-WP06 - Debt Service'!T$27/12,0)),"-")</f>
        <v>0</v>
      </c>
      <c r="V761" s="366">
        <f>IFERROR(IF(-SUM(V$20:V760)+V$15&lt;0.000001,0,IF($C761&gt;='H-32A-WP06 - Debt Service'!U$24,'H-32A-WP06 - Debt Service'!U$27/12,0)),"-")</f>
        <v>0</v>
      </c>
      <c r="W761" s="366">
        <f>IFERROR(IF(-SUM(W$20:W760)+W$15&lt;0.000001,0,IF($C761&gt;='H-32A-WP06 - Debt Service'!V$24,'H-32A-WP06 - Debt Service'!V$27/12,0)),"-")</f>
        <v>0</v>
      </c>
      <c r="X761" s="366">
        <f>IFERROR(IF(-SUM(X$20:X760)+X$15&lt;0.000001,0,IF($C761&gt;='H-32A-WP06 - Debt Service'!W$24,'H-32A-WP06 - Debt Service'!W$27/12,0)),"-")</f>
        <v>0</v>
      </c>
      <c r="Y761" s="366">
        <f>IFERROR(IF(-SUM(Y$20:Y760)+Y$15&lt;0.000001,0,IF($C761&gt;='H-32A-WP06 - Debt Service'!X$24,'H-32A-WP06 - Debt Service'!X$27/12,0)),"-")</f>
        <v>0</v>
      </c>
      <c r="Z761" s="366">
        <f>IFERROR(IF(-SUM(Z$20:Z760)+Z$15&lt;0.000001,0,IF($C761&gt;='H-32A-WP06 - Debt Service'!Y$24,'H-32A-WP06 - Debt Service'!Y$27/12,0)),"-")</f>
        <v>0</v>
      </c>
    </row>
    <row r="762" spans="2:26">
      <c r="B762" s="354">
        <f t="shared" si="44"/>
        <v>2080</v>
      </c>
      <c r="C762" s="378">
        <f t="shared" si="46"/>
        <v>66051</v>
      </c>
      <c r="D762" s="366" t="str">
        <f>IFERROR(IF(-SUM(D$20:D761)+D$15&lt;0.000001,0,IF($C762&gt;='H-32A-WP06 - Debt Service'!C$24,'H-32A-WP06 - Debt Service'!C$27/12,0)),"-")</f>
        <v>-</v>
      </c>
      <c r="E762" s="366" t="str">
        <f>IFERROR(IF(-SUM(E$20:E761)+E$15&lt;0.000001,0,IF($C762&gt;='H-32A-WP06 - Debt Service'!D$24,'H-32A-WP06 - Debt Service'!D$27/12,0)),"-")</f>
        <v>-</v>
      </c>
      <c r="F762" s="366" t="str">
        <f>IFERROR(IF(-SUM(F$20:F761)+F$15&lt;0.000001,0,IF($C762&gt;='H-32A-WP06 - Debt Service'!E$24,'H-32A-WP06 - Debt Service'!E$27/12,0)),"-")</f>
        <v>-</v>
      </c>
      <c r="G762" s="366">
        <f>IFERROR(IF(-SUM(G$20:G761)+G$15&lt;0.000001,0,IF($C762&gt;='H-32A-WP06 - Debt Service'!F$24,'H-32A-WP06 - Debt Service'!F$27/12,0)),"-")</f>
        <v>0</v>
      </c>
      <c r="H762" s="366">
        <f>IFERROR(IF(-SUM(H$20:H761)+H$15&lt;0.000001,0,IF($C762&gt;='H-32A-WP06 - Debt Service'!G$24,'H-32A-WP06 - Debt Service'!G$27/12,0)),"-")</f>
        <v>0</v>
      </c>
      <c r="I762" s="366">
        <f>IFERROR(IF(-SUM(I$20:I761)+I$15&lt;0.000001,0,IF($C762&gt;='H-32A-WP06 - Debt Service'!H$24,'H-32A-WP06 - Debt Service'!H$27/12,0)),"-")</f>
        <v>0</v>
      </c>
      <c r="J762" s="366">
        <f>IFERROR(IF(-SUM(J$20:J761)+J$15&lt;0.000001,0,IF($C762&gt;='H-32A-WP06 - Debt Service'!I$24,'H-32A-WP06 - Debt Service'!I$27/12,0)),"-")</f>
        <v>0</v>
      </c>
      <c r="K762" s="366">
        <f>IFERROR(IF(-SUM(K$20:K761)+K$15&lt;0.000001,0,IF($C762&gt;='H-32A-WP06 - Debt Service'!J$24,'H-32A-WP06 - Debt Service'!J$27/12,0)),"-")</f>
        <v>0</v>
      </c>
      <c r="L762" s="366">
        <f>IFERROR(IF(-SUM(L$20:L761)+L$15&lt;0.000001,0,IF($C762&gt;='H-32A-WP06 - Debt Service'!K$24,'H-32A-WP06 - Debt Service'!K$27/12,0)),"-")</f>
        <v>0</v>
      </c>
      <c r="M762" s="366">
        <f>IFERROR(IF(-SUM(M$20:M761)+M$15&lt;0.000001,0,IF($C762&gt;='H-32A-WP06 - Debt Service'!L$24,'H-32A-WP06 - Debt Service'!L$27/12,0)),"-")</f>
        <v>0</v>
      </c>
      <c r="N762" s="459"/>
      <c r="O762" s="354">
        <f t="shared" si="45"/>
        <v>2080</v>
      </c>
      <c r="P762" s="378">
        <f t="shared" si="47"/>
        <v>66051</v>
      </c>
      <c r="Q762" s="366" t="str">
        <f>IFERROR(IF(-SUM(Q$20:Q761)+Q$15&lt;0.000001,0,IF($C762&gt;='H-32A-WP06 - Debt Service'!P$24,'H-32A-WP06 - Debt Service'!P$27/12,0)),"-")</f>
        <v>-</v>
      </c>
      <c r="R762" s="366">
        <f>IFERROR(IF(-SUM(R$20:R761)+R$15&lt;0.000001,0,IF($C762&gt;='H-32A-WP06 - Debt Service'!Q$24,'H-32A-WP06 - Debt Service'!Q$27/12,0)),"-")</f>
        <v>0</v>
      </c>
      <c r="S762" s="366">
        <f>IFERROR(IF(-SUM(S$20:S761)+S$15&lt;0.000001,0,IF($C762&gt;='H-32A-WP06 - Debt Service'!R$24,'H-32A-WP06 - Debt Service'!R$27/12,0)),"-")</f>
        <v>0</v>
      </c>
      <c r="T762" s="366">
        <f>IFERROR(IF(-SUM(T$20:T761)+T$15&lt;0.000001,0,IF($C762&gt;='H-32A-WP06 - Debt Service'!S$24,'H-32A-WP06 - Debt Service'!S$27/12,0)),"-")</f>
        <v>0</v>
      </c>
      <c r="U762" s="366">
        <f>IFERROR(IF(-SUM(U$20:U761)+U$15&lt;0.000001,0,IF($C762&gt;='H-32A-WP06 - Debt Service'!T$24,'H-32A-WP06 - Debt Service'!T$27/12,0)),"-")</f>
        <v>0</v>
      </c>
      <c r="V762" s="366">
        <f>IFERROR(IF(-SUM(V$20:V761)+V$15&lt;0.000001,0,IF($C762&gt;='H-32A-WP06 - Debt Service'!U$24,'H-32A-WP06 - Debt Service'!U$27/12,0)),"-")</f>
        <v>0</v>
      </c>
      <c r="W762" s="366">
        <f>IFERROR(IF(-SUM(W$20:W761)+W$15&lt;0.000001,0,IF($C762&gt;='H-32A-WP06 - Debt Service'!V$24,'H-32A-WP06 - Debt Service'!V$27/12,0)),"-")</f>
        <v>0</v>
      </c>
      <c r="X762" s="366">
        <f>IFERROR(IF(-SUM(X$20:X761)+X$15&lt;0.000001,0,IF($C762&gt;='H-32A-WP06 - Debt Service'!W$24,'H-32A-WP06 - Debt Service'!W$27/12,0)),"-")</f>
        <v>0</v>
      </c>
      <c r="Y762" s="366">
        <f>IFERROR(IF(-SUM(Y$20:Y761)+Y$15&lt;0.000001,0,IF($C762&gt;='H-32A-WP06 - Debt Service'!X$24,'H-32A-WP06 - Debt Service'!X$27/12,0)),"-")</f>
        <v>0</v>
      </c>
      <c r="Z762" s="366">
        <f>IFERROR(IF(-SUM(Z$20:Z761)+Z$15&lt;0.000001,0,IF($C762&gt;='H-32A-WP06 - Debt Service'!Y$24,'H-32A-WP06 - Debt Service'!Y$27/12,0)),"-")</f>
        <v>0</v>
      </c>
    </row>
    <row r="763" spans="2:26">
      <c r="B763" s="354">
        <f t="shared" si="44"/>
        <v>2080</v>
      </c>
      <c r="C763" s="378">
        <f t="shared" si="46"/>
        <v>66081</v>
      </c>
      <c r="D763" s="366" t="str">
        <f>IFERROR(IF(-SUM(D$20:D762)+D$15&lt;0.000001,0,IF($C763&gt;='H-32A-WP06 - Debt Service'!C$24,'H-32A-WP06 - Debt Service'!C$27/12,0)),"-")</f>
        <v>-</v>
      </c>
      <c r="E763" s="366" t="str">
        <f>IFERROR(IF(-SUM(E$20:E762)+E$15&lt;0.000001,0,IF($C763&gt;='H-32A-WP06 - Debt Service'!D$24,'H-32A-WP06 - Debt Service'!D$27/12,0)),"-")</f>
        <v>-</v>
      </c>
      <c r="F763" s="366" t="str">
        <f>IFERROR(IF(-SUM(F$20:F762)+F$15&lt;0.000001,0,IF($C763&gt;='H-32A-WP06 - Debt Service'!E$24,'H-32A-WP06 - Debt Service'!E$27/12,0)),"-")</f>
        <v>-</v>
      </c>
      <c r="G763" s="366">
        <f>IFERROR(IF(-SUM(G$20:G762)+G$15&lt;0.000001,0,IF($C763&gt;='H-32A-WP06 - Debt Service'!F$24,'H-32A-WP06 - Debt Service'!F$27/12,0)),"-")</f>
        <v>0</v>
      </c>
      <c r="H763" s="366">
        <f>IFERROR(IF(-SUM(H$20:H762)+H$15&lt;0.000001,0,IF($C763&gt;='H-32A-WP06 - Debt Service'!G$24,'H-32A-WP06 - Debt Service'!G$27/12,0)),"-")</f>
        <v>0</v>
      </c>
      <c r="I763" s="366">
        <f>IFERROR(IF(-SUM(I$20:I762)+I$15&lt;0.000001,0,IF($C763&gt;='H-32A-WP06 - Debt Service'!H$24,'H-32A-WP06 - Debt Service'!H$27/12,0)),"-")</f>
        <v>0</v>
      </c>
      <c r="J763" s="366">
        <f>IFERROR(IF(-SUM(J$20:J762)+J$15&lt;0.000001,0,IF($C763&gt;='H-32A-WP06 - Debt Service'!I$24,'H-32A-WP06 - Debt Service'!I$27/12,0)),"-")</f>
        <v>0</v>
      </c>
      <c r="K763" s="366">
        <f>IFERROR(IF(-SUM(K$20:K762)+K$15&lt;0.000001,0,IF($C763&gt;='H-32A-WP06 - Debt Service'!J$24,'H-32A-WP06 - Debt Service'!J$27/12,0)),"-")</f>
        <v>0</v>
      </c>
      <c r="L763" s="366">
        <f>IFERROR(IF(-SUM(L$20:L762)+L$15&lt;0.000001,0,IF($C763&gt;='H-32A-WP06 - Debt Service'!K$24,'H-32A-WP06 - Debt Service'!K$27/12,0)),"-")</f>
        <v>0</v>
      </c>
      <c r="M763" s="366">
        <f>IFERROR(IF(-SUM(M$20:M762)+M$15&lt;0.000001,0,IF($C763&gt;='H-32A-WP06 - Debt Service'!L$24,'H-32A-WP06 - Debt Service'!L$27/12,0)),"-")</f>
        <v>0</v>
      </c>
      <c r="N763" s="459"/>
      <c r="O763" s="354">
        <f t="shared" si="45"/>
        <v>2080</v>
      </c>
      <c r="P763" s="378">
        <f t="shared" si="47"/>
        <v>66081</v>
      </c>
      <c r="Q763" s="366" t="str">
        <f>IFERROR(IF(-SUM(Q$20:Q762)+Q$15&lt;0.000001,0,IF($C763&gt;='H-32A-WP06 - Debt Service'!P$24,'H-32A-WP06 - Debt Service'!P$27/12,0)),"-")</f>
        <v>-</v>
      </c>
      <c r="R763" s="366">
        <f>IFERROR(IF(-SUM(R$20:R762)+R$15&lt;0.000001,0,IF($C763&gt;='H-32A-WP06 - Debt Service'!Q$24,'H-32A-WP06 - Debt Service'!Q$27/12,0)),"-")</f>
        <v>0</v>
      </c>
      <c r="S763" s="366">
        <f>IFERROR(IF(-SUM(S$20:S762)+S$15&lt;0.000001,0,IF($C763&gt;='H-32A-WP06 - Debt Service'!R$24,'H-32A-WP06 - Debt Service'!R$27/12,0)),"-")</f>
        <v>0</v>
      </c>
      <c r="T763" s="366">
        <f>IFERROR(IF(-SUM(T$20:T762)+T$15&lt;0.000001,0,IF($C763&gt;='H-32A-WP06 - Debt Service'!S$24,'H-32A-WP06 - Debt Service'!S$27/12,0)),"-")</f>
        <v>0</v>
      </c>
      <c r="U763" s="366">
        <f>IFERROR(IF(-SUM(U$20:U762)+U$15&lt;0.000001,0,IF($C763&gt;='H-32A-WP06 - Debt Service'!T$24,'H-32A-WP06 - Debt Service'!T$27/12,0)),"-")</f>
        <v>0</v>
      </c>
      <c r="V763" s="366">
        <f>IFERROR(IF(-SUM(V$20:V762)+V$15&lt;0.000001,0,IF($C763&gt;='H-32A-WP06 - Debt Service'!U$24,'H-32A-WP06 - Debt Service'!U$27/12,0)),"-")</f>
        <v>0</v>
      </c>
      <c r="W763" s="366">
        <f>IFERROR(IF(-SUM(W$20:W762)+W$15&lt;0.000001,0,IF($C763&gt;='H-32A-WP06 - Debt Service'!V$24,'H-32A-WP06 - Debt Service'!V$27/12,0)),"-")</f>
        <v>0</v>
      </c>
      <c r="X763" s="366">
        <f>IFERROR(IF(-SUM(X$20:X762)+X$15&lt;0.000001,0,IF($C763&gt;='H-32A-WP06 - Debt Service'!W$24,'H-32A-WP06 - Debt Service'!W$27/12,0)),"-")</f>
        <v>0</v>
      </c>
      <c r="Y763" s="366">
        <f>IFERROR(IF(-SUM(Y$20:Y762)+Y$15&lt;0.000001,0,IF($C763&gt;='H-32A-WP06 - Debt Service'!X$24,'H-32A-WP06 - Debt Service'!X$27/12,0)),"-")</f>
        <v>0</v>
      </c>
      <c r="Z763" s="366">
        <f>IFERROR(IF(-SUM(Z$20:Z762)+Z$15&lt;0.000001,0,IF($C763&gt;='H-32A-WP06 - Debt Service'!Y$24,'H-32A-WP06 - Debt Service'!Y$27/12,0)),"-")</f>
        <v>0</v>
      </c>
    </row>
    <row r="764" spans="2:26">
      <c r="B764" s="354">
        <f t="shared" si="44"/>
        <v>2081</v>
      </c>
      <c r="C764" s="378">
        <f t="shared" si="46"/>
        <v>66112</v>
      </c>
      <c r="D764" s="366" t="str">
        <f>IFERROR(IF(-SUM(D$20:D763)+D$15&lt;0.000001,0,IF($C764&gt;='H-32A-WP06 - Debt Service'!C$24,'H-32A-WP06 - Debt Service'!C$27/12,0)),"-")</f>
        <v>-</v>
      </c>
      <c r="E764" s="366" t="str">
        <f>IFERROR(IF(-SUM(E$20:E763)+E$15&lt;0.000001,0,IF($C764&gt;='H-32A-WP06 - Debt Service'!D$24,'H-32A-WP06 - Debt Service'!D$27/12,0)),"-")</f>
        <v>-</v>
      </c>
      <c r="F764" s="366" t="str">
        <f>IFERROR(IF(-SUM(F$20:F763)+F$15&lt;0.000001,0,IF($C764&gt;='H-32A-WP06 - Debt Service'!E$24,'H-32A-WP06 - Debt Service'!E$27/12,0)),"-")</f>
        <v>-</v>
      </c>
      <c r="G764" s="366">
        <f>IFERROR(IF(-SUM(G$20:G763)+G$15&lt;0.000001,0,IF($C764&gt;='H-32A-WP06 - Debt Service'!F$24,'H-32A-WP06 - Debt Service'!F$27/12,0)),"-")</f>
        <v>0</v>
      </c>
      <c r="H764" s="366">
        <f>IFERROR(IF(-SUM(H$20:H763)+H$15&lt;0.000001,0,IF($C764&gt;='H-32A-WP06 - Debt Service'!G$24,'H-32A-WP06 - Debt Service'!G$27/12,0)),"-")</f>
        <v>0</v>
      </c>
      <c r="I764" s="366">
        <f>IFERROR(IF(-SUM(I$20:I763)+I$15&lt;0.000001,0,IF($C764&gt;='H-32A-WP06 - Debt Service'!H$24,'H-32A-WP06 - Debt Service'!H$27/12,0)),"-")</f>
        <v>0</v>
      </c>
      <c r="J764" s="366">
        <f>IFERROR(IF(-SUM(J$20:J763)+J$15&lt;0.000001,0,IF($C764&gt;='H-32A-WP06 - Debt Service'!I$24,'H-32A-WP06 - Debt Service'!I$27/12,0)),"-")</f>
        <v>0</v>
      </c>
      <c r="K764" s="366">
        <f>IFERROR(IF(-SUM(K$20:K763)+K$15&lt;0.000001,0,IF($C764&gt;='H-32A-WP06 - Debt Service'!J$24,'H-32A-WP06 - Debt Service'!J$27/12,0)),"-")</f>
        <v>0</v>
      </c>
      <c r="L764" s="366">
        <f>IFERROR(IF(-SUM(L$20:L763)+L$15&lt;0.000001,0,IF($C764&gt;='H-32A-WP06 - Debt Service'!K$24,'H-32A-WP06 - Debt Service'!K$27/12,0)),"-")</f>
        <v>0</v>
      </c>
      <c r="M764" s="366">
        <f>IFERROR(IF(-SUM(M$20:M763)+M$15&lt;0.000001,0,IF($C764&gt;='H-32A-WP06 - Debt Service'!L$24,'H-32A-WP06 - Debt Service'!L$27/12,0)),"-")</f>
        <v>0</v>
      </c>
      <c r="N764" s="459"/>
      <c r="O764" s="354">
        <f t="shared" si="45"/>
        <v>2081</v>
      </c>
      <c r="P764" s="378">
        <f t="shared" si="47"/>
        <v>66112</v>
      </c>
      <c r="Q764" s="366" t="str">
        <f>IFERROR(IF(-SUM(Q$20:Q763)+Q$15&lt;0.000001,0,IF($C764&gt;='H-32A-WP06 - Debt Service'!P$24,'H-32A-WP06 - Debt Service'!P$27/12,0)),"-")</f>
        <v>-</v>
      </c>
      <c r="R764" s="366">
        <f>IFERROR(IF(-SUM(R$20:R763)+R$15&lt;0.000001,0,IF($C764&gt;='H-32A-WP06 - Debt Service'!Q$24,'H-32A-WP06 - Debt Service'!Q$27/12,0)),"-")</f>
        <v>0</v>
      </c>
      <c r="S764" s="366">
        <f>IFERROR(IF(-SUM(S$20:S763)+S$15&lt;0.000001,0,IF($C764&gt;='H-32A-WP06 - Debt Service'!R$24,'H-32A-WP06 - Debt Service'!R$27/12,0)),"-")</f>
        <v>0</v>
      </c>
      <c r="T764" s="366">
        <f>IFERROR(IF(-SUM(T$20:T763)+T$15&lt;0.000001,0,IF($C764&gt;='H-32A-WP06 - Debt Service'!S$24,'H-32A-WP06 - Debt Service'!S$27/12,0)),"-")</f>
        <v>0</v>
      </c>
      <c r="U764" s="366">
        <f>IFERROR(IF(-SUM(U$20:U763)+U$15&lt;0.000001,0,IF($C764&gt;='H-32A-WP06 - Debt Service'!T$24,'H-32A-WP06 - Debt Service'!T$27/12,0)),"-")</f>
        <v>0</v>
      </c>
      <c r="V764" s="366">
        <f>IFERROR(IF(-SUM(V$20:V763)+V$15&lt;0.000001,0,IF($C764&gt;='H-32A-WP06 - Debt Service'!U$24,'H-32A-WP06 - Debt Service'!U$27/12,0)),"-")</f>
        <v>0</v>
      </c>
      <c r="W764" s="366">
        <f>IFERROR(IF(-SUM(W$20:W763)+W$15&lt;0.000001,0,IF($C764&gt;='H-32A-WP06 - Debt Service'!V$24,'H-32A-WP06 - Debt Service'!V$27/12,0)),"-")</f>
        <v>0</v>
      </c>
      <c r="X764" s="366">
        <f>IFERROR(IF(-SUM(X$20:X763)+X$15&lt;0.000001,0,IF($C764&gt;='H-32A-WP06 - Debt Service'!W$24,'H-32A-WP06 - Debt Service'!W$27/12,0)),"-")</f>
        <v>0</v>
      </c>
      <c r="Y764" s="366">
        <f>IFERROR(IF(-SUM(Y$20:Y763)+Y$15&lt;0.000001,0,IF($C764&gt;='H-32A-WP06 - Debt Service'!X$24,'H-32A-WP06 - Debt Service'!X$27/12,0)),"-")</f>
        <v>0</v>
      </c>
      <c r="Z764" s="366">
        <f>IFERROR(IF(-SUM(Z$20:Z763)+Z$15&lt;0.000001,0,IF($C764&gt;='H-32A-WP06 - Debt Service'!Y$24,'H-32A-WP06 - Debt Service'!Y$27/12,0)),"-")</f>
        <v>0</v>
      </c>
    </row>
    <row r="765" spans="2:26">
      <c r="B765" s="354">
        <f t="shared" si="44"/>
        <v>2081</v>
      </c>
      <c r="C765" s="378">
        <f t="shared" si="46"/>
        <v>66143</v>
      </c>
      <c r="D765" s="366" t="str">
        <f>IFERROR(IF(-SUM(D$20:D764)+D$15&lt;0.000001,0,IF($C765&gt;='H-32A-WP06 - Debt Service'!C$24,'H-32A-WP06 - Debt Service'!C$27/12,0)),"-")</f>
        <v>-</v>
      </c>
      <c r="E765" s="366" t="str">
        <f>IFERROR(IF(-SUM(E$20:E764)+E$15&lt;0.000001,0,IF($C765&gt;='H-32A-WP06 - Debt Service'!D$24,'H-32A-WP06 - Debt Service'!D$27/12,0)),"-")</f>
        <v>-</v>
      </c>
      <c r="F765" s="366" t="str">
        <f>IFERROR(IF(-SUM(F$20:F764)+F$15&lt;0.000001,0,IF($C765&gt;='H-32A-WP06 - Debt Service'!E$24,'H-32A-WP06 - Debt Service'!E$27/12,0)),"-")</f>
        <v>-</v>
      </c>
      <c r="G765" s="366">
        <f>IFERROR(IF(-SUM(G$20:G764)+G$15&lt;0.000001,0,IF($C765&gt;='H-32A-WP06 - Debt Service'!F$24,'H-32A-WP06 - Debt Service'!F$27/12,0)),"-")</f>
        <v>0</v>
      </c>
      <c r="H765" s="366">
        <f>IFERROR(IF(-SUM(H$20:H764)+H$15&lt;0.000001,0,IF($C765&gt;='H-32A-WP06 - Debt Service'!G$24,'H-32A-WP06 - Debt Service'!G$27/12,0)),"-")</f>
        <v>0</v>
      </c>
      <c r="I765" s="366">
        <f>IFERROR(IF(-SUM(I$20:I764)+I$15&lt;0.000001,0,IF($C765&gt;='H-32A-WP06 - Debt Service'!H$24,'H-32A-WP06 - Debt Service'!H$27/12,0)),"-")</f>
        <v>0</v>
      </c>
      <c r="J765" s="366">
        <f>IFERROR(IF(-SUM(J$20:J764)+J$15&lt;0.000001,0,IF($C765&gt;='H-32A-WP06 - Debt Service'!I$24,'H-32A-WP06 - Debt Service'!I$27/12,0)),"-")</f>
        <v>0</v>
      </c>
      <c r="K765" s="366">
        <f>IFERROR(IF(-SUM(K$20:K764)+K$15&lt;0.000001,0,IF($C765&gt;='H-32A-WP06 - Debt Service'!J$24,'H-32A-WP06 - Debt Service'!J$27/12,0)),"-")</f>
        <v>0</v>
      </c>
      <c r="L765" s="366">
        <f>IFERROR(IF(-SUM(L$20:L764)+L$15&lt;0.000001,0,IF($C765&gt;='H-32A-WP06 - Debt Service'!K$24,'H-32A-WP06 - Debt Service'!K$27/12,0)),"-")</f>
        <v>0</v>
      </c>
      <c r="M765" s="366">
        <f>IFERROR(IF(-SUM(M$20:M764)+M$15&lt;0.000001,0,IF($C765&gt;='H-32A-WP06 - Debt Service'!L$24,'H-32A-WP06 - Debt Service'!L$27/12,0)),"-")</f>
        <v>0</v>
      </c>
      <c r="N765" s="459"/>
      <c r="O765" s="354">
        <f t="shared" si="45"/>
        <v>2081</v>
      </c>
      <c r="P765" s="378">
        <f t="shared" si="47"/>
        <v>66143</v>
      </c>
      <c r="Q765" s="366" t="str">
        <f>IFERROR(IF(-SUM(Q$20:Q764)+Q$15&lt;0.000001,0,IF($C765&gt;='H-32A-WP06 - Debt Service'!P$24,'H-32A-WP06 - Debt Service'!P$27/12,0)),"-")</f>
        <v>-</v>
      </c>
      <c r="R765" s="366">
        <f>IFERROR(IF(-SUM(R$20:R764)+R$15&lt;0.000001,0,IF($C765&gt;='H-32A-WP06 - Debt Service'!Q$24,'H-32A-WP06 - Debt Service'!Q$27/12,0)),"-")</f>
        <v>0</v>
      </c>
      <c r="S765" s="366">
        <f>IFERROR(IF(-SUM(S$20:S764)+S$15&lt;0.000001,0,IF($C765&gt;='H-32A-WP06 - Debt Service'!R$24,'H-32A-WP06 - Debt Service'!R$27/12,0)),"-")</f>
        <v>0</v>
      </c>
      <c r="T765" s="366">
        <f>IFERROR(IF(-SUM(T$20:T764)+T$15&lt;0.000001,0,IF($C765&gt;='H-32A-WP06 - Debt Service'!S$24,'H-32A-WP06 - Debt Service'!S$27/12,0)),"-")</f>
        <v>0</v>
      </c>
      <c r="U765" s="366">
        <f>IFERROR(IF(-SUM(U$20:U764)+U$15&lt;0.000001,0,IF($C765&gt;='H-32A-WP06 - Debt Service'!T$24,'H-32A-WP06 - Debt Service'!T$27/12,0)),"-")</f>
        <v>0</v>
      </c>
      <c r="V765" s="366">
        <f>IFERROR(IF(-SUM(V$20:V764)+V$15&lt;0.000001,0,IF($C765&gt;='H-32A-WP06 - Debt Service'!U$24,'H-32A-WP06 - Debt Service'!U$27/12,0)),"-")</f>
        <v>0</v>
      </c>
      <c r="W765" s="366">
        <f>IFERROR(IF(-SUM(W$20:W764)+W$15&lt;0.000001,0,IF($C765&gt;='H-32A-WP06 - Debt Service'!V$24,'H-32A-WP06 - Debt Service'!V$27/12,0)),"-")</f>
        <v>0</v>
      </c>
      <c r="X765" s="366">
        <f>IFERROR(IF(-SUM(X$20:X764)+X$15&lt;0.000001,0,IF($C765&gt;='H-32A-WP06 - Debt Service'!W$24,'H-32A-WP06 - Debt Service'!W$27/12,0)),"-")</f>
        <v>0</v>
      </c>
      <c r="Y765" s="366">
        <f>IFERROR(IF(-SUM(Y$20:Y764)+Y$15&lt;0.000001,0,IF($C765&gt;='H-32A-WP06 - Debt Service'!X$24,'H-32A-WP06 - Debt Service'!X$27/12,0)),"-")</f>
        <v>0</v>
      </c>
      <c r="Z765" s="366">
        <f>IFERROR(IF(-SUM(Z$20:Z764)+Z$15&lt;0.000001,0,IF($C765&gt;='H-32A-WP06 - Debt Service'!Y$24,'H-32A-WP06 - Debt Service'!Y$27/12,0)),"-")</f>
        <v>0</v>
      </c>
    </row>
    <row r="766" spans="2:26">
      <c r="B766" s="354">
        <f t="shared" si="44"/>
        <v>2081</v>
      </c>
      <c r="C766" s="378">
        <f t="shared" si="46"/>
        <v>66171</v>
      </c>
      <c r="D766" s="366" t="str">
        <f>IFERROR(IF(-SUM(D$20:D765)+D$15&lt;0.000001,0,IF($C766&gt;='H-32A-WP06 - Debt Service'!C$24,'H-32A-WP06 - Debt Service'!C$27/12,0)),"-")</f>
        <v>-</v>
      </c>
      <c r="E766" s="366" t="str">
        <f>IFERROR(IF(-SUM(E$20:E765)+E$15&lt;0.000001,0,IF($C766&gt;='H-32A-WP06 - Debt Service'!D$24,'H-32A-WP06 - Debt Service'!D$27/12,0)),"-")</f>
        <v>-</v>
      </c>
      <c r="F766" s="366" t="str">
        <f>IFERROR(IF(-SUM(F$20:F765)+F$15&lt;0.000001,0,IF($C766&gt;='H-32A-WP06 - Debt Service'!E$24,'H-32A-WP06 - Debt Service'!E$27/12,0)),"-")</f>
        <v>-</v>
      </c>
      <c r="G766" s="366">
        <f>IFERROR(IF(-SUM(G$20:G765)+G$15&lt;0.000001,0,IF($C766&gt;='H-32A-WP06 - Debt Service'!F$24,'H-32A-WP06 - Debt Service'!F$27/12,0)),"-")</f>
        <v>0</v>
      </c>
      <c r="H766" s="366">
        <f>IFERROR(IF(-SUM(H$20:H765)+H$15&lt;0.000001,0,IF($C766&gt;='H-32A-WP06 - Debt Service'!G$24,'H-32A-WP06 - Debt Service'!G$27/12,0)),"-")</f>
        <v>0</v>
      </c>
      <c r="I766" s="366">
        <f>IFERROR(IF(-SUM(I$20:I765)+I$15&lt;0.000001,0,IF($C766&gt;='H-32A-WP06 - Debt Service'!H$24,'H-32A-WP06 - Debt Service'!H$27/12,0)),"-")</f>
        <v>0</v>
      </c>
      <c r="J766" s="366">
        <f>IFERROR(IF(-SUM(J$20:J765)+J$15&lt;0.000001,0,IF($C766&gt;='H-32A-WP06 - Debt Service'!I$24,'H-32A-WP06 - Debt Service'!I$27/12,0)),"-")</f>
        <v>0</v>
      </c>
      <c r="K766" s="366">
        <f>IFERROR(IF(-SUM(K$20:K765)+K$15&lt;0.000001,0,IF($C766&gt;='H-32A-WP06 - Debt Service'!J$24,'H-32A-WP06 - Debt Service'!J$27/12,0)),"-")</f>
        <v>0</v>
      </c>
      <c r="L766" s="366">
        <f>IFERROR(IF(-SUM(L$20:L765)+L$15&lt;0.000001,0,IF($C766&gt;='H-32A-WP06 - Debt Service'!K$24,'H-32A-WP06 - Debt Service'!K$27/12,0)),"-")</f>
        <v>0</v>
      </c>
      <c r="M766" s="366">
        <f>IFERROR(IF(-SUM(M$20:M765)+M$15&lt;0.000001,0,IF($C766&gt;='H-32A-WP06 - Debt Service'!L$24,'H-32A-WP06 - Debt Service'!L$27/12,0)),"-")</f>
        <v>0</v>
      </c>
      <c r="N766" s="459"/>
      <c r="O766" s="354">
        <f t="shared" si="45"/>
        <v>2081</v>
      </c>
      <c r="P766" s="378">
        <f t="shared" si="47"/>
        <v>66171</v>
      </c>
      <c r="Q766" s="366" t="str">
        <f>IFERROR(IF(-SUM(Q$20:Q765)+Q$15&lt;0.000001,0,IF($C766&gt;='H-32A-WP06 - Debt Service'!P$24,'H-32A-WP06 - Debt Service'!P$27/12,0)),"-")</f>
        <v>-</v>
      </c>
      <c r="R766" s="366">
        <f>IFERROR(IF(-SUM(R$20:R765)+R$15&lt;0.000001,0,IF($C766&gt;='H-32A-WP06 - Debt Service'!Q$24,'H-32A-WP06 - Debt Service'!Q$27/12,0)),"-")</f>
        <v>0</v>
      </c>
      <c r="S766" s="366">
        <f>IFERROR(IF(-SUM(S$20:S765)+S$15&lt;0.000001,0,IF($C766&gt;='H-32A-WP06 - Debt Service'!R$24,'H-32A-WP06 - Debt Service'!R$27/12,0)),"-")</f>
        <v>0</v>
      </c>
      <c r="T766" s="366">
        <f>IFERROR(IF(-SUM(T$20:T765)+T$15&lt;0.000001,0,IF($C766&gt;='H-32A-WP06 - Debt Service'!S$24,'H-32A-WP06 - Debt Service'!S$27/12,0)),"-")</f>
        <v>0</v>
      </c>
      <c r="U766" s="366">
        <f>IFERROR(IF(-SUM(U$20:U765)+U$15&lt;0.000001,0,IF($C766&gt;='H-32A-WP06 - Debt Service'!T$24,'H-32A-WP06 - Debt Service'!T$27/12,0)),"-")</f>
        <v>0</v>
      </c>
      <c r="V766" s="366">
        <f>IFERROR(IF(-SUM(V$20:V765)+V$15&lt;0.000001,0,IF($C766&gt;='H-32A-WP06 - Debt Service'!U$24,'H-32A-WP06 - Debt Service'!U$27/12,0)),"-")</f>
        <v>0</v>
      </c>
      <c r="W766" s="366">
        <f>IFERROR(IF(-SUM(W$20:W765)+W$15&lt;0.000001,0,IF($C766&gt;='H-32A-WP06 - Debt Service'!V$24,'H-32A-WP06 - Debt Service'!V$27/12,0)),"-")</f>
        <v>0</v>
      </c>
      <c r="X766" s="366">
        <f>IFERROR(IF(-SUM(X$20:X765)+X$15&lt;0.000001,0,IF($C766&gt;='H-32A-WP06 - Debt Service'!W$24,'H-32A-WP06 - Debt Service'!W$27/12,0)),"-")</f>
        <v>0</v>
      </c>
      <c r="Y766" s="366">
        <f>IFERROR(IF(-SUM(Y$20:Y765)+Y$15&lt;0.000001,0,IF($C766&gt;='H-32A-WP06 - Debt Service'!X$24,'H-32A-WP06 - Debt Service'!X$27/12,0)),"-")</f>
        <v>0</v>
      </c>
      <c r="Z766" s="366">
        <f>IFERROR(IF(-SUM(Z$20:Z765)+Z$15&lt;0.000001,0,IF($C766&gt;='H-32A-WP06 - Debt Service'!Y$24,'H-32A-WP06 - Debt Service'!Y$27/12,0)),"-")</f>
        <v>0</v>
      </c>
    </row>
    <row r="767" spans="2:26">
      <c r="B767" s="354">
        <f t="shared" si="44"/>
        <v>2081</v>
      </c>
      <c r="C767" s="378">
        <f t="shared" si="46"/>
        <v>66202</v>
      </c>
      <c r="D767" s="366" t="str">
        <f>IFERROR(IF(-SUM(D$20:D766)+D$15&lt;0.000001,0,IF($C767&gt;='H-32A-WP06 - Debt Service'!C$24,'H-32A-WP06 - Debt Service'!C$27/12,0)),"-")</f>
        <v>-</v>
      </c>
      <c r="E767" s="366" t="str">
        <f>IFERROR(IF(-SUM(E$20:E766)+E$15&lt;0.000001,0,IF($C767&gt;='H-32A-WP06 - Debt Service'!D$24,'H-32A-WP06 - Debt Service'!D$27/12,0)),"-")</f>
        <v>-</v>
      </c>
      <c r="F767" s="366" t="str">
        <f>IFERROR(IF(-SUM(F$20:F766)+F$15&lt;0.000001,0,IF($C767&gt;='H-32A-WP06 - Debt Service'!E$24,'H-32A-WP06 - Debt Service'!E$27/12,0)),"-")</f>
        <v>-</v>
      </c>
      <c r="G767" s="366">
        <f>IFERROR(IF(-SUM(G$20:G766)+G$15&lt;0.000001,0,IF($C767&gt;='H-32A-WP06 - Debt Service'!F$24,'H-32A-WP06 - Debt Service'!F$27/12,0)),"-")</f>
        <v>0</v>
      </c>
      <c r="H767" s="366">
        <f>IFERROR(IF(-SUM(H$20:H766)+H$15&lt;0.000001,0,IF($C767&gt;='H-32A-WP06 - Debt Service'!G$24,'H-32A-WP06 - Debt Service'!G$27/12,0)),"-")</f>
        <v>0</v>
      </c>
      <c r="I767" s="366">
        <f>IFERROR(IF(-SUM(I$20:I766)+I$15&lt;0.000001,0,IF($C767&gt;='H-32A-WP06 - Debt Service'!H$24,'H-32A-WP06 - Debt Service'!H$27/12,0)),"-")</f>
        <v>0</v>
      </c>
      <c r="J767" s="366">
        <f>IFERROR(IF(-SUM(J$20:J766)+J$15&lt;0.000001,0,IF($C767&gt;='H-32A-WP06 - Debt Service'!I$24,'H-32A-WP06 - Debt Service'!I$27/12,0)),"-")</f>
        <v>0</v>
      </c>
      <c r="K767" s="366">
        <f>IFERROR(IF(-SUM(K$20:K766)+K$15&lt;0.000001,0,IF($C767&gt;='H-32A-WP06 - Debt Service'!J$24,'H-32A-WP06 - Debt Service'!J$27/12,0)),"-")</f>
        <v>0</v>
      </c>
      <c r="L767" s="366">
        <f>IFERROR(IF(-SUM(L$20:L766)+L$15&lt;0.000001,0,IF($C767&gt;='H-32A-WP06 - Debt Service'!K$24,'H-32A-WP06 - Debt Service'!K$27/12,0)),"-")</f>
        <v>0</v>
      </c>
      <c r="M767" s="366">
        <f>IFERROR(IF(-SUM(M$20:M766)+M$15&lt;0.000001,0,IF($C767&gt;='H-32A-WP06 - Debt Service'!L$24,'H-32A-WP06 - Debt Service'!L$27/12,0)),"-")</f>
        <v>0</v>
      </c>
      <c r="N767" s="459"/>
      <c r="O767" s="354">
        <f t="shared" si="45"/>
        <v>2081</v>
      </c>
      <c r="P767" s="378">
        <f t="shared" si="47"/>
        <v>66202</v>
      </c>
      <c r="Q767" s="366" t="str">
        <f>IFERROR(IF(-SUM(Q$20:Q766)+Q$15&lt;0.000001,0,IF($C767&gt;='H-32A-WP06 - Debt Service'!P$24,'H-32A-WP06 - Debt Service'!P$27/12,0)),"-")</f>
        <v>-</v>
      </c>
      <c r="R767" s="366">
        <f>IFERROR(IF(-SUM(R$20:R766)+R$15&lt;0.000001,0,IF($C767&gt;='H-32A-WP06 - Debt Service'!Q$24,'H-32A-WP06 - Debt Service'!Q$27/12,0)),"-")</f>
        <v>0</v>
      </c>
      <c r="S767" s="366">
        <f>IFERROR(IF(-SUM(S$20:S766)+S$15&lt;0.000001,0,IF($C767&gt;='H-32A-WP06 - Debt Service'!R$24,'H-32A-WP06 - Debt Service'!R$27/12,0)),"-")</f>
        <v>0</v>
      </c>
      <c r="T767" s="366">
        <f>IFERROR(IF(-SUM(T$20:T766)+T$15&lt;0.000001,0,IF($C767&gt;='H-32A-WP06 - Debt Service'!S$24,'H-32A-WP06 - Debt Service'!S$27/12,0)),"-")</f>
        <v>0</v>
      </c>
      <c r="U767" s="366">
        <f>IFERROR(IF(-SUM(U$20:U766)+U$15&lt;0.000001,0,IF($C767&gt;='H-32A-WP06 - Debt Service'!T$24,'H-32A-WP06 - Debt Service'!T$27/12,0)),"-")</f>
        <v>0</v>
      </c>
      <c r="V767" s="366">
        <f>IFERROR(IF(-SUM(V$20:V766)+V$15&lt;0.000001,0,IF($C767&gt;='H-32A-WP06 - Debt Service'!U$24,'H-32A-WP06 - Debt Service'!U$27/12,0)),"-")</f>
        <v>0</v>
      </c>
      <c r="W767" s="366">
        <f>IFERROR(IF(-SUM(W$20:W766)+W$15&lt;0.000001,0,IF($C767&gt;='H-32A-WP06 - Debt Service'!V$24,'H-32A-WP06 - Debt Service'!V$27/12,0)),"-")</f>
        <v>0</v>
      </c>
      <c r="X767" s="366">
        <f>IFERROR(IF(-SUM(X$20:X766)+X$15&lt;0.000001,0,IF($C767&gt;='H-32A-WP06 - Debt Service'!W$24,'H-32A-WP06 - Debt Service'!W$27/12,0)),"-")</f>
        <v>0</v>
      </c>
      <c r="Y767" s="366">
        <f>IFERROR(IF(-SUM(Y$20:Y766)+Y$15&lt;0.000001,0,IF($C767&gt;='H-32A-WP06 - Debt Service'!X$24,'H-32A-WP06 - Debt Service'!X$27/12,0)),"-")</f>
        <v>0</v>
      </c>
      <c r="Z767" s="366">
        <f>IFERROR(IF(-SUM(Z$20:Z766)+Z$15&lt;0.000001,0,IF($C767&gt;='H-32A-WP06 - Debt Service'!Y$24,'H-32A-WP06 - Debt Service'!Y$27/12,0)),"-")</f>
        <v>0</v>
      </c>
    </row>
    <row r="768" spans="2:26">
      <c r="B768" s="354">
        <f t="shared" si="44"/>
        <v>2081</v>
      </c>
      <c r="C768" s="378">
        <f t="shared" si="46"/>
        <v>66232</v>
      </c>
      <c r="D768" s="366" t="str">
        <f>IFERROR(IF(-SUM(D$20:D767)+D$15&lt;0.000001,0,IF($C768&gt;='H-32A-WP06 - Debt Service'!C$24,'H-32A-WP06 - Debt Service'!C$27/12,0)),"-")</f>
        <v>-</v>
      </c>
      <c r="E768" s="366" t="str">
        <f>IFERROR(IF(-SUM(E$20:E767)+E$15&lt;0.000001,0,IF($C768&gt;='H-32A-WP06 - Debt Service'!D$24,'H-32A-WP06 - Debt Service'!D$27/12,0)),"-")</f>
        <v>-</v>
      </c>
      <c r="F768" s="366" t="str">
        <f>IFERROR(IF(-SUM(F$20:F767)+F$15&lt;0.000001,0,IF($C768&gt;='H-32A-WP06 - Debt Service'!E$24,'H-32A-WP06 - Debt Service'!E$27/12,0)),"-")</f>
        <v>-</v>
      </c>
      <c r="G768" s="366">
        <f>IFERROR(IF(-SUM(G$20:G767)+G$15&lt;0.000001,0,IF($C768&gt;='H-32A-WP06 - Debt Service'!F$24,'H-32A-WP06 - Debt Service'!F$27/12,0)),"-")</f>
        <v>0</v>
      </c>
      <c r="H768" s="366">
        <f>IFERROR(IF(-SUM(H$20:H767)+H$15&lt;0.000001,0,IF($C768&gt;='H-32A-WP06 - Debt Service'!G$24,'H-32A-WP06 - Debt Service'!G$27/12,0)),"-")</f>
        <v>0</v>
      </c>
      <c r="I768" s="366">
        <f>IFERROR(IF(-SUM(I$20:I767)+I$15&lt;0.000001,0,IF($C768&gt;='H-32A-WP06 - Debt Service'!H$24,'H-32A-WP06 - Debt Service'!H$27/12,0)),"-")</f>
        <v>0</v>
      </c>
      <c r="J768" s="366">
        <f>IFERROR(IF(-SUM(J$20:J767)+J$15&lt;0.000001,0,IF($C768&gt;='H-32A-WP06 - Debt Service'!I$24,'H-32A-WP06 - Debt Service'!I$27/12,0)),"-")</f>
        <v>0</v>
      </c>
      <c r="K768" s="366">
        <f>IFERROR(IF(-SUM(K$20:K767)+K$15&lt;0.000001,0,IF($C768&gt;='H-32A-WP06 - Debt Service'!J$24,'H-32A-WP06 - Debt Service'!J$27/12,0)),"-")</f>
        <v>0</v>
      </c>
      <c r="L768" s="366">
        <f>IFERROR(IF(-SUM(L$20:L767)+L$15&lt;0.000001,0,IF($C768&gt;='H-32A-WP06 - Debt Service'!K$24,'H-32A-WP06 - Debt Service'!K$27/12,0)),"-")</f>
        <v>0</v>
      </c>
      <c r="M768" s="366">
        <f>IFERROR(IF(-SUM(M$20:M767)+M$15&lt;0.000001,0,IF($C768&gt;='H-32A-WP06 - Debt Service'!L$24,'H-32A-WP06 - Debt Service'!L$27/12,0)),"-")</f>
        <v>0</v>
      </c>
      <c r="N768" s="459"/>
      <c r="O768" s="354">
        <f t="shared" si="45"/>
        <v>2081</v>
      </c>
      <c r="P768" s="378">
        <f t="shared" si="47"/>
        <v>66232</v>
      </c>
      <c r="Q768" s="366" t="str">
        <f>IFERROR(IF(-SUM(Q$20:Q767)+Q$15&lt;0.000001,0,IF($C768&gt;='H-32A-WP06 - Debt Service'!P$24,'H-32A-WP06 - Debt Service'!P$27/12,0)),"-")</f>
        <v>-</v>
      </c>
      <c r="R768" s="366">
        <f>IFERROR(IF(-SUM(R$20:R767)+R$15&lt;0.000001,0,IF($C768&gt;='H-32A-WP06 - Debt Service'!Q$24,'H-32A-WP06 - Debt Service'!Q$27/12,0)),"-")</f>
        <v>0</v>
      </c>
      <c r="S768" s="366">
        <f>IFERROR(IF(-SUM(S$20:S767)+S$15&lt;0.000001,0,IF($C768&gt;='H-32A-WP06 - Debt Service'!R$24,'H-32A-WP06 - Debt Service'!R$27/12,0)),"-")</f>
        <v>0</v>
      </c>
      <c r="T768" s="366">
        <f>IFERROR(IF(-SUM(T$20:T767)+T$15&lt;0.000001,0,IF($C768&gt;='H-32A-WP06 - Debt Service'!S$24,'H-32A-WP06 - Debt Service'!S$27/12,0)),"-")</f>
        <v>0</v>
      </c>
      <c r="U768" s="366">
        <f>IFERROR(IF(-SUM(U$20:U767)+U$15&lt;0.000001,0,IF($C768&gt;='H-32A-WP06 - Debt Service'!T$24,'H-32A-WP06 - Debt Service'!T$27/12,0)),"-")</f>
        <v>0</v>
      </c>
      <c r="V768" s="366">
        <f>IFERROR(IF(-SUM(V$20:V767)+V$15&lt;0.000001,0,IF($C768&gt;='H-32A-WP06 - Debt Service'!U$24,'H-32A-WP06 - Debt Service'!U$27/12,0)),"-")</f>
        <v>0</v>
      </c>
      <c r="W768" s="366">
        <f>IFERROR(IF(-SUM(W$20:W767)+W$15&lt;0.000001,0,IF($C768&gt;='H-32A-WP06 - Debt Service'!V$24,'H-32A-WP06 - Debt Service'!V$27/12,0)),"-")</f>
        <v>0</v>
      </c>
      <c r="X768" s="366">
        <f>IFERROR(IF(-SUM(X$20:X767)+X$15&lt;0.000001,0,IF($C768&gt;='H-32A-WP06 - Debt Service'!W$24,'H-32A-WP06 - Debt Service'!W$27/12,0)),"-")</f>
        <v>0</v>
      </c>
      <c r="Y768" s="366">
        <f>IFERROR(IF(-SUM(Y$20:Y767)+Y$15&lt;0.000001,0,IF($C768&gt;='H-32A-WP06 - Debt Service'!X$24,'H-32A-WP06 - Debt Service'!X$27/12,0)),"-")</f>
        <v>0</v>
      </c>
      <c r="Z768" s="366">
        <f>IFERROR(IF(-SUM(Z$20:Z767)+Z$15&lt;0.000001,0,IF($C768&gt;='H-32A-WP06 - Debt Service'!Y$24,'H-32A-WP06 - Debt Service'!Y$27/12,0)),"-")</f>
        <v>0</v>
      </c>
    </row>
    <row r="769" spans="2:26">
      <c r="B769" s="354">
        <f t="shared" si="44"/>
        <v>2081</v>
      </c>
      <c r="C769" s="378">
        <f t="shared" si="46"/>
        <v>66263</v>
      </c>
      <c r="D769" s="366" t="str">
        <f>IFERROR(IF(-SUM(D$20:D768)+D$15&lt;0.000001,0,IF($C769&gt;='H-32A-WP06 - Debt Service'!C$24,'H-32A-WP06 - Debt Service'!C$27/12,0)),"-")</f>
        <v>-</v>
      </c>
      <c r="E769" s="366" t="str">
        <f>IFERROR(IF(-SUM(E$20:E768)+E$15&lt;0.000001,0,IF($C769&gt;='H-32A-WP06 - Debt Service'!D$24,'H-32A-WP06 - Debt Service'!D$27/12,0)),"-")</f>
        <v>-</v>
      </c>
      <c r="F769" s="366" t="str">
        <f>IFERROR(IF(-SUM(F$20:F768)+F$15&lt;0.000001,0,IF($C769&gt;='H-32A-WP06 - Debt Service'!E$24,'H-32A-WP06 - Debt Service'!E$27/12,0)),"-")</f>
        <v>-</v>
      </c>
      <c r="G769" s="366">
        <f>IFERROR(IF(-SUM(G$20:G768)+G$15&lt;0.000001,0,IF($C769&gt;='H-32A-WP06 - Debt Service'!F$24,'H-32A-WP06 - Debt Service'!F$27/12,0)),"-")</f>
        <v>0</v>
      </c>
      <c r="H769" s="366">
        <f>IFERROR(IF(-SUM(H$20:H768)+H$15&lt;0.000001,0,IF($C769&gt;='H-32A-WP06 - Debt Service'!G$24,'H-32A-WP06 - Debt Service'!G$27/12,0)),"-")</f>
        <v>0</v>
      </c>
      <c r="I769" s="366">
        <f>IFERROR(IF(-SUM(I$20:I768)+I$15&lt;0.000001,0,IF($C769&gt;='H-32A-WP06 - Debt Service'!H$24,'H-32A-WP06 - Debt Service'!H$27/12,0)),"-")</f>
        <v>0</v>
      </c>
      <c r="J769" s="366">
        <f>IFERROR(IF(-SUM(J$20:J768)+J$15&lt;0.000001,0,IF($C769&gt;='H-32A-WP06 - Debt Service'!I$24,'H-32A-WP06 - Debt Service'!I$27/12,0)),"-")</f>
        <v>0</v>
      </c>
      <c r="K769" s="366">
        <f>IFERROR(IF(-SUM(K$20:K768)+K$15&lt;0.000001,0,IF($C769&gt;='H-32A-WP06 - Debt Service'!J$24,'H-32A-WP06 - Debt Service'!J$27/12,0)),"-")</f>
        <v>0</v>
      </c>
      <c r="L769" s="366">
        <f>IFERROR(IF(-SUM(L$20:L768)+L$15&lt;0.000001,0,IF($C769&gt;='H-32A-WP06 - Debt Service'!K$24,'H-32A-WP06 - Debt Service'!K$27/12,0)),"-")</f>
        <v>0</v>
      </c>
      <c r="M769" s="366">
        <f>IFERROR(IF(-SUM(M$20:M768)+M$15&lt;0.000001,0,IF($C769&gt;='H-32A-WP06 - Debt Service'!L$24,'H-32A-WP06 - Debt Service'!L$27/12,0)),"-")</f>
        <v>0</v>
      </c>
      <c r="N769" s="459"/>
      <c r="O769" s="354">
        <f t="shared" si="45"/>
        <v>2081</v>
      </c>
      <c r="P769" s="378">
        <f t="shared" si="47"/>
        <v>66263</v>
      </c>
      <c r="Q769" s="366" t="str">
        <f>IFERROR(IF(-SUM(Q$20:Q768)+Q$15&lt;0.000001,0,IF($C769&gt;='H-32A-WP06 - Debt Service'!P$24,'H-32A-WP06 - Debt Service'!P$27/12,0)),"-")</f>
        <v>-</v>
      </c>
      <c r="R769" s="366">
        <f>IFERROR(IF(-SUM(R$20:R768)+R$15&lt;0.000001,0,IF($C769&gt;='H-32A-WP06 - Debt Service'!Q$24,'H-32A-WP06 - Debt Service'!Q$27/12,0)),"-")</f>
        <v>0</v>
      </c>
      <c r="S769" s="366">
        <f>IFERROR(IF(-SUM(S$20:S768)+S$15&lt;0.000001,0,IF($C769&gt;='H-32A-WP06 - Debt Service'!R$24,'H-32A-WP06 - Debt Service'!R$27/12,0)),"-")</f>
        <v>0</v>
      </c>
      <c r="T769" s="366">
        <f>IFERROR(IF(-SUM(T$20:T768)+T$15&lt;0.000001,0,IF($C769&gt;='H-32A-WP06 - Debt Service'!S$24,'H-32A-WP06 - Debt Service'!S$27/12,0)),"-")</f>
        <v>0</v>
      </c>
      <c r="U769" s="366">
        <f>IFERROR(IF(-SUM(U$20:U768)+U$15&lt;0.000001,0,IF($C769&gt;='H-32A-WP06 - Debt Service'!T$24,'H-32A-WP06 - Debt Service'!T$27/12,0)),"-")</f>
        <v>0</v>
      </c>
      <c r="V769" s="366">
        <f>IFERROR(IF(-SUM(V$20:V768)+V$15&lt;0.000001,0,IF($C769&gt;='H-32A-WP06 - Debt Service'!U$24,'H-32A-WP06 - Debt Service'!U$27/12,0)),"-")</f>
        <v>0</v>
      </c>
      <c r="W769" s="366">
        <f>IFERROR(IF(-SUM(W$20:W768)+W$15&lt;0.000001,0,IF($C769&gt;='H-32A-WP06 - Debt Service'!V$24,'H-32A-WP06 - Debt Service'!V$27/12,0)),"-")</f>
        <v>0</v>
      </c>
      <c r="X769" s="366">
        <f>IFERROR(IF(-SUM(X$20:X768)+X$15&lt;0.000001,0,IF($C769&gt;='H-32A-WP06 - Debt Service'!W$24,'H-32A-WP06 - Debt Service'!W$27/12,0)),"-")</f>
        <v>0</v>
      </c>
      <c r="Y769" s="366">
        <f>IFERROR(IF(-SUM(Y$20:Y768)+Y$15&lt;0.000001,0,IF($C769&gt;='H-32A-WP06 - Debt Service'!X$24,'H-32A-WP06 - Debt Service'!X$27/12,0)),"-")</f>
        <v>0</v>
      </c>
      <c r="Z769" s="366">
        <f>IFERROR(IF(-SUM(Z$20:Z768)+Z$15&lt;0.000001,0,IF($C769&gt;='H-32A-WP06 - Debt Service'!Y$24,'H-32A-WP06 - Debt Service'!Y$27/12,0)),"-")</f>
        <v>0</v>
      </c>
    </row>
    <row r="770" spans="2:26">
      <c r="B770" s="354">
        <f t="shared" si="44"/>
        <v>2081</v>
      </c>
      <c r="C770" s="378">
        <f t="shared" si="46"/>
        <v>66293</v>
      </c>
      <c r="D770" s="366" t="str">
        <f>IFERROR(IF(-SUM(D$20:D769)+D$15&lt;0.000001,0,IF($C770&gt;='H-32A-WP06 - Debt Service'!C$24,'H-32A-WP06 - Debt Service'!C$27/12,0)),"-")</f>
        <v>-</v>
      </c>
      <c r="E770" s="366" t="str">
        <f>IFERROR(IF(-SUM(E$20:E769)+E$15&lt;0.000001,0,IF($C770&gt;='H-32A-WP06 - Debt Service'!D$24,'H-32A-WP06 - Debt Service'!D$27/12,0)),"-")</f>
        <v>-</v>
      </c>
      <c r="F770" s="366" t="str">
        <f>IFERROR(IF(-SUM(F$20:F769)+F$15&lt;0.000001,0,IF($C770&gt;='H-32A-WP06 - Debt Service'!E$24,'H-32A-WP06 - Debt Service'!E$27/12,0)),"-")</f>
        <v>-</v>
      </c>
      <c r="G770" s="366">
        <f>IFERROR(IF(-SUM(G$20:G769)+G$15&lt;0.000001,0,IF($C770&gt;='H-32A-WP06 - Debt Service'!F$24,'H-32A-WP06 - Debt Service'!F$27/12,0)),"-")</f>
        <v>0</v>
      </c>
      <c r="H770" s="366">
        <f>IFERROR(IF(-SUM(H$20:H769)+H$15&lt;0.000001,0,IF($C770&gt;='H-32A-WP06 - Debt Service'!G$24,'H-32A-WP06 - Debt Service'!G$27/12,0)),"-")</f>
        <v>0</v>
      </c>
      <c r="I770" s="366">
        <f>IFERROR(IF(-SUM(I$20:I769)+I$15&lt;0.000001,0,IF($C770&gt;='H-32A-WP06 - Debt Service'!H$24,'H-32A-WP06 - Debt Service'!H$27/12,0)),"-")</f>
        <v>0</v>
      </c>
      <c r="J770" s="366">
        <f>IFERROR(IF(-SUM(J$20:J769)+J$15&lt;0.000001,0,IF($C770&gt;='H-32A-WP06 - Debt Service'!I$24,'H-32A-WP06 - Debt Service'!I$27/12,0)),"-")</f>
        <v>0</v>
      </c>
      <c r="K770" s="366">
        <f>IFERROR(IF(-SUM(K$20:K769)+K$15&lt;0.000001,0,IF($C770&gt;='H-32A-WP06 - Debt Service'!J$24,'H-32A-WP06 - Debt Service'!J$27/12,0)),"-")</f>
        <v>0</v>
      </c>
      <c r="L770" s="366">
        <f>IFERROR(IF(-SUM(L$20:L769)+L$15&lt;0.000001,0,IF($C770&gt;='H-32A-WP06 - Debt Service'!K$24,'H-32A-WP06 - Debt Service'!K$27/12,0)),"-")</f>
        <v>0</v>
      </c>
      <c r="M770" s="366">
        <f>IFERROR(IF(-SUM(M$20:M769)+M$15&lt;0.000001,0,IF($C770&gt;='H-32A-WP06 - Debt Service'!L$24,'H-32A-WP06 - Debt Service'!L$27/12,0)),"-")</f>
        <v>0</v>
      </c>
      <c r="N770" s="459"/>
      <c r="O770" s="354">
        <f t="shared" si="45"/>
        <v>2081</v>
      </c>
      <c r="P770" s="378">
        <f t="shared" si="47"/>
        <v>66293</v>
      </c>
      <c r="Q770" s="366" t="str">
        <f>IFERROR(IF(-SUM(Q$20:Q769)+Q$15&lt;0.000001,0,IF($C770&gt;='H-32A-WP06 - Debt Service'!P$24,'H-32A-WP06 - Debt Service'!P$27/12,0)),"-")</f>
        <v>-</v>
      </c>
      <c r="R770" s="366">
        <f>IFERROR(IF(-SUM(R$20:R769)+R$15&lt;0.000001,0,IF($C770&gt;='H-32A-WP06 - Debt Service'!Q$24,'H-32A-WP06 - Debt Service'!Q$27/12,0)),"-")</f>
        <v>0</v>
      </c>
      <c r="S770" s="366">
        <f>IFERROR(IF(-SUM(S$20:S769)+S$15&lt;0.000001,0,IF($C770&gt;='H-32A-WP06 - Debt Service'!R$24,'H-32A-WP06 - Debt Service'!R$27/12,0)),"-")</f>
        <v>0</v>
      </c>
      <c r="T770" s="366">
        <f>IFERROR(IF(-SUM(T$20:T769)+T$15&lt;0.000001,0,IF($C770&gt;='H-32A-WP06 - Debt Service'!S$24,'H-32A-WP06 - Debt Service'!S$27/12,0)),"-")</f>
        <v>0</v>
      </c>
      <c r="U770" s="366">
        <f>IFERROR(IF(-SUM(U$20:U769)+U$15&lt;0.000001,0,IF($C770&gt;='H-32A-WP06 - Debt Service'!T$24,'H-32A-WP06 - Debt Service'!T$27/12,0)),"-")</f>
        <v>0</v>
      </c>
      <c r="V770" s="366">
        <f>IFERROR(IF(-SUM(V$20:V769)+V$15&lt;0.000001,0,IF($C770&gt;='H-32A-WP06 - Debt Service'!U$24,'H-32A-WP06 - Debt Service'!U$27/12,0)),"-")</f>
        <v>0</v>
      </c>
      <c r="W770" s="366">
        <f>IFERROR(IF(-SUM(W$20:W769)+W$15&lt;0.000001,0,IF($C770&gt;='H-32A-WP06 - Debt Service'!V$24,'H-32A-WP06 - Debt Service'!V$27/12,0)),"-")</f>
        <v>0</v>
      </c>
      <c r="X770" s="366">
        <f>IFERROR(IF(-SUM(X$20:X769)+X$15&lt;0.000001,0,IF($C770&gt;='H-32A-WP06 - Debt Service'!W$24,'H-32A-WP06 - Debt Service'!W$27/12,0)),"-")</f>
        <v>0</v>
      </c>
      <c r="Y770" s="366">
        <f>IFERROR(IF(-SUM(Y$20:Y769)+Y$15&lt;0.000001,0,IF($C770&gt;='H-32A-WP06 - Debt Service'!X$24,'H-32A-WP06 - Debt Service'!X$27/12,0)),"-")</f>
        <v>0</v>
      </c>
      <c r="Z770" s="366">
        <f>IFERROR(IF(-SUM(Z$20:Z769)+Z$15&lt;0.000001,0,IF($C770&gt;='H-32A-WP06 - Debt Service'!Y$24,'H-32A-WP06 - Debt Service'!Y$27/12,0)),"-")</f>
        <v>0</v>
      </c>
    </row>
    <row r="771" spans="2:26">
      <c r="B771" s="354">
        <f t="shared" si="44"/>
        <v>2081</v>
      </c>
      <c r="C771" s="378">
        <f t="shared" si="46"/>
        <v>66324</v>
      </c>
      <c r="D771" s="366" t="str">
        <f>IFERROR(IF(-SUM(D$20:D770)+D$15&lt;0.000001,0,IF($C771&gt;='H-32A-WP06 - Debt Service'!C$24,'H-32A-WP06 - Debt Service'!C$27/12,0)),"-")</f>
        <v>-</v>
      </c>
      <c r="E771" s="366" t="str">
        <f>IFERROR(IF(-SUM(E$20:E770)+E$15&lt;0.000001,0,IF($C771&gt;='H-32A-WP06 - Debt Service'!D$24,'H-32A-WP06 - Debt Service'!D$27/12,0)),"-")</f>
        <v>-</v>
      </c>
      <c r="F771" s="366" t="str">
        <f>IFERROR(IF(-SUM(F$20:F770)+F$15&lt;0.000001,0,IF($C771&gt;='H-32A-WP06 - Debt Service'!E$24,'H-32A-WP06 - Debt Service'!E$27/12,0)),"-")</f>
        <v>-</v>
      </c>
      <c r="G771" s="366">
        <f>IFERROR(IF(-SUM(G$20:G770)+G$15&lt;0.000001,0,IF($C771&gt;='H-32A-WP06 - Debt Service'!F$24,'H-32A-WP06 - Debt Service'!F$27/12,0)),"-")</f>
        <v>0</v>
      </c>
      <c r="H771" s="366">
        <f>IFERROR(IF(-SUM(H$20:H770)+H$15&lt;0.000001,0,IF($C771&gt;='H-32A-WP06 - Debt Service'!G$24,'H-32A-WP06 - Debt Service'!G$27/12,0)),"-")</f>
        <v>0</v>
      </c>
      <c r="I771" s="366">
        <f>IFERROR(IF(-SUM(I$20:I770)+I$15&lt;0.000001,0,IF($C771&gt;='H-32A-WP06 - Debt Service'!H$24,'H-32A-WP06 - Debt Service'!H$27/12,0)),"-")</f>
        <v>0</v>
      </c>
      <c r="J771" s="366">
        <f>IFERROR(IF(-SUM(J$20:J770)+J$15&lt;0.000001,0,IF($C771&gt;='H-32A-WP06 - Debt Service'!I$24,'H-32A-WP06 - Debt Service'!I$27/12,0)),"-")</f>
        <v>0</v>
      </c>
      <c r="K771" s="366">
        <f>IFERROR(IF(-SUM(K$20:K770)+K$15&lt;0.000001,0,IF($C771&gt;='H-32A-WP06 - Debt Service'!J$24,'H-32A-WP06 - Debt Service'!J$27/12,0)),"-")</f>
        <v>0</v>
      </c>
      <c r="L771" s="366">
        <f>IFERROR(IF(-SUM(L$20:L770)+L$15&lt;0.000001,0,IF($C771&gt;='H-32A-WP06 - Debt Service'!K$24,'H-32A-WP06 - Debt Service'!K$27/12,0)),"-")</f>
        <v>0</v>
      </c>
      <c r="M771" s="366">
        <f>IFERROR(IF(-SUM(M$20:M770)+M$15&lt;0.000001,0,IF($C771&gt;='H-32A-WP06 - Debt Service'!L$24,'H-32A-WP06 - Debt Service'!L$27/12,0)),"-")</f>
        <v>0</v>
      </c>
      <c r="N771" s="459"/>
      <c r="O771" s="354">
        <f t="shared" si="45"/>
        <v>2081</v>
      </c>
      <c r="P771" s="378">
        <f t="shared" si="47"/>
        <v>66324</v>
      </c>
      <c r="Q771" s="366" t="str">
        <f>IFERROR(IF(-SUM(Q$20:Q770)+Q$15&lt;0.000001,0,IF($C771&gt;='H-32A-WP06 - Debt Service'!P$24,'H-32A-WP06 - Debt Service'!P$27/12,0)),"-")</f>
        <v>-</v>
      </c>
      <c r="R771" s="366">
        <f>IFERROR(IF(-SUM(R$20:R770)+R$15&lt;0.000001,0,IF($C771&gt;='H-32A-WP06 - Debt Service'!Q$24,'H-32A-WP06 - Debt Service'!Q$27/12,0)),"-")</f>
        <v>0</v>
      </c>
      <c r="S771" s="366">
        <f>IFERROR(IF(-SUM(S$20:S770)+S$15&lt;0.000001,0,IF($C771&gt;='H-32A-WP06 - Debt Service'!R$24,'H-32A-WP06 - Debt Service'!R$27/12,0)),"-")</f>
        <v>0</v>
      </c>
      <c r="T771" s="366">
        <f>IFERROR(IF(-SUM(T$20:T770)+T$15&lt;0.000001,0,IF($C771&gt;='H-32A-WP06 - Debt Service'!S$24,'H-32A-WP06 - Debt Service'!S$27/12,0)),"-")</f>
        <v>0</v>
      </c>
      <c r="U771" s="366">
        <f>IFERROR(IF(-SUM(U$20:U770)+U$15&lt;0.000001,0,IF($C771&gt;='H-32A-WP06 - Debt Service'!T$24,'H-32A-WP06 - Debt Service'!T$27/12,0)),"-")</f>
        <v>0</v>
      </c>
      <c r="V771" s="366">
        <f>IFERROR(IF(-SUM(V$20:V770)+V$15&lt;0.000001,0,IF($C771&gt;='H-32A-WP06 - Debt Service'!U$24,'H-32A-WP06 - Debt Service'!U$27/12,0)),"-")</f>
        <v>0</v>
      </c>
      <c r="W771" s="366">
        <f>IFERROR(IF(-SUM(W$20:W770)+W$15&lt;0.000001,0,IF($C771&gt;='H-32A-WP06 - Debt Service'!V$24,'H-32A-WP06 - Debt Service'!V$27/12,0)),"-")</f>
        <v>0</v>
      </c>
      <c r="X771" s="366">
        <f>IFERROR(IF(-SUM(X$20:X770)+X$15&lt;0.000001,0,IF($C771&gt;='H-32A-WP06 - Debt Service'!W$24,'H-32A-WP06 - Debt Service'!W$27/12,0)),"-")</f>
        <v>0</v>
      </c>
      <c r="Y771" s="366">
        <f>IFERROR(IF(-SUM(Y$20:Y770)+Y$15&lt;0.000001,0,IF($C771&gt;='H-32A-WP06 - Debt Service'!X$24,'H-32A-WP06 - Debt Service'!X$27/12,0)),"-")</f>
        <v>0</v>
      </c>
      <c r="Z771" s="366">
        <f>IFERROR(IF(-SUM(Z$20:Z770)+Z$15&lt;0.000001,0,IF($C771&gt;='H-32A-WP06 - Debt Service'!Y$24,'H-32A-WP06 - Debt Service'!Y$27/12,0)),"-")</f>
        <v>0</v>
      </c>
    </row>
    <row r="772" spans="2:26">
      <c r="B772" s="354">
        <f t="shared" si="44"/>
        <v>2081</v>
      </c>
      <c r="C772" s="378">
        <f t="shared" si="46"/>
        <v>66355</v>
      </c>
      <c r="D772" s="366" t="str">
        <f>IFERROR(IF(-SUM(D$20:D771)+D$15&lt;0.000001,0,IF($C772&gt;='H-32A-WP06 - Debt Service'!C$24,'H-32A-WP06 - Debt Service'!C$27/12,0)),"-")</f>
        <v>-</v>
      </c>
      <c r="E772" s="366" t="str">
        <f>IFERROR(IF(-SUM(E$20:E771)+E$15&lt;0.000001,0,IF($C772&gt;='H-32A-WP06 - Debt Service'!D$24,'H-32A-WP06 - Debt Service'!D$27/12,0)),"-")</f>
        <v>-</v>
      </c>
      <c r="F772" s="366" t="str">
        <f>IFERROR(IF(-SUM(F$20:F771)+F$15&lt;0.000001,0,IF($C772&gt;='H-32A-WP06 - Debt Service'!E$24,'H-32A-WP06 - Debt Service'!E$27/12,0)),"-")</f>
        <v>-</v>
      </c>
      <c r="G772" s="366">
        <f>IFERROR(IF(-SUM(G$20:G771)+G$15&lt;0.000001,0,IF($C772&gt;='H-32A-WP06 - Debt Service'!F$24,'H-32A-WP06 - Debt Service'!F$27/12,0)),"-")</f>
        <v>0</v>
      </c>
      <c r="H772" s="366">
        <f>IFERROR(IF(-SUM(H$20:H771)+H$15&lt;0.000001,0,IF($C772&gt;='H-32A-WP06 - Debt Service'!G$24,'H-32A-WP06 - Debt Service'!G$27/12,0)),"-")</f>
        <v>0</v>
      </c>
      <c r="I772" s="366">
        <f>IFERROR(IF(-SUM(I$20:I771)+I$15&lt;0.000001,0,IF($C772&gt;='H-32A-WP06 - Debt Service'!H$24,'H-32A-WP06 - Debt Service'!H$27/12,0)),"-")</f>
        <v>0</v>
      </c>
      <c r="J772" s="366">
        <f>IFERROR(IF(-SUM(J$20:J771)+J$15&lt;0.000001,0,IF($C772&gt;='H-32A-WP06 - Debt Service'!I$24,'H-32A-WP06 - Debt Service'!I$27/12,0)),"-")</f>
        <v>0</v>
      </c>
      <c r="K772" s="366">
        <f>IFERROR(IF(-SUM(K$20:K771)+K$15&lt;0.000001,0,IF($C772&gt;='H-32A-WP06 - Debt Service'!J$24,'H-32A-WP06 - Debt Service'!J$27/12,0)),"-")</f>
        <v>0</v>
      </c>
      <c r="L772" s="366">
        <f>IFERROR(IF(-SUM(L$20:L771)+L$15&lt;0.000001,0,IF($C772&gt;='H-32A-WP06 - Debt Service'!K$24,'H-32A-WP06 - Debt Service'!K$27/12,0)),"-")</f>
        <v>0</v>
      </c>
      <c r="M772" s="366">
        <f>IFERROR(IF(-SUM(M$20:M771)+M$15&lt;0.000001,0,IF($C772&gt;='H-32A-WP06 - Debt Service'!L$24,'H-32A-WP06 - Debt Service'!L$27/12,0)),"-")</f>
        <v>0</v>
      </c>
      <c r="N772" s="459"/>
      <c r="O772" s="354">
        <f t="shared" si="45"/>
        <v>2081</v>
      </c>
      <c r="P772" s="378">
        <f t="shared" si="47"/>
        <v>66355</v>
      </c>
      <c r="Q772" s="366" t="str">
        <f>IFERROR(IF(-SUM(Q$20:Q771)+Q$15&lt;0.000001,0,IF($C772&gt;='H-32A-WP06 - Debt Service'!P$24,'H-32A-WP06 - Debt Service'!P$27/12,0)),"-")</f>
        <v>-</v>
      </c>
      <c r="R772" s="366">
        <f>IFERROR(IF(-SUM(R$20:R771)+R$15&lt;0.000001,0,IF($C772&gt;='H-32A-WP06 - Debt Service'!Q$24,'H-32A-WP06 - Debt Service'!Q$27/12,0)),"-")</f>
        <v>0</v>
      </c>
      <c r="S772" s="366">
        <f>IFERROR(IF(-SUM(S$20:S771)+S$15&lt;0.000001,0,IF($C772&gt;='H-32A-WP06 - Debt Service'!R$24,'H-32A-WP06 - Debt Service'!R$27/12,0)),"-")</f>
        <v>0</v>
      </c>
      <c r="T772" s="366">
        <f>IFERROR(IF(-SUM(T$20:T771)+T$15&lt;0.000001,0,IF($C772&gt;='H-32A-WP06 - Debt Service'!S$24,'H-32A-WP06 - Debt Service'!S$27/12,0)),"-")</f>
        <v>0</v>
      </c>
      <c r="U772" s="366">
        <f>IFERROR(IF(-SUM(U$20:U771)+U$15&lt;0.000001,0,IF($C772&gt;='H-32A-WP06 - Debt Service'!T$24,'H-32A-WP06 - Debt Service'!T$27/12,0)),"-")</f>
        <v>0</v>
      </c>
      <c r="V772" s="366">
        <f>IFERROR(IF(-SUM(V$20:V771)+V$15&lt;0.000001,0,IF($C772&gt;='H-32A-WP06 - Debt Service'!U$24,'H-32A-WP06 - Debt Service'!U$27/12,0)),"-")</f>
        <v>0</v>
      </c>
      <c r="W772" s="366">
        <f>IFERROR(IF(-SUM(W$20:W771)+W$15&lt;0.000001,0,IF($C772&gt;='H-32A-WP06 - Debt Service'!V$24,'H-32A-WP06 - Debt Service'!V$27/12,0)),"-")</f>
        <v>0</v>
      </c>
      <c r="X772" s="366">
        <f>IFERROR(IF(-SUM(X$20:X771)+X$15&lt;0.000001,0,IF($C772&gt;='H-32A-WP06 - Debt Service'!W$24,'H-32A-WP06 - Debt Service'!W$27/12,0)),"-")</f>
        <v>0</v>
      </c>
      <c r="Y772" s="366">
        <f>IFERROR(IF(-SUM(Y$20:Y771)+Y$15&lt;0.000001,0,IF($C772&gt;='H-32A-WP06 - Debt Service'!X$24,'H-32A-WP06 - Debt Service'!X$27/12,0)),"-")</f>
        <v>0</v>
      </c>
      <c r="Z772" s="366">
        <f>IFERROR(IF(-SUM(Z$20:Z771)+Z$15&lt;0.000001,0,IF($C772&gt;='H-32A-WP06 - Debt Service'!Y$24,'H-32A-WP06 - Debt Service'!Y$27/12,0)),"-")</f>
        <v>0</v>
      </c>
    </row>
    <row r="773" spans="2:26">
      <c r="B773" s="354">
        <f t="shared" si="44"/>
        <v>2081</v>
      </c>
      <c r="C773" s="378">
        <f t="shared" si="46"/>
        <v>66385</v>
      </c>
      <c r="D773" s="366" t="str">
        <f>IFERROR(IF(-SUM(D$20:D772)+D$15&lt;0.000001,0,IF($C773&gt;='H-32A-WP06 - Debt Service'!C$24,'H-32A-WP06 - Debt Service'!C$27/12,0)),"-")</f>
        <v>-</v>
      </c>
      <c r="E773" s="366" t="str">
        <f>IFERROR(IF(-SUM(E$20:E772)+E$15&lt;0.000001,0,IF($C773&gt;='H-32A-WP06 - Debt Service'!D$24,'H-32A-WP06 - Debt Service'!D$27/12,0)),"-")</f>
        <v>-</v>
      </c>
      <c r="F773" s="366" t="str">
        <f>IFERROR(IF(-SUM(F$20:F772)+F$15&lt;0.000001,0,IF($C773&gt;='H-32A-WP06 - Debt Service'!E$24,'H-32A-WP06 - Debt Service'!E$27/12,0)),"-")</f>
        <v>-</v>
      </c>
      <c r="G773" s="366">
        <f>IFERROR(IF(-SUM(G$20:G772)+G$15&lt;0.000001,0,IF($C773&gt;='H-32A-WP06 - Debt Service'!F$24,'H-32A-WP06 - Debt Service'!F$27/12,0)),"-")</f>
        <v>0</v>
      </c>
      <c r="H773" s="366">
        <f>IFERROR(IF(-SUM(H$20:H772)+H$15&lt;0.000001,0,IF($C773&gt;='H-32A-WP06 - Debt Service'!G$24,'H-32A-WP06 - Debt Service'!G$27/12,0)),"-")</f>
        <v>0</v>
      </c>
      <c r="I773" s="366">
        <f>IFERROR(IF(-SUM(I$20:I772)+I$15&lt;0.000001,0,IF($C773&gt;='H-32A-WP06 - Debt Service'!H$24,'H-32A-WP06 - Debt Service'!H$27/12,0)),"-")</f>
        <v>0</v>
      </c>
      <c r="J773" s="366">
        <f>IFERROR(IF(-SUM(J$20:J772)+J$15&lt;0.000001,0,IF($C773&gt;='H-32A-WP06 - Debt Service'!I$24,'H-32A-WP06 - Debt Service'!I$27/12,0)),"-")</f>
        <v>0</v>
      </c>
      <c r="K773" s="366">
        <f>IFERROR(IF(-SUM(K$20:K772)+K$15&lt;0.000001,0,IF($C773&gt;='H-32A-WP06 - Debt Service'!J$24,'H-32A-WP06 - Debt Service'!J$27/12,0)),"-")</f>
        <v>0</v>
      </c>
      <c r="L773" s="366">
        <f>IFERROR(IF(-SUM(L$20:L772)+L$15&lt;0.000001,0,IF($C773&gt;='H-32A-WP06 - Debt Service'!K$24,'H-32A-WP06 - Debt Service'!K$27/12,0)),"-")</f>
        <v>0</v>
      </c>
      <c r="M773" s="366">
        <f>IFERROR(IF(-SUM(M$20:M772)+M$15&lt;0.000001,0,IF($C773&gt;='H-32A-WP06 - Debt Service'!L$24,'H-32A-WP06 - Debt Service'!L$27/12,0)),"-")</f>
        <v>0</v>
      </c>
      <c r="N773" s="459"/>
      <c r="O773" s="354">
        <f t="shared" si="45"/>
        <v>2081</v>
      </c>
      <c r="P773" s="378">
        <f t="shared" si="47"/>
        <v>66385</v>
      </c>
      <c r="Q773" s="366" t="str">
        <f>IFERROR(IF(-SUM(Q$20:Q772)+Q$15&lt;0.000001,0,IF($C773&gt;='H-32A-WP06 - Debt Service'!P$24,'H-32A-WP06 - Debt Service'!P$27/12,0)),"-")</f>
        <v>-</v>
      </c>
      <c r="R773" s="366">
        <f>IFERROR(IF(-SUM(R$20:R772)+R$15&lt;0.000001,0,IF($C773&gt;='H-32A-WP06 - Debt Service'!Q$24,'H-32A-WP06 - Debt Service'!Q$27/12,0)),"-")</f>
        <v>0</v>
      </c>
      <c r="S773" s="366">
        <f>IFERROR(IF(-SUM(S$20:S772)+S$15&lt;0.000001,0,IF($C773&gt;='H-32A-WP06 - Debt Service'!R$24,'H-32A-WP06 - Debt Service'!R$27/12,0)),"-")</f>
        <v>0</v>
      </c>
      <c r="T773" s="366">
        <f>IFERROR(IF(-SUM(T$20:T772)+T$15&lt;0.000001,0,IF($C773&gt;='H-32A-WP06 - Debt Service'!S$24,'H-32A-WP06 - Debt Service'!S$27/12,0)),"-")</f>
        <v>0</v>
      </c>
      <c r="U773" s="366">
        <f>IFERROR(IF(-SUM(U$20:U772)+U$15&lt;0.000001,0,IF($C773&gt;='H-32A-WP06 - Debt Service'!T$24,'H-32A-WP06 - Debt Service'!T$27/12,0)),"-")</f>
        <v>0</v>
      </c>
      <c r="V773" s="366">
        <f>IFERROR(IF(-SUM(V$20:V772)+V$15&lt;0.000001,0,IF($C773&gt;='H-32A-WP06 - Debt Service'!U$24,'H-32A-WP06 - Debt Service'!U$27/12,0)),"-")</f>
        <v>0</v>
      </c>
      <c r="W773" s="366">
        <f>IFERROR(IF(-SUM(W$20:W772)+W$15&lt;0.000001,0,IF($C773&gt;='H-32A-WP06 - Debt Service'!V$24,'H-32A-WP06 - Debt Service'!V$27/12,0)),"-")</f>
        <v>0</v>
      </c>
      <c r="X773" s="366">
        <f>IFERROR(IF(-SUM(X$20:X772)+X$15&lt;0.000001,0,IF($C773&gt;='H-32A-WP06 - Debt Service'!W$24,'H-32A-WP06 - Debt Service'!W$27/12,0)),"-")</f>
        <v>0</v>
      </c>
      <c r="Y773" s="366">
        <f>IFERROR(IF(-SUM(Y$20:Y772)+Y$15&lt;0.000001,0,IF($C773&gt;='H-32A-WP06 - Debt Service'!X$24,'H-32A-WP06 - Debt Service'!X$27/12,0)),"-")</f>
        <v>0</v>
      </c>
      <c r="Z773" s="366">
        <f>IFERROR(IF(-SUM(Z$20:Z772)+Z$15&lt;0.000001,0,IF($C773&gt;='H-32A-WP06 - Debt Service'!Y$24,'H-32A-WP06 - Debt Service'!Y$27/12,0)),"-")</f>
        <v>0</v>
      </c>
    </row>
    <row r="774" spans="2:26">
      <c r="B774" s="354">
        <f t="shared" si="44"/>
        <v>2081</v>
      </c>
      <c r="C774" s="378">
        <f t="shared" si="46"/>
        <v>66416</v>
      </c>
      <c r="D774" s="366" t="str">
        <f>IFERROR(IF(-SUM(D$20:D773)+D$15&lt;0.000001,0,IF($C774&gt;='H-32A-WP06 - Debt Service'!C$24,'H-32A-WP06 - Debt Service'!C$27/12,0)),"-")</f>
        <v>-</v>
      </c>
      <c r="E774" s="366" t="str">
        <f>IFERROR(IF(-SUM(E$20:E773)+E$15&lt;0.000001,0,IF($C774&gt;='H-32A-WP06 - Debt Service'!D$24,'H-32A-WP06 - Debt Service'!D$27/12,0)),"-")</f>
        <v>-</v>
      </c>
      <c r="F774" s="366" t="str">
        <f>IFERROR(IF(-SUM(F$20:F773)+F$15&lt;0.000001,0,IF($C774&gt;='H-32A-WP06 - Debt Service'!E$24,'H-32A-WP06 - Debt Service'!E$27/12,0)),"-")</f>
        <v>-</v>
      </c>
      <c r="G774" s="366">
        <f>IFERROR(IF(-SUM(G$20:G773)+G$15&lt;0.000001,0,IF($C774&gt;='H-32A-WP06 - Debt Service'!F$24,'H-32A-WP06 - Debt Service'!F$27/12,0)),"-")</f>
        <v>0</v>
      </c>
      <c r="H774" s="366">
        <f>IFERROR(IF(-SUM(H$20:H773)+H$15&lt;0.000001,0,IF($C774&gt;='H-32A-WP06 - Debt Service'!G$24,'H-32A-WP06 - Debt Service'!G$27/12,0)),"-")</f>
        <v>0</v>
      </c>
      <c r="I774" s="366">
        <f>IFERROR(IF(-SUM(I$20:I773)+I$15&lt;0.000001,0,IF($C774&gt;='H-32A-WP06 - Debt Service'!H$24,'H-32A-WP06 - Debt Service'!H$27/12,0)),"-")</f>
        <v>0</v>
      </c>
      <c r="J774" s="366">
        <f>IFERROR(IF(-SUM(J$20:J773)+J$15&lt;0.000001,0,IF($C774&gt;='H-32A-WP06 - Debt Service'!I$24,'H-32A-WP06 - Debt Service'!I$27/12,0)),"-")</f>
        <v>0</v>
      </c>
      <c r="K774" s="366">
        <f>IFERROR(IF(-SUM(K$20:K773)+K$15&lt;0.000001,0,IF($C774&gt;='H-32A-WP06 - Debt Service'!J$24,'H-32A-WP06 - Debt Service'!J$27/12,0)),"-")</f>
        <v>0</v>
      </c>
      <c r="L774" s="366">
        <f>IFERROR(IF(-SUM(L$20:L773)+L$15&lt;0.000001,0,IF($C774&gt;='H-32A-WP06 - Debt Service'!K$24,'H-32A-WP06 - Debt Service'!K$27/12,0)),"-")</f>
        <v>0</v>
      </c>
      <c r="M774" s="366">
        <f>IFERROR(IF(-SUM(M$20:M773)+M$15&lt;0.000001,0,IF($C774&gt;='H-32A-WP06 - Debt Service'!L$24,'H-32A-WP06 - Debt Service'!L$27/12,0)),"-")</f>
        <v>0</v>
      </c>
      <c r="N774" s="459"/>
      <c r="O774" s="354">
        <f t="shared" si="45"/>
        <v>2081</v>
      </c>
      <c r="P774" s="378">
        <f t="shared" si="47"/>
        <v>66416</v>
      </c>
      <c r="Q774" s="366" t="str">
        <f>IFERROR(IF(-SUM(Q$20:Q773)+Q$15&lt;0.000001,0,IF($C774&gt;='H-32A-WP06 - Debt Service'!P$24,'H-32A-WP06 - Debt Service'!P$27/12,0)),"-")</f>
        <v>-</v>
      </c>
      <c r="R774" s="366">
        <f>IFERROR(IF(-SUM(R$20:R773)+R$15&lt;0.000001,0,IF($C774&gt;='H-32A-WP06 - Debt Service'!Q$24,'H-32A-WP06 - Debt Service'!Q$27/12,0)),"-")</f>
        <v>0</v>
      </c>
      <c r="S774" s="366">
        <f>IFERROR(IF(-SUM(S$20:S773)+S$15&lt;0.000001,0,IF($C774&gt;='H-32A-WP06 - Debt Service'!R$24,'H-32A-WP06 - Debt Service'!R$27/12,0)),"-")</f>
        <v>0</v>
      </c>
      <c r="T774" s="366">
        <f>IFERROR(IF(-SUM(T$20:T773)+T$15&lt;0.000001,0,IF($C774&gt;='H-32A-WP06 - Debt Service'!S$24,'H-32A-WP06 - Debt Service'!S$27/12,0)),"-")</f>
        <v>0</v>
      </c>
      <c r="U774" s="366">
        <f>IFERROR(IF(-SUM(U$20:U773)+U$15&lt;0.000001,0,IF($C774&gt;='H-32A-WP06 - Debt Service'!T$24,'H-32A-WP06 - Debt Service'!T$27/12,0)),"-")</f>
        <v>0</v>
      </c>
      <c r="V774" s="366">
        <f>IFERROR(IF(-SUM(V$20:V773)+V$15&lt;0.000001,0,IF($C774&gt;='H-32A-WP06 - Debt Service'!U$24,'H-32A-WP06 - Debt Service'!U$27/12,0)),"-")</f>
        <v>0</v>
      </c>
      <c r="W774" s="366">
        <f>IFERROR(IF(-SUM(W$20:W773)+W$15&lt;0.000001,0,IF($C774&gt;='H-32A-WP06 - Debt Service'!V$24,'H-32A-WP06 - Debt Service'!V$27/12,0)),"-")</f>
        <v>0</v>
      </c>
      <c r="X774" s="366">
        <f>IFERROR(IF(-SUM(X$20:X773)+X$15&lt;0.000001,0,IF($C774&gt;='H-32A-WP06 - Debt Service'!W$24,'H-32A-WP06 - Debt Service'!W$27/12,0)),"-")</f>
        <v>0</v>
      </c>
      <c r="Y774" s="366">
        <f>IFERROR(IF(-SUM(Y$20:Y773)+Y$15&lt;0.000001,0,IF($C774&gt;='H-32A-WP06 - Debt Service'!X$24,'H-32A-WP06 - Debt Service'!X$27/12,0)),"-")</f>
        <v>0</v>
      </c>
      <c r="Z774" s="366">
        <f>IFERROR(IF(-SUM(Z$20:Z773)+Z$15&lt;0.000001,0,IF($C774&gt;='H-32A-WP06 - Debt Service'!Y$24,'H-32A-WP06 - Debt Service'!Y$27/12,0)),"-")</f>
        <v>0</v>
      </c>
    </row>
    <row r="775" spans="2:26">
      <c r="B775" s="354">
        <f t="shared" si="44"/>
        <v>2081</v>
      </c>
      <c r="C775" s="378">
        <f t="shared" si="46"/>
        <v>66446</v>
      </c>
      <c r="D775" s="366" t="str">
        <f>IFERROR(IF(-SUM(D$20:D774)+D$15&lt;0.000001,0,IF($C775&gt;='H-32A-WP06 - Debt Service'!C$24,'H-32A-WP06 - Debt Service'!C$27/12,0)),"-")</f>
        <v>-</v>
      </c>
      <c r="E775" s="366" t="str">
        <f>IFERROR(IF(-SUM(E$20:E774)+E$15&lt;0.000001,0,IF($C775&gt;='H-32A-WP06 - Debt Service'!D$24,'H-32A-WP06 - Debt Service'!D$27/12,0)),"-")</f>
        <v>-</v>
      </c>
      <c r="F775" s="366" t="str">
        <f>IFERROR(IF(-SUM(F$20:F774)+F$15&lt;0.000001,0,IF($C775&gt;='H-32A-WP06 - Debt Service'!E$24,'H-32A-WP06 - Debt Service'!E$27/12,0)),"-")</f>
        <v>-</v>
      </c>
      <c r="G775" s="366">
        <f>IFERROR(IF(-SUM(G$20:G774)+G$15&lt;0.000001,0,IF($C775&gt;='H-32A-WP06 - Debt Service'!F$24,'H-32A-WP06 - Debt Service'!F$27/12,0)),"-")</f>
        <v>0</v>
      </c>
      <c r="H775" s="366">
        <f>IFERROR(IF(-SUM(H$20:H774)+H$15&lt;0.000001,0,IF($C775&gt;='H-32A-WP06 - Debt Service'!G$24,'H-32A-WP06 - Debt Service'!G$27/12,0)),"-")</f>
        <v>0</v>
      </c>
      <c r="I775" s="366">
        <f>IFERROR(IF(-SUM(I$20:I774)+I$15&lt;0.000001,0,IF($C775&gt;='H-32A-WP06 - Debt Service'!H$24,'H-32A-WP06 - Debt Service'!H$27/12,0)),"-")</f>
        <v>0</v>
      </c>
      <c r="J775" s="366">
        <f>IFERROR(IF(-SUM(J$20:J774)+J$15&lt;0.000001,0,IF($C775&gt;='H-32A-WP06 - Debt Service'!I$24,'H-32A-WP06 - Debt Service'!I$27/12,0)),"-")</f>
        <v>0</v>
      </c>
      <c r="K775" s="366">
        <f>IFERROR(IF(-SUM(K$20:K774)+K$15&lt;0.000001,0,IF($C775&gt;='H-32A-WP06 - Debt Service'!J$24,'H-32A-WP06 - Debt Service'!J$27/12,0)),"-")</f>
        <v>0</v>
      </c>
      <c r="L775" s="366">
        <f>IFERROR(IF(-SUM(L$20:L774)+L$15&lt;0.000001,0,IF($C775&gt;='H-32A-WP06 - Debt Service'!K$24,'H-32A-WP06 - Debt Service'!K$27/12,0)),"-")</f>
        <v>0</v>
      </c>
      <c r="M775" s="366">
        <f>IFERROR(IF(-SUM(M$20:M774)+M$15&lt;0.000001,0,IF($C775&gt;='H-32A-WP06 - Debt Service'!L$24,'H-32A-WP06 - Debt Service'!L$27/12,0)),"-")</f>
        <v>0</v>
      </c>
      <c r="N775" s="459"/>
      <c r="O775" s="354">
        <f t="shared" si="45"/>
        <v>2081</v>
      </c>
      <c r="P775" s="378">
        <f t="shared" si="47"/>
        <v>66446</v>
      </c>
      <c r="Q775" s="366" t="str">
        <f>IFERROR(IF(-SUM(Q$20:Q774)+Q$15&lt;0.000001,0,IF($C775&gt;='H-32A-WP06 - Debt Service'!P$24,'H-32A-WP06 - Debt Service'!P$27/12,0)),"-")</f>
        <v>-</v>
      </c>
      <c r="R775" s="366">
        <f>IFERROR(IF(-SUM(R$20:R774)+R$15&lt;0.000001,0,IF($C775&gt;='H-32A-WP06 - Debt Service'!Q$24,'H-32A-WP06 - Debt Service'!Q$27/12,0)),"-")</f>
        <v>0</v>
      </c>
      <c r="S775" s="366">
        <f>IFERROR(IF(-SUM(S$20:S774)+S$15&lt;0.000001,0,IF($C775&gt;='H-32A-WP06 - Debt Service'!R$24,'H-32A-WP06 - Debt Service'!R$27/12,0)),"-")</f>
        <v>0</v>
      </c>
      <c r="T775" s="366">
        <f>IFERROR(IF(-SUM(T$20:T774)+T$15&lt;0.000001,0,IF($C775&gt;='H-32A-WP06 - Debt Service'!S$24,'H-32A-WP06 - Debt Service'!S$27/12,0)),"-")</f>
        <v>0</v>
      </c>
      <c r="U775" s="366">
        <f>IFERROR(IF(-SUM(U$20:U774)+U$15&lt;0.000001,0,IF($C775&gt;='H-32A-WP06 - Debt Service'!T$24,'H-32A-WP06 - Debt Service'!T$27/12,0)),"-")</f>
        <v>0</v>
      </c>
      <c r="V775" s="366">
        <f>IFERROR(IF(-SUM(V$20:V774)+V$15&lt;0.000001,0,IF($C775&gt;='H-32A-WP06 - Debt Service'!U$24,'H-32A-WP06 - Debt Service'!U$27/12,0)),"-")</f>
        <v>0</v>
      </c>
      <c r="W775" s="366">
        <f>IFERROR(IF(-SUM(W$20:W774)+W$15&lt;0.000001,0,IF($C775&gt;='H-32A-WP06 - Debt Service'!V$24,'H-32A-WP06 - Debt Service'!V$27/12,0)),"-")</f>
        <v>0</v>
      </c>
      <c r="X775" s="366">
        <f>IFERROR(IF(-SUM(X$20:X774)+X$15&lt;0.000001,0,IF($C775&gt;='H-32A-WP06 - Debt Service'!W$24,'H-32A-WP06 - Debt Service'!W$27/12,0)),"-")</f>
        <v>0</v>
      </c>
      <c r="Y775" s="366">
        <f>IFERROR(IF(-SUM(Y$20:Y774)+Y$15&lt;0.000001,0,IF($C775&gt;='H-32A-WP06 - Debt Service'!X$24,'H-32A-WP06 - Debt Service'!X$27/12,0)),"-")</f>
        <v>0</v>
      </c>
      <c r="Z775" s="366">
        <f>IFERROR(IF(-SUM(Z$20:Z774)+Z$15&lt;0.000001,0,IF($C775&gt;='H-32A-WP06 - Debt Service'!Y$24,'H-32A-WP06 - Debt Service'!Y$27/12,0)),"-")</f>
        <v>0</v>
      </c>
    </row>
    <row r="776" spans="2:26">
      <c r="B776" s="354">
        <f t="shared" si="44"/>
        <v>2082</v>
      </c>
      <c r="C776" s="378">
        <f t="shared" si="46"/>
        <v>66477</v>
      </c>
      <c r="D776" s="366" t="str">
        <f>IFERROR(IF(-SUM(D$20:D775)+D$15&lt;0.000001,0,IF($C776&gt;='H-32A-WP06 - Debt Service'!C$24,'H-32A-WP06 - Debt Service'!C$27/12,0)),"-")</f>
        <v>-</v>
      </c>
      <c r="E776" s="366" t="str">
        <f>IFERROR(IF(-SUM(E$20:E775)+E$15&lt;0.000001,0,IF($C776&gt;='H-32A-WP06 - Debt Service'!D$24,'H-32A-WP06 - Debt Service'!D$27/12,0)),"-")</f>
        <v>-</v>
      </c>
      <c r="F776" s="366" t="str">
        <f>IFERROR(IF(-SUM(F$20:F775)+F$15&lt;0.000001,0,IF($C776&gt;='H-32A-WP06 - Debt Service'!E$24,'H-32A-WP06 - Debt Service'!E$27/12,0)),"-")</f>
        <v>-</v>
      </c>
      <c r="G776" s="366">
        <f>IFERROR(IF(-SUM(G$20:G775)+G$15&lt;0.000001,0,IF($C776&gt;='H-32A-WP06 - Debt Service'!F$24,'H-32A-WP06 - Debt Service'!F$27/12,0)),"-")</f>
        <v>0</v>
      </c>
      <c r="H776" s="366">
        <f>IFERROR(IF(-SUM(H$20:H775)+H$15&lt;0.000001,0,IF($C776&gt;='H-32A-WP06 - Debt Service'!G$24,'H-32A-WP06 - Debt Service'!G$27/12,0)),"-")</f>
        <v>0</v>
      </c>
      <c r="I776" s="366">
        <f>IFERROR(IF(-SUM(I$20:I775)+I$15&lt;0.000001,0,IF($C776&gt;='H-32A-WP06 - Debt Service'!H$24,'H-32A-WP06 - Debt Service'!H$27/12,0)),"-")</f>
        <v>0</v>
      </c>
      <c r="J776" s="366">
        <f>IFERROR(IF(-SUM(J$20:J775)+J$15&lt;0.000001,0,IF($C776&gt;='H-32A-WP06 - Debt Service'!I$24,'H-32A-WP06 - Debt Service'!I$27/12,0)),"-")</f>
        <v>0</v>
      </c>
      <c r="K776" s="366">
        <f>IFERROR(IF(-SUM(K$20:K775)+K$15&lt;0.000001,0,IF($C776&gt;='H-32A-WP06 - Debt Service'!J$24,'H-32A-WP06 - Debt Service'!J$27/12,0)),"-")</f>
        <v>0</v>
      </c>
      <c r="L776" s="366">
        <f>IFERROR(IF(-SUM(L$20:L775)+L$15&lt;0.000001,0,IF($C776&gt;='H-32A-WP06 - Debt Service'!K$24,'H-32A-WP06 - Debt Service'!K$27/12,0)),"-")</f>
        <v>0</v>
      </c>
      <c r="M776" s="366">
        <f>IFERROR(IF(-SUM(M$20:M775)+M$15&lt;0.000001,0,IF($C776&gt;='H-32A-WP06 - Debt Service'!L$24,'H-32A-WP06 - Debt Service'!L$27/12,0)),"-")</f>
        <v>0</v>
      </c>
      <c r="N776" s="459"/>
      <c r="O776" s="354">
        <f t="shared" si="45"/>
        <v>2082</v>
      </c>
      <c r="P776" s="378">
        <f t="shared" si="47"/>
        <v>66477</v>
      </c>
      <c r="Q776" s="366" t="str">
        <f>IFERROR(IF(-SUM(Q$20:Q775)+Q$15&lt;0.000001,0,IF($C776&gt;='H-32A-WP06 - Debt Service'!P$24,'H-32A-WP06 - Debt Service'!P$27/12,0)),"-")</f>
        <v>-</v>
      </c>
      <c r="R776" s="366">
        <f>IFERROR(IF(-SUM(R$20:R775)+R$15&lt;0.000001,0,IF($C776&gt;='H-32A-WP06 - Debt Service'!Q$24,'H-32A-WP06 - Debt Service'!Q$27/12,0)),"-")</f>
        <v>0</v>
      </c>
      <c r="S776" s="366">
        <f>IFERROR(IF(-SUM(S$20:S775)+S$15&lt;0.000001,0,IF($C776&gt;='H-32A-WP06 - Debt Service'!R$24,'H-32A-WP06 - Debt Service'!R$27/12,0)),"-")</f>
        <v>0</v>
      </c>
      <c r="T776" s="366">
        <f>IFERROR(IF(-SUM(T$20:T775)+T$15&lt;0.000001,0,IF($C776&gt;='H-32A-WP06 - Debt Service'!S$24,'H-32A-WP06 - Debt Service'!S$27/12,0)),"-")</f>
        <v>0</v>
      </c>
      <c r="U776" s="366">
        <f>IFERROR(IF(-SUM(U$20:U775)+U$15&lt;0.000001,0,IF($C776&gt;='H-32A-WP06 - Debt Service'!T$24,'H-32A-WP06 - Debt Service'!T$27/12,0)),"-")</f>
        <v>0</v>
      </c>
      <c r="V776" s="366">
        <f>IFERROR(IF(-SUM(V$20:V775)+V$15&lt;0.000001,0,IF($C776&gt;='H-32A-WP06 - Debt Service'!U$24,'H-32A-WP06 - Debt Service'!U$27/12,0)),"-")</f>
        <v>0</v>
      </c>
      <c r="W776" s="366">
        <f>IFERROR(IF(-SUM(W$20:W775)+W$15&lt;0.000001,0,IF($C776&gt;='H-32A-WP06 - Debt Service'!V$24,'H-32A-WP06 - Debt Service'!V$27/12,0)),"-")</f>
        <v>0</v>
      </c>
      <c r="X776" s="366">
        <f>IFERROR(IF(-SUM(X$20:X775)+X$15&lt;0.000001,0,IF($C776&gt;='H-32A-WP06 - Debt Service'!W$24,'H-32A-WP06 - Debt Service'!W$27/12,0)),"-")</f>
        <v>0</v>
      </c>
      <c r="Y776" s="366">
        <f>IFERROR(IF(-SUM(Y$20:Y775)+Y$15&lt;0.000001,0,IF($C776&gt;='H-32A-WP06 - Debt Service'!X$24,'H-32A-WP06 - Debt Service'!X$27/12,0)),"-")</f>
        <v>0</v>
      </c>
      <c r="Z776" s="366">
        <f>IFERROR(IF(-SUM(Z$20:Z775)+Z$15&lt;0.000001,0,IF($C776&gt;='H-32A-WP06 - Debt Service'!Y$24,'H-32A-WP06 - Debt Service'!Y$27/12,0)),"-")</f>
        <v>0</v>
      </c>
    </row>
    <row r="777" spans="2:26">
      <c r="B777" s="354">
        <f t="shared" si="44"/>
        <v>2082</v>
      </c>
      <c r="C777" s="378">
        <f t="shared" si="46"/>
        <v>66508</v>
      </c>
      <c r="D777" s="366" t="str">
        <f>IFERROR(IF(-SUM(D$20:D776)+D$15&lt;0.000001,0,IF($C777&gt;='H-32A-WP06 - Debt Service'!C$24,'H-32A-WP06 - Debt Service'!C$27/12,0)),"-")</f>
        <v>-</v>
      </c>
      <c r="E777" s="366" t="str">
        <f>IFERROR(IF(-SUM(E$20:E776)+E$15&lt;0.000001,0,IF($C777&gt;='H-32A-WP06 - Debt Service'!D$24,'H-32A-WP06 - Debt Service'!D$27/12,0)),"-")</f>
        <v>-</v>
      </c>
      <c r="F777" s="366" t="str">
        <f>IFERROR(IF(-SUM(F$20:F776)+F$15&lt;0.000001,0,IF($C777&gt;='H-32A-WP06 - Debt Service'!E$24,'H-32A-WP06 - Debt Service'!E$27/12,0)),"-")</f>
        <v>-</v>
      </c>
      <c r="G777" s="366">
        <f>IFERROR(IF(-SUM(G$20:G776)+G$15&lt;0.000001,0,IF($C777&gt;='H-32A-WP06 - Debt Service'!F$24,'H-32A-WP06 - Debt Service'!F$27/12,0)),"-")</f>
        <v>0</v>
      </c>
      <c r="H777" s="366">
        <f>IFERROR(IF(-SUM(H$20:H776)+H$15&lt;0.000001,0,IF($C777&gt;='H-32A-WP06 - Debt Service'!G$24,'H-32A-WP06 - Debt Service'!G$27/12,0)),"-")</f>
        <v>0</v>
      </c>
      <c r="I777" s="366">
        <f>IFERROR(IF(-SUM(I$20:I776)+I$15&lt;0.000001,0,IF($C777&gt;='H-32A-WP06 - Debt Service'!H$24,'H-32A-WP06 - Debt Service'!H$27/12,0)),"-")</f>
        <v>0</v>
      </c>
      <c r="J777" s="366">
        <f>IFERROR(IF(-SUM(J$20:J776)+J$15&lt;0.000001,0,IF($C777&gt;='H-32A-WP06 - Debt Service'!I$24,'H-32A-WP06 - Debt Service'!I$27/12,0)),"-")</f>
        <v>0</v>
      </c>
      <c r="K777" s="366">
        <f>IFERROR(IF(-SUM(K$20:K776)+K$15&lt;0.000001,0,IF($C777&gt;='H-32A-WP06 - Debt Service'!J$24,'H-32A-WP06 - Debt Service'!J$27/12,0)),"-")</f>
        <v>0</v>
      </c>
      <c r="L777" s="366">
        <f>IFERROR(IF(-SUM(L$20:L776)+L$15&lt;0.000001,0,IF($C777&gt;='H-32A-WP06 - Debt Service'!K$24,'H-32A-WP06 - Debt Service'!K$27/12,0)),"-")</f>
        <v>0</v>
      </c>
      <c r="M777" s="366">
        <f>IFERROR(IF(-SUM(M$20:M776)+M$15&lt;0.000001,0,IF($C777&gt;='H-32A-WP06 - Debt Service'!L$24,'H-32A-WP06 - Debt Service'!L$27/12,0)),"-")</f>
        <v>0</v>
      </c>
      <c r="N777" s="459"/>
      <c r="O777" s="354">
        <f t="shared" si="45"/>
        <v>2082</v>
      </c>
      <c r="P777" s="378">
        <f t="shared" si="47"/>
        <v>66508</v>
      </c>
      <c r="Q777" s="366" t="str">
        <f>IFERROR(IF(-SUM(Q$20:Q776)+Q$15&lt;0.000001,0,IF($C777&gt;='H-32A-WP06 - Debt Service'!P$24,'H-32A-WP06 - Debt Service'!P$27/12,0)),"-")</f>
        <v>-</v>
      </c>
      <c r="R777" s="366">
        <f>IFERROR(IF(-SUM(R$20:R776)+R$15&lt;0.000001,0,IF($C777&gt;='H-32A-WP06 - Debt Service'!Q$24,'H-32A-WP06 - Debt Service'!Q$27/12,0)),"-")</f>
        <v>0</v>
      </c>
      <c r="S777" s="366">
        <f>IFERROR(IF(-SUM(S$20:S776)+S$15&lt;0.000001,0,IF($C777&gt;='H-32A-WP06 - Debt Service'!R$24,'H-32A-WP06 - Debt Service'!R$27/12,0)),"-")</f>
        <v>0</v>
      </c>
      <c r="T777" s="366">
        <f>IFERROR(IF(-SUM(T$20:T776)+T$15&lt;0.000001,0,IF($C777&gt;='H-32A-WP06 - Debt Service'!S$24,'H-32A-WP06 - Debt Service'!S$27/12,0)),"-")</f>
        <v>0</v>
      </c>
      <c r="U777" s="366">
        <f>IFERROR(IF(-SUM(U$20:U776)+U$15&lt;0.000001,0,IF($C777&gt;='H-32A-WP06 - Debt Service'!T$24,'H-32A-WP06 - Debt Service'!T$27/12,0)),"-")</f>
        <v>0</v>
      </c>
      <c r="V777" s="366">
        <f>IFERROR(IF(-SUM(V$20:V776)+V$15&lt;0.000001,0,IF($C777&gt;='H-32A-WP06 - Debt Service'!U$24,'H-32A-WP06 - Debt Service'!U$27/12,0)),"-")</f>
        <v>0</v>
      </c>
      <c r="W777" s="366">
        <f>IFERROR(IF(-SUM(W$20:W776)+W$15&lt;0.000001,0,IF($C777&gt;='H-32A-WP06 - Debt Service'!V$24,'H-32A-WP06 - Debt Service'!V$27/12,0)),"-")</f>
        <v>0</v>
      </c>
      <c r="X777" s="366">
        <f>IFERROR(IF(-SUM(X$20:X776)+X$15&lt;0.000001,0,IF($C777&gt;='H-32A-WP06 - Debt Service'!W$24,'H-32A-WP06 - Debt Service'!W$27/12,0)),"-")</f>
        <v>0</v>
      </c>
      <c r="Y777" s="366">
        <f>IFERROR(IF(-SUM(Y$20:Y776)+Y$15&lt;0.000001,0,IF($C777&gt;='H-32A-WP06 - Debt Service'!X$24,'H-32A-WP06 - Debt Service'!X$27/12,0)),"-")</f>
        <v>0</v>
      </c>
      <c r="Z777" s="366">
        <f>IFERROR(IF(-SUM(Z$20:Z776)+Z$15&lt;0.000001,0,IF($C777&gt;='H-32A-WP06 - Debt Service'!Y$24,'H-32A-WP06 - Debt Service'!Y$27/12,0)),"-")</f>
        <v>0</v>
      </c>
    </row>
    <row r="778" spans="2:26">
      <c r="B778" s="354">
        <f t="shared" si="44"/>
        <v>2082</v>
      </c>
      <c r="C778" s="378">
        <f t="shared" si="46"/>
        <v>66536</v>
      </c>
      <c r="D778" s="366" t="str">
        <f>IFERROR(IF(-SUM(D$20:D777)+D$15&lt;0.000001,0,IF($C778&gt;='H-32A-WP06 - Debt Service'!C$24,'H-32A-WP06 - Debt Service'!C$27/12,0)),"-")</f>
        <v>-</v>
      </c>
      <c r="E778" s="366" t="str">
        <f>IFERROR(IF(-SUM(E$20:E777)+E$15&lt;0.000001,0,IF($C778&gt;='H-32A-WP06 - Debt Service'!D$24,'H-32A-WP06 - Debt Service'!D$27/12,0)),"-")</f>
        <v>-</v>
      </c>
      <c r="F778" s="366" t="str">
        <f>IFERROR(IF(-SUM(F$20:F777)+F$15&lt;0.000001,0,IF($C778&gt;='H-32A-WP06 - Debt Service'!E$24,'H-32A-WP06 - Debt Service'!E$27/12,0)),"-")</f>
        <v>-</v>
      </c>
      <c r="G778" s="366">
        <f>IFERROR(IF(-SUM(G$20:G777)+G$15&lt;0.000001,0,IF($C778&gt;='H-32A-WP06 - Debt Service'!F$24,'H-32A-WP06 - Debt Service'!F$27/12,0)),"-")</f>
        <v>0</v>
      </c>
      <c r="H778" s="366">
        <f>IFERROR(IF(-SUM(H$20:H777)+H$15&lt;0.000001,0,IF($C778&gt;='H-32A-WP06 - Debt Service'!G$24,'H-32A-WP06 - Debt Service'!G$27/12,0)),"-")</f>
        <v>0</v>
      </c>
      <c r="I778" s="366">
        <f>IFERROR(IF(-SUM(I$20:I777)+I$15&lt;0.000001,0,IF($C778&gt;='H-32A-WP06 - Debt Service'!H$24,'H-32A-WP06 - Debt Service'!H$27/12,0)),"-")</f>
        <v>0</v>
      </c>
      <c r="J778" s="366">
        <f>IFERROR(IF(-SUM(J$20:J777)+J$15&lt;0.000001,0,IF($C778&gt;='H-32A-WP06 - Debt Service'!I$24,'H-32A-WP06 - Debt Service'!I$27/12,0)),"-")</f>
        <v>0</v>
      </c>
      <c r="K778" s="366">
        <f>IFERROR(IF(-SUM(K$20:K777)+K$15&lt;0.000001,0,IF($C778&gt;='H-32A-WP06 - Debt Service'!J$24,'H-32A-WP06 - Debt Service'!J$27/12,0)),"-")</f>
        <v>0</v>
      </c>
      <c r="L778" s="366">
        <f>IFERROR(IF(-SUM(L$20:L777)+L$15&lt;0.000001,0,IF($C778&gt;='H-32A-WP06 - Debt Service'!K$24,'H-32A-WP06 - Debt Service'!K$27/12,0)),"-")</f>
        <v>0</v>
      </c>
      <c r="M778" s="366">
        <f>IFERROR(IF(-SUM(M$20:M777)+M$15&lt;0.000001,0,IF($C778&gt;='H-32A-WP06 - Debt Service'!L$24,'H-32A-WP06 - Debt Service'!L$27/12,0)),"-")</f>
        <v>0</v>
      </c>
      <c r="N778" s="459"/>
      <c r="O778" s="354">
        <f t="shared" si="45"/>
        <v>2082</v>
      </c>
      <c r="P778" s="378">
        <f t="shared" si="47"/>
        <v>66536</v>
      </c>
      <c r="Q778" s="366" t="str">
        <f>IFERROR(IF(-SUM(Q$20:Q777)+Q$15&lt;0.000001,0,IF($C778&gt;='H-32A-WP06 - Debt Service'!P$24,'H-32A-WP06 - Debt Service'!P$27/12,0)),"-")</f>
        <v>-</v>
      </c>
      <c r="R778" s="366">
        <f>IFERROR(IF(-SUM(R$20:R777)+R$15&lt;0.000001,0,IF($C778&gt;='H-32A-WP06 - Debt Service'!Q$24,'H-32A-WP06 - Debt Service'!Q$27/12,0)),"-")</f>
        <v>0</v>
      </c>
      <c r="S778" s="366">
        <f>IFERROR(IF(-SUM(S$20:S777)+S$15&lt;0.000001,0,IF($C778&gt;='H-32A-WP06 - Debt Service'!R$24,'H-32A-WP06 - Debt Service'!R$27/12,0)),"-")</f>
        <v>0</v>
      </c>
      <c r="T778" s="366">
        <f>IFERROR(IF(-SUM(T$20:T777)+T$15&lt;0.000001,0,IF($C778&gt;='H-32A-WP06 - Debt Service'!S$24,'H-32A-WP06 - Debt Service'!S$27/12,0)),"-")</f>
        <v>0</v>
      </c>
      <c r="U778" s="366">
        <f>IFERROR(IF(-SUM(U$20:U777)+U$15&lt;0.000001,0,IF($C778&gt;='H-32A-WP06 - Debt Service'!T$24,'H-32A-WP06 - Debt Service'!T$27/12,0)),"-")</f>
        <v>0</v>
      </c>
      <c r="V778" s="366">
        <f>IFERROR(IF(-SUM(V$20:V777)+V$15&lt;0.000001,0,IF($C778&gt;='H-32A-WP06 - Debt Service'!U$24,'H-32A-WP06 - Debt Service'!U$27/12,0)),"-")</f>
        <v>0</v>
      </c>
      <c r="W778" s="366">
        <f>IFERROR(IF(-SUM(W$20:W777)+W$15&lt;0.000001,0,IF($C778&gt;='H-32A-WP06 - Debt Service'!V$24,'H-32A-WP06 - Debt Service'!V$27/12,0)),"-")</f>
        <v>0</v>
      </c>
      <c r="X778" s="366">
        <f>IFERROR(IF(-SUM(X$20:X777)+X$15&lt;0.000001,0,IF($C778&gt;='H-32A-WP06 - Debt Service'!W$24,'H-32A-WP06 - Debt Service'!W$27/12,0)),"-")</f>
        <v>0</v>
      </c>
      <c r="Y778" s="366">
        <f>IFERROR(IF(-SUM(Y$20:Y777)+Y$15&lt;0.000001,0,IF($C778&gt;='H-32A-WP06 - Debt Service'!X$24,'H-32A-WP06 - Debt Service'!X$27/12,0)),"-")</f>
        <v>0</v>
      </c>
      <c r="Z778" s="366">
        <f>IFERROR(IF(-SUM(Z$20:Z777)+Z$15&lt;0.000001,0,IF($C778&gt;='H-32A-WP06 - Debt Service'!Y$24,'H-32A-WP06 - Debt Service'!Y$27/12,0)),"-")</f>
        <v>0</v>
      </c>
    </row>
    <row r="779" spans="2:26">
      <c r="B779" s="354">
        <f t="shared" si="44"/>
        <v>2082</v>
      </c>
      <c r="C779" s="378">
        <f t="shared" si="46"/>
        <v>66567</v>
      </c>
      <c r="D779" s="366" t="str">
        <f>IFERROR(IF(-SUM(D$20:D778)+D$15&lt;0.000001,0,IF($C779&gt;='H-32A-WP06 - Debt Service'!C$24,'H-32A-WP06 - Debt Service'!C$27/12,0)),"-")</f>
        <v>-</v>
      </c>
      <c r="E779" s="366" t="str">
        <f>IFERROR(IF(-SUM(E$20:E778)+E$15&lt;0.000001,0,IF($C779&gt;='H-32A-WP06 - Debt Service'!D$24,'H-32A-WP06 - Debt Service'!D$27/12,0)),"-")</f>
        <v>-</v>
      </c>
      <c r="F779" s="366" t="str">
        <f>IFERROR(IF(-SUM(F$20:F778)+F$15&lt;0.000001,0,IF($C779&gt;='H-32A-WP06 - Debt Service'!E$24,'H-32A-WP06 - Debt Service'!E$27/12,0)),"-")</f>
        <v>-</v>
      </c>
      <c r="G779" s="366">
        <f>IFERROR(IF(-SUM(G$20:G778)+G$15&lt;0.000001,0,IF($C779&gt;='H-32A-WP06 - Debt Service'!F$24,'H-32A-WP06 - Debt Service'!F$27/12,0)),"-")</f>
        <v>0</v>
      </c>
      <c r="H779" s="366">
        <f>IFERROR(IF(-SUM(H$20:H778)+H$15&lt;0.000001,0,IF($C779&gt;='H-32A-WP06 - Debt Service'!G$24,'H-32A-WP06 - Debt Service'!G$27/12,0)),"-")</f>
        <v>0</v>
      </c>
      <c r="I779" s="366">
        <f>IFERROR(IF(-SUM(I$20:I778)+I$15&lt;0.000001,0,IF($C779&gt;='H-32A-WP06 - Debt Service'!H$24,'H-32A-WP06 - Debt Service'!H$27/12,0)),"-")</f>
        <v>0</v>
      </c>
      <c r="J779" s="366">
        <f>IFERROR(IF(-SUM(J$20:J778)+J$15&lt;0.000001,0,IF($C779&gt;='H-32A-WP06 - Debt Service'!I$24,'H-32A-WP06 - Debt Service'!I$27/12,0)),"-")</f>
        <v>0</v>
      </c>
      <c r="K779" s="366">
        <f>IFERROR(IF(-SUM(K$20:K778)+K$15&lt;0.000001,0,IF($C779&gt;='H-32A-WP06 - Debt Service'!J$24,'H-32A-WP06 - Debt Service'!J$27/12,0)),"-")</f>
        <v>0</v>
      </c>
      <c r="L779" s="366">
        <f>IFERROR(IF(-SUM(L$20:L778)+L$15&lt;0.000001,0,IF($C779&gt;='H-32A-WP06 - Debt Service'!K$24,'H-32A-WP06 - Debt Service'!K$27/12,0)),"-")</f>
        <v>0</v>
      </c>
      <c r="M779" s="366">
        <f>IFERROR(IF(-SUM(M$20:M778)+M$15&lt;0.000001,0,IF($C779&gt;='H-32A-WP06 - Debt Service'!L$24,'H-32A-WP06 - Debt Service'!L$27/12,0)),"-")</f>
        <v>0</v>
      </c>
      <c r="N779" s="459"/>
      <c r="O779" s="354">
        <f t="shared" si="45"/>
        <v>2082</v>
      </c>
      <c r="P779" s="378">
        <f t="shared" si="47"/>
        <v>66567</v>
      </c>
      <c r="Q779" s="366" t="str">
        <f>IFERROR(IF(-SUM(Q$20:Q778)+Q$15&lt;0.000001,0,IF($C779&gt;='H-32A-WP06 - Debt Service'!P$24,'H-32A-WP06 - Debt Service'!P$27/12,0)),"-")</f>
        <v>-</v>
      </c>
      <c r="R779" s="366">
        <f>IFERROR(IF(-SUM(R$20:R778)+R$15&lt;0.000001,0,IF($C779&gt;='H-32A-WP06 - Debt Service'!Q$24,'H-32A-WP06 - Debt Service'!Q$27/12,0)),"-")</f>
        <v>0</v>
      </c>
      <c r="S779" s="366">
        <f>IFERROR(IF(-SUM(S$20:S778)+S$15&lt;0.000001,0,IF($C779&gt;='H-32A-WP06 - Debt Service'!R$24,'H-32A-WP06 - Debt Service'!R$27/12,0)),"-")</f>
        <v>0</v>
      </c>
      <c r="T779" s="366">
        <f>IFERROR(IF(-SUM(T$20:T778)+T$15&lt;0.000001,0,IF($C779&gt;='H-32A-WP06 - Debt Service'!S$24,'H-32A-WP06 - Debt Service'!S$27/12,0)),"-")</f>
        <v>0</v>
      </c>
      <c r="U779" s="366">
        <f>IFERROR(IF(-SUM(U$20:U778)+U$15&lt;0.000001,0,IF($C779&gt;='H-32A-WP06 - Debt Service'!T$24,'H-32A-WP06 - Debt Service'!T$27/12,0)),"-")</f>
        <v>0</v>
      </c>
      <c r="V779" s="366">
        <f>IFERROR(IF(-SUM(V$20:V778)+V$15&lt;0.000001,0,IF($C779&gt;='H-32A-WP06 - Debt Service'!U$24,'H-32A-WP06 - Debt Service'!U$27/12,0)),"-")</f>
        <v>0</v>
      </c>
      <c r="W779" s="366">
        <f>IFERROR(IF(-SUM(W$20:W778)+W$15&lt;0.000001,0,IF($C779&gt;='H-32A-WP06 - Debt Service'!V$24,'H-32A-WP06 - Debt Service'!V$27/12,0)),"-")</f>
        <v>0</v>
      </c>
      <c r="X779" s="366">
        <f>IFERROR(IF(-SUM(X$20:X778)+X$15&lt;0.000001,0,IF($C779&gt;='H-32A-WP06 - Debt Service'!W$24,'H-32A-WP06 - Debt Service'!W$27/12,0)),"-")</f>
        <v>0</v>
      </c>
      <c r="Y779" s="366">
        <f>IFERROR(IF(-SUM(Y$20:Y778)+Y$15&lt;0.000001,0,IF($C779&gt;='H-32A-WP06 - Debt Service'!X$24,'H-32A-WP06 - Debt Service'!X$27/12,0)),"-")</f>
        <v>0</v>
      </c>
      <c r="Z779" s="366">
        <f>IFERROR(IF(-SUM(Z$20:Z778)+Z$15&lt;0.000001,0,IF($C779&gt;='H-32A-WP06 - Debt Service'!Y$24,'H-32A-WP06 - Debt Service'!Y$27/12,0)),"-")</f>
        <v>0</v>
      </c>
    </row>
    <row r="780" spans="2:26">
      <c r="B780" s="354">
        <f t="shared" si="44"/>
        <v>2082</v>
      </c>
      <c r="C780" s="378">
        <f t="shared" si="46"/>
        <v>66597</v>
      </c>
      <c r="D780" s="366" t="str">
        <f>IFERROR(IF(-SUM(D$20:D779)+D$15&lt;0.000001,0,IF($C780&gt;='H-32A-WP06 - Debt Service'!C$24,'H-32A-WP06 - Debt Service'!C$27/12,0)),"-")</f>
        <v>-</v>
      </c>
      <c r="E780" s="366" t="str">
        <f>IFERROR(IF(-SUM(E$20:E779)+E$15&lt;0.000001,0,IF($C780&gt;='H-32A-WP06 - Debt Service'!D$24,'H-32A-WP06 - Debt Service'!D$27/12,0)),"-")</f>
        <v>-</v>
      </c>
      <c r="F780" s="366" t="str">
        <f>IFERROR(IF(-SUM(F$20:F779)+F$15&lt;0.000001,0,IF($C780&gt;='H-32A-WP06 - Debt Service'!E$24,'H-32A-WP06 - Debt Service'!E$27/12,0)),"-")</f>
        <v>-</v>
      </c>
      <c r="G780" s="366">
        <f>IFERROR(IF(-SUM(G$20:G779)+G$15&lt;0.000001,0,IF($C780&gt;='H-32A-WP06 - Debt Service'!F$24,'H-32A-WP06 - Debt Service'!F$27/12,0)),"-")</f>
        <v>0</v>
      </c>
      <c r="H780" s="366">
        <f>IFERROR(IF(-SUM(H$20:H779)+H$15&lt;0.000001,0,IF($C780&gt;='H-32A-WP06 - Debt Service'!G$24,'H-32A-WP06 - Debt Service'!G$27/12,0)),"-")</f>
        <v>0</v>
      </c>
      <c r="I780" s="366">
        <f>IFERROR(IF(-SUM(I$20:I779)+I$15&lt;0.000001,0,IF($C780&gt;='H-32A-WP06 - Debt Service'!H$24,'H-32A-WP06 - Debt Service'!H$27/12,0)),"-")</f>
        <v>0</v>
      </c>
      <c r="J780" s="366">
        <f>IFERROR(IF(-SUM(J$20:J779)+J$15&lt;0.000001,0,IF($C780&gt;='H-32A-WP06 - Debt Service'!I$24,'H-32A-WP06 - Debt Service'!I$27/12,0)),"-")</f>
        <v>0</v>
      </c>
      <c r="K780" s="366">
        <f>IFERROR(IF(-SUM(K$20:K779)+K$15&lt;0.000001,0,IF($C780&gt;='H-32A-WP06 - Debt Service'!J$24,'H-32A-WP06 - Debt Service'!J$27/12,0)),"-")</f>
        <v>0</v>
      </c>
      <c r="L780" s="366">
        <f>IFERROR(IF(-SUM(L$20:L779)+L$15&lt;0.000001,0,IF($C780&gt;='H-32A-WP06 - Debt Service'!K$24,'H-32A-WP06 - Debt Service'!K$27/12,0)),"-")</f>
        <v>0</v>
      </c>
      <c r="M780" s="366">
        <f>IFERROR(IF(-SUM(M$20:M779)+M$15&lt;0.000001,0,IF($C780&gt;='H-32A-WP06 - Debt Service'!L$24,'H-32A-WP06 - Debt Service'!L$27/12,0)),"-")</f>
        <v>0</v>
      </c>
      <c r="N780" s="459"/>
      <c r="O780" s="354">
        <f t="shared" si="45"/>
        <v>2082</v>
      </c>
      <c r="P780" s="378">
        <f t="shared" si="47"/>
        <v>66597</v>
      </c>
      <c r="Q780" s="366" t="str">
        <f>IFERROR(IF(-SUM(Q$20:Q779)+Q$15&lt;0.000001,0,IF($C780&gt;='H-32A-WP06 - Debt Service'!P$24,'H-32A-WP06 - Debt Service'!P$27/12,0)),"-")</f>
        <v>-</v>
      </c>
      <c r="R780" s="366">
        <f>IFERROR(IF(-SUM(R$20:R779)+R$15&lt;0.000001,0,IF($C780&gt;='H-32A-WP06 - Debt Service'!Q$24,'H-32A-WP06 - Debt Service'!Q$27/12,0)),"-")</f>
        <v>0</v>
      </c>
      <c r="S780" s="366">
        <f>IFERROR(IF(-SUM(S$20:S779)+S$15&lt;0.000001,0,IF($C780&gt;='H-32A-WP06 - Debt Service'!R$24,'H-32A-WP06 - Debt Service'!R$27/12,0)),"-")</f>
        <v>0</v>
      </c>
      <c r="T780" s="366">
        <f>IFERROR(IF(-SUM(T$20:T779)+T$15&lt;0.000001,0,IF($C780&gt;='H-32A-WP06 - Debt Service'!S$24,'H-32A-WP06 - Debt Service'!S$27/12,0)),"-")</f>
        <v>0</v>
      </c>
      <c r="U780" s="366">
        <f>IFERROR(IF(-SUM(U$20:U779)+U$15&lt;0.000001,0,IF($C780&gt;='H-32A-WP06 - Debt Service'!T$24,'H-32A-WP06 - Debt Service'!T$27/12,0)),"-")</f>
        <v>0</v>
      </c>
      <c r="V780" s="366">
        <f>IFERROR(IF(-SUM(V$20:V779)+V$15&lt;0.000001,0,IF($C780&gt;='H-32A-WP06 - Debt Service'!U$24,'H-32A-WP06 - Debt Service'!U$27/12,0)),"-")</f>
        <v>0</v>
      </c>
      <c r="W780" s="366">
        <f>IFERROR(IF(-SUM(W$20:W779)+W$15&lt;0.000001,0,IF($C780&gt;='H-32A-WP06 - Debt Service'!V$24,'H-32A-WP06 - Debt Service'!V$27/12,0)),"-")</f>
        <v>0</v>
      </c>
      <c r="X780" s="366">
        <f>IFERROR(IF(-SUM(X$20:X779)+X$15&lt;0.000001,0,IF($C780&gt;='H-32A-WP06 - Debt Service'!W$24,'H-32A-WP06 - Debt Service'!W$27/12,0)),"-")</f>
        <v>0</v>
      </c>
      <c r="Y780" s="366">
        <f>IFERROR(IF(-SUM(Y$20:Y779)+Y$15&lt;0.000001,0,IF($C780&gt;='H-32A-WP06 - Debt Service'!X$24,'H-32A-WP06 - Debt Service'!X$27/12,0)),"-")</f>
        <v>0</v>
      </c>
      <c r="Z780" s="366">
        <f>IFERROR(IF(-SUM(Z$20:Z779)+Z$15&lt;0.000001,0,IF($C780&gt;='H-32A-WP06 - Debt Service'!Y$24,'H-32A-WP06 - Debt Service'!Y$27/12,0)),"-")</f>
        <v>0</v>
      </c>
    </row>
    <row r="781" spans="2:26">
      <c r="B781" s="354">
        <f t="shared" si="44"/>
        <v>2082</v>
      </c>
      <c r="C781" s="378">
        <f t="shared" si="46"/>
        <v>66628</v>
      </c>
      <c r="D781" s="366" t="str">
        <f>IFERROR(IF(-SUM(D$20:D780)+D$15&lt;0.000001,0,IF($C781&gt;='H-32A-WP06 - Debt Service'!C$24,'H-32A-WP06 - Debt Service'!C$27/12,0)),"-")</f>
        <v>-</v>
      </c>
      <c r="E781" s="366" t="str">
        <f>IFERROR(IF(-SUM(E$20:E780)+E$15&lt;0.000001,0,IF($C781&gt;='H-32A-WP06 - Debt Service'!D$24,'H-32A-WP06 - Debt Service'!D$27/12,0)),"-")</f>
        <v>-</v>
      </c>
      <c r="F781" s="366" t="str">
        <f>IFERROR(IF(-SUM(F$20:F780)+F$15&lt;0.000001,0,IF($C781&gt;='H-32A-WP06 - Debt Service'!E$24,'H-32A-WP06 - Debt Service'!E$27/12,0)),"-")</f>
        <v>-</v>
      </c>
      <c r="G781" s="366">
        <f>IFERROR(IF(-SUM(G$20:G780)+G$15&lt;0.000001,0,IF($C781&gt;='H-32A-WP06 - Debt Service'!F$24,'H-32A-WP06 - Debt Service'!F$27/12,0)),"-")</f>
        <v>0</v>
      </c>
      <c r="H781" s="366">
        <f>IFERROR(IF(-SUM(H$20:H780)+H$15&lt;0.000001,0,IF($C781&gt;='H-32A-WP06 - Debt Service'!G$24,'H-32A-WP06 - Debt Service'!G$27/12,0)),"-")</f>
        <v>0</v>
      </c>
      <c r="I781" s="366">
        <f>IFERROR(IF(-SUM(I$20:I780)+I$15&lt;0.000001,0,IF($C781&gt;='H-32A-WP06 - Debt Service'!H$24,'H-32A-WP06 - Debt Service'!H$27/12,0)),"-")</f>
        <v>0</v>
      </c>
      <c r="J781" s="366">
        <f>IFERROR(IF(-SUM(J$20:J780)+J$15&lt;0.000001,0,IF($C781&gt;='H-32A-WP06 - Debt Service'!I$24,'H-32A-WP06 - Debt Service'!I$27/12,0)),"-")</f>
        <v>0</v>
      </c>
      <c r="K781" s="366">
        <f>IFERROR(IF(-SUM(K$20:K780)+K$15&lt;0.000001,0,IF($C781&gt;='H-32A-WP06 - Debt Service'!J$24,'H-32A-WP06 - Debt Service'!J$27/12,0)),"-")</f>
        <v>0</v>
      </c>
      <c r="L781" s="366">
        <f>IFERROR(IF(-SUM(L$20:L780)+L$15&lt;0.000001,0,IF($C781&gt;='H-32A-WP06 - Debt Service'!K$24,'H-32A-WP06 - Debt Service'!K$27/12,0)),"-")</f>
        <v>0</v>
      </c>
      <c r="M781" s="366">
        <f>IFERROR(IF(-SUM(M$20:M780)+M$15&lt;0.000001,0,IF($C781&gt;='H-32A-WP06 - Debt Service'!L$24,'H-32A-WP06 - Debt Service'!L$27/12,0)),"-")</f>
        <v>0</v>
      </c>
      <c r="N781" s="459"/>
      <c r="O781" s="354">
        <f t="shared" si="45"/>
        <v>2082</v>
      </c>
      <c r="P781" s="378">
        <f t="shared" si="47"/>
        <v>66628</v>
      </c>
      <c r="Q781" s="366" t="str">
        <f>IFERROR(IF(-SUM(Q$20:Q780)+Q$15&lt;0.000001,0,IF($C781&gt;='H-32A-WP06 - Debt Service'!P$24,'H-32A-WP06 - Debt Service'!P$27/12,0)),"-")</f>
        <v>-</v>
      </c>
      <c r="R781" s="366">
        <f>IFERROR(IF(-SUM(R$20:R780)+R$15&lt;0.000001,0,IF($C781&gt;='H-32A-WP06 - Debt Service'!Q$24,'H-32A-WP06 - Debt Service'!Q$27/12,0)),"-")</f>
        <v>0</v>
      </c>
      <c r="S781" s="366">
        <f>IFERROR(IF(-SUM(S$20:S780)+S$15&lt;0.000001,0,IF($C781&gt;='H-32A-WP06 - Debt Service'!R$24,'H-32A-WP06 - Debt Service'!R$27/12,0)),"-")</f>
        <v>0</v>
      </c>
      <c r="T781" s="366">
        <f>IFERROR(IF(-SUM(T$20:T780)+T$15&lt;0.000001,0,IF($C781&gt;='H-32A-WP06 - Debt Service'!S$24,'H-32A-WP06 - Debt Service'!S$27/12,0)),"-")</f>
        <v>0</v>
      </c>
      <c r="U781" s="366">
        <f>IFERROR(IF(-SUM(U$20:U780)+U$15&lt;0.000001,0,IF($C781&gt;='H-32A-WP06 - Debt Service'!T$24,'H-32A-WP06 - Debt Service'!T$27/12,0)),"-")</f>
        <v>0</v>
      </c>
      <c r="V781" s="366">
        <f>IFERROR(IF(-SUM(V$20:V780)+V$15&lt;0.000001,0,IF($C781&gt;='H-32A-WP06 - Debt Service'!U$24,'H-32A-WP06 - Debt Service'!U$27/12,0)),"-")</f>
        <v>0</v>
      </c>
      <c r="W781" s="366">
        <f>IFERROR(IF(-SUM(W$20:W780)+W$15&lt;0.000001,0,IF($C781&gt;='H-32A-WP06 - Debt Service'!V$24,'H-32A-WP06 - Debt Service'!V$27/12,0)),"-")</f>
        <v>0</v>
      </c>
      <c r="X781" s="366">
        <f>IFERROR(IF(-SUM(X$20:X780)+X$15&lt;0.000001,0,IF($C781&gt;='H-32A-WP06 - Debt Service'!W$24,'H-32A-WP06 - Debt Service'!W$27/12,0)),"-")</f>
        <v>0</v>
      </c>
      <c r="Y781" s="366">
        <f>IFERROR(IF(-SUM(Y$20:Y780)+Y$15&lt;0.000001,0,IF($C781&gt;='H-32A-WP06 - Debt Service'!X$24,'H-32A-WP06 - Debt Service'!X$27/12,0)),"-")</f>
        <v>0</v>
      </c>
      <c r="Z781" s="366">
        <f>IFERROR(IF(-SUM(Z$20:Z780)+Z$15&lt;0.000001,0,IF($C781&gt;='H-32A-WP06 - Debt Service'!Y$24,'H-32A-WP06 - Debt Service'!Y$27/12,0)),"-")</f>
        <v>0</v>
      </c>
    </row>
    <row r="782" spans="2:26">
      <c r="B782" s="354">
        <f t="shared" si="44"/>
        <v>2082</v>
      </c>
      <c r="C782" s="378">
        <f t="shared" si="46"/>
        <v>66658</v>
      </c>
      <c r="D782" s="366" t="str">
        <f>IFERROR(IF(-SUM(D$20:D781)+D$15&lt;0.000001,0,IF($C782&gt;='H-32A-WP06 - Debt Service'!C$24,'H-32A-WP06 - Debt Service'!C$27/12,0)),"-")</f>
        <v>-</v>
      </c>
      <c r="E782" s="366" t="str">
        <f>IFERROR(IF(-SUM(E$20:E781)+E$15&lt;0.000001,0,IF($C782&gt;='H-32A-WP06 - Debt Service'!D$24,'H-32A-WP06 - Debt Service'!D$27/12,0)),"-")</f>
        <v>-</v>
      </c>
      <c r="F782" s="366" t="str">
        <f>IFERROR(IF(-SUM(F$20:F781)+F$15&lt;0.000001,0,IF($C782&gt;='H-32A-WP06 - Debt Service'!E$24,'H-32A-WP06 - Debt Service'!E$27/12,0)),"-")</f>
        <v>-</v>
      </c>
      <c r="G782" s="366">
        <f>IFERROR(IF(-SUM(G$20:G781)+G$15&lt;0.000001,0,IF($C782&gt;='H-32A-WP06 - Debt Service'!F$24,'H-32A-WP06 - Debt Service'!F$27/12,0)),"-")</f>
        <v>0</v>
      </c>
      <c r="H782" s="366">
        <f>IFERROR(IF(-SUM(H$20:H781)+H$15&lt;0.000001,0,IF($C782&gt;='H-32A-WP06 - Debt Service'!G$24,'H-32A-WP06 - Debt Service'!G$27/12,0)),"-")</f>
        <v>0</v>
      </c>
      <c r="I782" s="366">
        <f>IFERROR(IF(-SUM(I$20:I781)+I$15&lt;0.000001,0,IF($C782&gt;='H-32A-WP06 - Debt Service'!H$24,'H-32A-WP06 - Debt Service'!H$27/12,0)),"-")</f>
        <v>0</v>
      </c>
      <c r="J782" s="366">
        <f>IFERROR(IF(-SUM(J$20:J781)+J$15&lt;0.000001,0,IF($C782&gt;='H-32A-WP06 - Debt Service'!I$24,'H-32A-WP06 - Debt Service'!I$27/12,0)),"-")</f>
        <v>0</v>
      </c>
      <c r="K782" s="366">
        <f>IFERROR(IF(-SUM(K$20:K781)+K$15&lt;0.000001,0,IF($C782&gt;='H-32A-WP06 - Debt Service'!J$24,'H-32A-WP06 - Debt Service'!J$27/12,0)),"-")</f>
        <v>0</v>
      </c>
      <c r="L782" s="366">
        <f>IFERROR(IF(-SUM(L$20:L781)+L$15&lt;0.000001,0,IF($C782&gt;='H-32A-WP06 - Debt Service'!K$24,'H-32A-WP06 - Debt Service'!K$27/12,0)),"-")</f>
        <v>0</v>
      </c>
      <c r="M782" s="366">
        <f>IFERROR(IF(-SUM(M$20:M781)+M$15&lt;0.000001,0,IF($C782&gt;='H-32A-WP06 - Debt Service'!L$24,'H-32A-WP06 - Debt Service'!L$27/12,0)),"-")</f>
        <v>0</v>
      </c>
      <c r="N782" s="459"/>
      <c r="O782" s="354">
        <f t="shared" si="45"/>
        <v>2082</v>
      </c>
      <c r="P782" s="378">
        <f t="shared" si="47"/>
        <v>66658</v>
      </c>
      <c r="Q782" s="366" t="str">
        <f>IFERROR(IF(-SUM(Q$20:Q781)+Q$15&lt;0.000001,0,IF($C782&gt;='H-32A-WP06 - Debt Service'!P$24,'H-32A-WP06 - Debt Service'!P$27/12,0)),"-")</f>
        <v>-</v>
      </c>
      <c r="R782" s="366">
        <f>IFERROR(IF(-SUM(R$20:R781)+R$15&lt;0.000001,0,IF($C782&gt;='H-32A-WP06 - Debt Service'!Q$24,'H-32A-WP06 - Debt Service'!Q$27/12,0)),"-")</f>
        <v>0</v>
      </c>
      <c r="S782" s="366">
        <f>IFERROR(IF(-SUM(S$20:S781)+S$15&lt;0.000001,0,IF($C782&gt;='H-32A-WP06 - Debt Service'!R$24,'H-32A-WP06 - Debt Service'!R$27/12,0)),"-")</f>
        <v>0</v>
      </c>
      <c r="T782" s="366">
        <f>IFERROR(IF(-SUM(T$20:T781)+T$15&lt;0.000001,0,IF($C782&gt;='H-32A-WP06 - Debt Service'!S$24,'H-32A-WP06 - Debt Service'!S$27/12,0)),"-")</f>
        <v>0</v>
      </c>
      <c r="U782" s="366">
        <f>IFERROR(IF(-SUM(U$20:U781)+U$15&lt;0.000001,0,IF($C782&gt;='H-32A-WP06 - Debt Service'!T$24,'H-32A-WP06 - Debt Service'!T$27/12,0)),"-")</f>
        <v>0</v>
      </c>
      <c r="V782" s="366">
        <f>IFERROR(IF(-SUM(V$20:V781)+V$15&lt;0.000001,0,IF($C782&gt;='H-32A-WP06 - Debt Service'!U$24,'H-32A-WP06 - Debt Service'!U$27/12,0)),"-")</f>
        <v>0</v>
      </c>
      <c r="W782" s="366">
        <f>IFERROR(IF(-SUM(W$20:W781)+W$15&lt;0.000001,0,IF($C782&gt;='H-32A-WP06 - Debt Service'!V$24,'H-32A-WP06 - Debt Service'!V$27/12,0)),"-")</f>
        <v>0</v>
      </c>
      <c r="X782" s="366">
        <f>IFERROR(IF(-SUM(X$20:X781)+X$15&lt;0.000001,0,IF($C782&gt;='H-32A-WP06 - Debt Service'!W$24,'H-32A-WP06 - Debt Service'!W$27/12,0)),"-")</f>
        <v>0</v>
      </c>
      <c r="Y782" s="366">
        <f>IFERROR(IF(-SUM(Y$20:Y781)+Y$15&lt;0.000001,0,IF($C782&gt;='H-32A-WP06 - Debt Service'!X$24,'H-32A-WP06 - Debt Service'!X$27/12,0)),"-")</f>
        <v>0</v>
      </c>
      <c r="Z782" s="366">
        <f>IFERROR(IF(-SUM(Z$20:Z781)+Z$15&lt;0.000001,0,IF($C782&gt;='H-32A-WP06 - Debt Service'!Y$24,'H-32A-WP06 - Debt Service'!Y$27/12,0)),"-")</f>
        <v>0</v>
      </c>
    </row>
    <row r="783" spans="2:26">
      <c r="B783" s="354">
        <f t="shared" si="44"/>
        <v>2082</v>
      </c>
      <c r="C783" s="378">
        <f t="shared" si="46"/>
        <v>66689</v>
      </c>
      <c r="D783" s="366" t="str">
        <f>IFERROR(IF(-SUM(D$20:D782)+D$15&lt;0.000001,0,IF($C783&gt;='H-32A-WP06 - Debt Service'!C$24,'H-32A-WP06 - Debt Service'!C$27/12,0)),"-")</f>
        <v>-</v>
      </c>
      <c r="E783" s="366" t="str">
        <f>IFERROR(IF(-SUM(E$20:E782)+E$15&lt;0.000001,0,IF($C783&gt;='H-32A-WP06 - Debt Service'!D$24,'H-32A-WP06 - Debt Service'!D$27/12,0)),"-")</f>
        <v>-</v>
      </c>
      <c r="F783" s="366" t="str">
        <f>IFERROR(IF(-SUM(F$20:F782)+F$15&lt;0.000001,0,IF($C783&gt;='H-32A-WP06 - Debt Service'!E$24,'H-32A-WP06 - Debt Service'!E$27/12,0)),"-")</f>
        <v>-</v>
      </c>
      <c r="G783" s="366">
        <f>IFERROR(IF(-SUM(G$20:G782)+G$15&lt;0.000001,0,IF($C783&gt;='H-32A-WP06 - Debt Service'!F$24,'H-32A-WP06 - Debt Service'!F$27/12,0)),"-")</f>
        <v>0</v>
      </c>
      <c r="H783" s="366">
        <f>IFERROR(IF(-SUM(H$20:H782)+H$15&lt;0.000001,0,IF($C783&gt;='H-32A-WP06 - Debt Service'!G$24,'H-32A-WP06 - Debt Service'!G$27/12,0)),"-")</f>
        <v>0</v>
      </c>
      <c r="I783" s="366">
        <f>IFERROR(IF(-SUM(I$20:I782)+I$15&lt;0.000001,0,IF($C783&gt;='H-32A-WP06 - Debt Service'!H$24,'H-32A-WP06 - Debt Service'!H$27/12,0)),"-")</f>
        <v>0</v>
      </c>
      <c r="J783" s="366">
        <f>IFERROR(IF(-SUM(J$20:J782)+J$15&lt;0.000001,0,IF($C783&gt;='H-32A-WP06 - Debt Service'!I$24,'H-32A-WP06 - Debt Service'!I$27/12,0)),"-")</f>
        <v>0</v>
      </c>
      <c r="K783" s="366">
        <f>IFERROR(IF(-SUM(K$20:K782)+K$15&lt;0.000001,0,IF($C783&gt;='H-32A-WP06 - Debt Service'!J$24,'H-32A-WP06 - Debt Service'!J$27/12,0)),"-")</f>
        <v>0</v>
      </c>
      <c r="L783" s="366">
        <f>IFERROR(IF(-SUM(L$20:L782)+L$15&lt;0.000001,0,IF($C783&gt;='H-32A-WP06 - Debt Service'!K$24,'H-32A-WP06 - Debt Service'!K$27/12,0)),"-")</f>
        <v>0</v>
      </c>
      <c r="M783" s="366">
        <f>IFERROR(IF(-SUM(M$20:M782)+M$15&lt;0.000001,0,IF($C783&gt;='H-32A-WP06 - Debt Service'!L$24,'H-32A-WP06 - Debt Service'!L$27/12,0)),"-")</f>
        <v>0</v>
      </c>
      <c r="N783" s="459"/>
      <c r="O783" s="354">
        <f t="shared" si="45"/>
        <v>2082</v>
      </c>
      <c r="P783" s="378">
        <f t="shared" si="47"/>
        <v>66689</v>
      </c>
      <c r="Q783" s="366" t="str">
        <f>IFERROR(IF(-SUM(Q$20:Q782)+Q$15&lt;0.000001,0,IF($C783&gt;='H-32A-WP06 - Debt Service'!P$24,'H-32A-WP06 - Debt Service'!P$27/12,0)),"-")</f>
        <v>-</v>
      </c>
      <c r="R783" s="366">
        <f>IFERROR(IF(-SUM(R$20:R782)+R$15&lt;0.000001,0,IF($C783&gt;='H-32A-WP06 - Debt Service'!Q$24,'H-32A-WP06 - Debt Service'!Q$27/12,0)),"-")</f>
        <v>0</v>
      </c>
      <c r="S783" s="366">
        <f>IFERROR(IF(-SUM(S$20:S782)+S$15&lt;0.000001,0,IF($C783&gt;='H-32A-WP06 - Debt Service'!R$24,'H-32A-WP06 - Debt Service'!R$27/12,0)),"-")</f>
        <v>0</v>
      </c>
      <c r="T783" s="366">
        <f>IFERROR(IF(-SUM(T$20:T782)+T$15&lt;0.000001,0,IF($C783&gt;='H-32A-WP06 - Debt Service'!S$24,'H-32A-WP06 - Debt Service'!S$27/12,0)),"-")</f>
        <v>0</v>
      </c>
      <c r="U783" s="366">
        <f>IFERROR(IF(-SUM(U$20:U782)+U$15&lt;0.000001,0,IF($C783&gt;='H-32A-WP06 - Debt Service'!T$24,'H-32A-WP06 - Debt Service'!T$27/12,0)),"-")</f>
        <v>0</v>
      </c>
      <c r="V783" s="366">
        <f>IFERROR(IF(-SUM(V$20:V782)+V$15&lt;0.000001,0,IF($C783&gt;='H-32A-WP06 - Debt Service'!U$24,'H-32A-WP06 - Debt Service'!U$27/12,0)),"-")</f>
        <v>0</v>
      </c>
      <c r="W783" s="366">
        <f>IFERROR(IF(-SUM(W$20:W782)+W$15&lt;0.000001,0,IF($C783&gt;='H-32A-WP06 - Debt Service'!V$24,'H-32A-WP06 - Debt Service'!V$27/12,0)),"-")</f>
        <v>0</v>
      </c>
      <c r="X783" s="366">
        <f>IFERROR(IF(-SUM(X$20:X782)+X$15&lt;0.000001,0,IF($C783&gt;='H-32A-WP06 - Debt Service'!W$24,'H-32A-WP06 - Debt Service'!W$27/12,0)),"-")</f>
        <v>0</v>
      </c>
      <c r="Y783" s="366">
        <f>IFERROR(IF(-SUM(Y$20:Y782)+Y$15&lt;0.000001,0,IF($C783&gt;='H-32A-WP06 - Debt Service'!X$24,'H-32A-WP06 - Debt Service'!X$27/12,0)),"-")</f>
        <v>0</v>
      </c>
      <c r="Z783" s="366">
        <f>IFERROR(IF(-SUM(Z$20:Z782)+Z$15&lt;0.000001,0,IF($C783&gt;='H-32A-WP06 - Debt Service'!Y$24,'H-32A-WP06 - Debt Service'!Y$27/12,0)),"-")</f>
        <v>0</v>
      </c>
    </row>
    <row r="784" spans="2:26">
      <c r="B784" s="354">
        <f t="shared" si="44"/>
        <v>2082</v>
      </c>
      <c r="C784" s="378">
        <f t="shared" si="46"/>
        <v>66720</v>
      </c>
      <c r="D784" s="366" t="str">
        <f>IFERROR(IF(-SUM(D$20:D783)+D$15&lt;0.000001,0,IF($C784&gt;='H-32A-WP06 - Debt Service'!C$24,'H-32A-WP06 - Debt Service'!C$27/12,0)),"-")</f>
        <v>-</v>
      </c>
      <c r="E784" s="366" t="str">
        <f>IFERROR(IF(-SUM(E$20:E783)+E$15&lt;0.000001,0,IF($C784&gt;='H-32A-WP06 - Debt Service'!D$24,'H-32A-WP06 - Debt Service'!D$27/12,0)),"-")</f>
        <v>-</v>
      </c>
      <c r="F784" s="366" t="str">
        <f>IFERROR(IF(-SUM(F$20:F783)+F$15&lt;0.000001,0,IF($C784&gt;='H-32A-WP06 - Debt Service'!E$24,'H-32A-WP06 - Debt Service'!E$27/12,0)),"-")</f>
        <v>-</v>
      </c>
      <c r="G784" s="366">
        <f>IFERROR(IF(-SUM(G$20:G783)+G$15&lt;0.000001,0,IF($C784&gt;='H-32A-WP06 - Debt Service'!F$24,'H-32A-WP06 - Debt Service'!F$27/12,0)),"-")</f>
        <v>0</v>
      </c>
      <c r="H784" s="366">
        <f>IFERROR(IF(-SUM(H$20:H783)+H$15&lt;0.000001,0,IF($C784&gt;='H-32A-WP06 - Debt Service'!G$24,'H-32A-WP06 - Debt Service'!G$27/12,0)),"-")</f>
        <v>0</v>
      </c>
      <c r="I784" s="366">
        <f>IFERROR(IF(-SUM(I$20:I783)+I$15&lt;0.000001,0,IF($C784&gt;='H-32A-WP06 - Debt Service'!H$24,'H-32A-WP06 - Debt Service'!H$27/12,0)),"-")</f>
        <v>0</v>
      </c>
      <c r="J784" s="366">
        <f>IFERROR(IF(-SUM(J$20:J783)+J$15&lt;0.000001,0,IF($C784&gt;='H-32A-WP06 - Debt Service'!I$24,'H-32A-WP06 - Debt Service'!I$27/12,0)),"-")</f>
        <v>0</v>
      </c>
      <c r="K784" s="366">
        <f>IFERROR(IF(-SUM(K$20:K783)+K$15&lt;0.000001,0,IF($C784&gt;='H-32A-WP06 - Debt Service'!J$24,'H-32A-WP06 - Debt Service'!J$27/12,0)),"-")</f>
        <v>0</v>
      </c>
      <c r="L784" s="366">
        <f>IFERROR(IF(-SUM(L$20:L783)+L$15&lt;0.000001,0,IF($C784&gt;='H-32A-WP06 - Debt Service'!K$24,'H-32A-WP06 - Debt Service'!K$27/12,0)),"-")</f>
        <v>0</v>
      </c>
      <c r="M784" s="366">
        <f>IFERROR(IF(-SUM(M$20:M783)+M$15&lt;0.000001,0,IF($C784&gt;='H-32A-WP06 - Debt Service'!L$24,'H-32A-WP06 - Debt Service'!L$27/12,0)),"-")</f>
        <v>0</v>
      </c>
      <c r="N784" s="459"/>
      <c r="O784" s="354">
        <f t="shared" si="45"/>
        <v>2082</v>
      </c>
      <c r="P784" s="378">
        <f t="shared" si="47"/>
        <v>66720</v>
      </c>
      <c r="Q784" s="366" t="str">
        <f>IFERROR(IF(-SUM(Q$20:Q783)+Q$15&lt;0.000001,0,IF($C784&gt;='H-32A-WP06 - Debt Service'!P$24,'H-32A-WP06 - Debt Service'!P$27/12,0)),"-")</f>
        <v>-</v>
      </c>
      <c r="R784" s="366">
        <f>IFERROR(IF(-SUM(R$20:R783)+R$15&lt;0.000001,0,IF($C784&gt;='H-32A-WP06 - Debt Service'!Q$24,'H-32A-WP06 - Debt Service'!Q$27/12,0)),"-")</f>
        <v>0</v>
      </c>
      <c r="S784" s="366">
        <f>IFERROR(IF(-SUM(S$20:S783)+S$15&lt;0.000001,0,IF($C784&gt;='H-32A-WP06 - Debt Service'!R$24,'H-32A-WP06 - Debt Service'!R$27/12,0)),"-")</f>
        <v>0</v>
      </c>
      <c r="T784" s="366">
        <f>IFERROR(IF(-SUM(T$20:T783)+T$15&lt;0.000001,0,IF($C784&gt;='H-32A-WP06 - Debt Service'!S$24,'H-32A-WP06 - Debt Service'!S$27/12,0)),"-")</f>
        <v>0</v>
      </c>
      <c r="U784" s="366">
        <f>IFERROR(IF(-SUM(U$20:U783)+U$15&lt;0.000001,0,IF($C784&gt;='H-32A-WP06 - Debt Service'!T$24,'H-32A-WP06 - Debt Service'!T$27/12,0)),"-")</f>
        <v>0</v>
      </c>
      <c r="V784" s="366">
        <f>IFERROR(IF(-SUM(V$20:V783)+V$15&lt;0.000001,0,IF($C784&gt;='H-32A-WP06 - Debt Service'!U$24,'H-32A-WP06 - Debt Service'!U$27/12,0)),"-")</f>
        <v>0</v>
      </c>
      <c r="W784" s="366">
        <f>IFERROR(IF(-SUM(W$20:W783)+W$15&lt;0.000001,0,IF($C784&gt;='H-32A-WP06 - Debt Service'!V$24,'H-32A-WP06 - Debt Service'!V$27/12,0)),"-")</f>
        <v>0</v>
      </c>
      <c r="X784" s="366">
        <f>IFERROR(IF(-SUM(X$20:X783)+X$15&lt;0.000001,0,IF($C784&gt;='H-32A-WP06 - Debt Service'!W$24,'H-32A-WP06 - Debt Service'!W$27/12,0)),"-")</f>
        <v>0</v>
      </c>
      <c r="Y784" s="366">
        <f>IFERROR(IF(-SUM(Y$20:Y783)+Y$15&lt;0.000001,0,IF($C784&gt;='H-32A-WP06 - Debt Service'!X$24,'H-32A-WP06 - Debt Service'!X$27/12,0)),"-")</f>
        <v>0</v>
      </c>
      <c r="Z784" s="366">
        <f>IFERROR(IF(-SUM(Z$20:Z783)+Z$15&lt;0.000001,0,IF($C784&gt;='H-32A-WP06 - Debt Service'!Y$24,'H-32A-WP06 - Debt Service'!Y$27/12,0)),"-")</f>
        <v>0</v>
      </c>
    </row>
    <row r="785" spans="2:26">
      <c r="B785" s="354">
        <f t="shared" si="44"/>
        <v>2082</v>
      </c>
      <c r="C785" s="378">
        <f t="shared" si="46"/>
        <v>66750</v>
      </c>
      <c r="D785" s="366" t="str">
        <f>IFERROR(IF(-SUM(D$20:D784)+D$15&lt;0.000001,0,IF($C785&gt;='H-32A-WP06 - Debt Service'!C$24,'H-32A-WP06 - Debt Service'!C$27/12,0)),"-")</f>
        <v>-</v>
      </c>
      <c r="E785" s="366" t="str">
        <f>IFERROR(IF(-SUM(E$20:E784)+E$15&lt;0.000001,0,IF($C785&gt;='H-32A-WP06 - Debt Service'!D$24,'H-32A-WP06 - Debt Service'!D$27/12,0)),"-")</f>
        <v>-</v>
      </c>
      <c r="F785" s="366" t="str">
        <f>IFERROR(IF(-SUM(F$20:F784)+F$15&lt;0.000001,0,IF($C785&gt;='H-32A-WP06 - Debt Service'!E$24,'H-32A-WP06 - Debt Service'!E$27/12,0)),"-")</f>
        <v>-</v>
      </c>
      <c r="G785" s="366">
        <f>IFERROR(IF(-SUM(G$20:G784)+G$15&lt;0.000001,0,IF($C785&gt;='H-32A-WP06 - Debt Service'!F$24,'H-32A-WP06 - Debt Service'!F$27/12,0)),"-")</f>
        <v>0</v>
      </c>
      <c r="H785" s="366">
        <f>IFERROR(IF(-SUM(H$20:H784)+H$15&lt;0.000001,0,IF($C785&gt;='H-32A-WP06 - Debt Service'!G$24,'H-32A-WP06 - Debt Service'!G$27/12,0)),"-")</f>
        <v>0</v>
      </c>
      <c r="I785" s="366">
        <f>IFERROR(IF(-SUM(I$20:I784)+I$15&lt;0.000001,0,IF($C785&gt;='H-32A-WP06 - Debt Service'!H$24,'H-32A-WP06 - Debt Service'!H$27/12,0)),"-")</f>
        <v>0</v>
      </c>
      <c r="J785" s="366">
        <f>IFERROR(IF(-SUM(J$20:J784)+J$15&lt;0.000001,0,IF($C785&gt;='H-32A-WP06 - Debt Service'!I$24,'H-32A-WP06 - Debt Service'!I$27/12,0)),"-")</f>
        <v>0</v>
      </c>
      <c r="K785" s="366">
        <f>IFERROR(IF(-SUM(K$20:K784)+K$15&lt;0.000001,0,IF($C785&gt;='H-32A-WP06 - Debt Service'!J$24,'H-32A-WP06 - Debt Service'!J$27/12,0)),"-")</f>
        <v>0</v>
      </c>
      <c r="L785" s="366">
        <f>IFERROR(IF(-SUM(L$20:L784)+L$15&lt;0.000001,0,IF($C785&gt;='H-32A-WP06 - Debt Service'!K$24,'H-32A-WP06 - Debt Service'!K$27/12,0)),"-")</f>
        <v>0</v>
      </c>
      <c r="M785" s="366">
        <f>IFERROR(IF(-SUM(M$20:M784)+M$15&lt;0.000001,0,IF($C785&gt;='H-32A-WP06 - Debt Service'!L$24,'H-32A-WP06 - Debt Service'!L$27/12,0)),"-")</f>
        <v>0</v>
      </c>
      <c r="N785" s="459"/>
      <c r="O785" s="354">
        <f t="shared" si="45"/>
        <v>2082</v>
      </c>
      <c r="P785" s="378">
        <f t="shared" si="47"/>
        <v>66750</v>
      </c>
      <c r="Q785" s="366" t="str">
        <f>IFERROR(IF(-SUM(Q$20:Q784)+Q$15&lt;0.000001,0,IF($C785&gt;='H-32A-WP06 - Debt Service'!P$24,'H-32A-WP06 - Debt Service'!P$27/12,0)),"-")</f>
        <v>-</v>
      </c>
      <c r="R785" s="366">
        <f>IFERROR(IF(-SUM(R$20:R784)+R$15&lt;0.000001,0,IF($C785&gt;='H-32A-WP06 - Debt Service'!Q$24,'H-32A-WP06 - Debt Service'!Q$27/12,0)),"-")</f>
        <v>0</v>
      </c>
      <c r="S785" s="366">
        <f>IFERROR(IF(-SUM(S$20:S784)+S$15&lt;0.000001,0,IF($C785&gt;='H-32A-WP06 - Debt Service'!R$24,'H-32A-WP06 - Debt Service'!R$27/12,0)),"-")</f>
        <v>0</v>
      </c>
      <c r="T785" s="366">
        <f>IFERROR(IF(-SUM(T$20:T784)+T$15&lt;0.000001,0,IF($C785&gt;='H-32A-WP06 - Debt Service'!S$24,'H-32A-WP06 - Debt Service'!S$27/12,0)),"-")</f>
        <v>0</v>
      </c>
      <c r="U785" s="366">
        <f>IFERROR(IF(-SUM(U$20:U784)+U$15&lt;0.000001,0,IF($C785&gt;='H-32A-WP06 - Debt Service'!T$24,'H-32A-WP06 - Debt Service'!T$27/12,0)),"-")</f>
        <v>0</v>
      </c>
      <c r="V785" s="366">
        <f>IFERROR(IF(-SUM(V$20:V784)+V$15&lt;0.000001,0,IF($C785&gt;='H-32A-WP06 - Debt Service'!U$24,'H-32A-WP06 - Debt Service'!U$27/12,0)),"-")</f>
        <v>0</v>
      </c>
      <c r="W785" s="366">
        <f>IFERROR(IF(-SUM(W$20:W784)+W$15&lt;0.000001,0,IF($C785&gt;='H-32A-WP06 - Debt Service'!V$24,'H-32A-WP06 - Debt Service'!V$27/12,0)),"-")</f>
        <v>0</v>
      </c>
      <c r="X785" s="366">
        <f>IFERROR(IF(-SUM(X$20:X784)+X$15&lt;0.000001,0,IF($C785&gt;='H-32A-WP06 - Debt Service'!W$24,'H-32A-WP06 - Debt Service'!W$27/12,0)),"-")</f>
        <v>0</v>
      </c>
      <c r="Y785" s="366">
        <f>IFERROR(IF(-SUM(Y$20:Y784)+Y$15&lt;0.000001,0,IF($C785&gt;='H-32A-WP06 - Debt Service'!X$24,'H-32A-WP06 - Debt Service'!X$27/12,0)),"-")</f>
        <v>0</v>
      </c>
      <c r="Z785" s="366">
        <f>IFERROR(IF(-SUM(Z$20:Z784)+Z$15&lt;0.000001,0,IF($C785&gt;='H-32A-WP06 - Debt Service'!Y$24,'H-32A-WP06 - Debt Service'!Y$27/12,0)),"-")</f>
        <v>0</v>
      </c>
    </row>
    <row r="786" spans="2:26">
      <c r="B786" s="354">
        <f t="shared" si="44"/>
        <v>2082</v>
      </c>
      <c r="C786" s="378">
        <f t="shared" si="46"/>
        <v>66781</v>
      </c>
      <c r="D786" s="366" t="str">
        <f>IFERROR(IF(-SUM(D$20:D785)+D$15&lt;0.000001,0,IF($C786&gt;='H-32A-WP06 - Debt Service'!C$24,'H-32A-WP06 - Debt Service'!C$27/12,0)),"-")</f>
        <v>-</v>
      </c>
      <c r="E786" s="366" t="str">
        <f>IFERROR(IF(-SUM(E$20:E785)+E$15&lt;0.000001,0,IF($C786&gt;='H-32A-WP06 - Debt Service'!D$24,'H-32A-WP06 - Debt Service'!D$27/12,0)),"-")</f>
        <v>-</v>
      </c>
      <c r="F786" s="366" t="str">
        <f>IFERROR(IF(-SUM(F$20:F785)+F$15&lt;0.000001,0,IF($C786&gt;='H-32A-WP06 - Debt Service'!E$24,'H-32A-WP06 - Debt Service'!E$27/12,0)),"-")</f>
        <v>-</v>
      </c>
      <c r="G786" s="366">
        <f>IFERROR(IF(-SUM(G$20:G785)+G$15&lt;0.000001,0,IF($C786&gt;='H-32A-WP06 - Debt Service'!F$24,'H-32A-WP06 - Debt Service'!F$27/12,0)),"-")</f>
        <v>0</v>
      </c>
      <c r="H786" s="366">
        <f>IFERROR(IF(-SUM(H$20:H785)+H$15&lt;0.000001,0,IF($C786&gt;='H-32A-WP06 - Debt Service'!G$24,'H-32A-WP06 - Debt Service'!G$27/12,0)),"-")</f>
        <v>0</v>
      </c>
      <c r="I786" s="366">
        <f>IFERROR(IF(-SUM(I$20:I785)+I$15&lt;0.000001,0,IF($C786&gt;='H-32A-WP06 - Debt Service'!H$24,'H-32A-WP06 - Debt Service'!H$27/12,0)),"-")</f>
        <v>0</v>
      </c>
      <c r="J786" s="366">
        <f>IFERROR(IF(-SUM(J$20:J785)+J$15&lt;0.000001,0,IF($C786&gt;='H-32A-WP06 - Debt Service'!I$24,'H-32A-WP06 - Debt Service'!I$27/12,0)),"-")</f>
        <v>0</v>
      </c>
      <c r="K786" s="366">
        <f>IFERROR(IF(-SUM(K$20:K785)+K$15&lt;0.000001,0,IF($C786&gt;='H-32A-WP06 - Debt Service'!J$24,'H-32A-WP06 - Debt Service'!J$27/12,0)),"-")</f>
        <v>0</v>
      </c>
      <c r="L786" s="366">
        <f>IFERROR(IF(-SUM(L$20:L785)+L$15&lt;0.000001,0,IF($C786&gt;='H-32A-WP06 - Debt Service'!K$24,'H-32A-WP06 - Debt Service'!K$27/12,0)),"-")</f>
        <v>0</v>
      </c>
      <c r="M786" s="366">
        <f>IFERROR(IF(-SUM(M$20:M785)+M$15&lt;0.000001,0,IF($C786&gt;='H-32A-WP06 - Debt Service'!L$24,'H-32A-WP06 - Debt Service'!L$27/12,0)),"-")</f>
        <v>0</v>
      </c>
      <c r="N786" s="459"/>
      <c r="O786" s="354">
        <f t="shared" si="45"/>
        <v>2082</v>
      </c>
      <c r="P786" s="378">
        <f t="shared" si="47"/>
        <v>66781</v>
      </c>
      <c r="Q786" s="366" t="str">
        <f>IFERROR(IF(-SUM(Q$20:Q785)+Q$15&lt;0.000001,0,IF($C786&gt;='H-32A-WP06 - Debt Service'!P$24,'H-32A-WP06 - Debt Service'!P$27/12,0)),"-")</f>
        <v>-</v>
      </c>
      <c r="R786" s="366">
        <f>IFERROR(IF(-SUM(R$20:R785)+R$15&lt;0.000001,0,IF($C786&gt;='H-32A-WP06 - Debt Service'!Q$24,'H-32A-WP06 - Debt Service'!Q$27/12,0)),"-")</f>
        <v>0</v>
      </c>
      <c r="S786" s="366">
        <f>IFERROR(IF(-SUM(S$20:S785)+S$15&lt;0.000001,0,IF($C786&gt;='H-32A-WP06 - Debt Service'!R$24,'H-32A-WP06 - Debt Service'!R$27/12,0)),"-")</f>
        <v>0</v>
      </c>
      <c r="T786" s="366">
        <f>IFERROR(IF(-SUM(T$20:T785)+T$15&lt;0.000001,0,IF($C786&gt;='H-32A-WP06 - Debt Service'!S$24,'H-32A-WP06 - Debt Service'!S$27/12,0)),"-")</f>
        <v>0</v>
      </c>
      <c r="U786" s="366">
        <f>IFERROR(IF(-SUM(U$20:U785)+U$15&lt;0.000001,0,IF($C786&gt;='H-32A-WP06 - Debt Service'!T$24,'H-32A-WP06 - Debt Service'!T$27/12,0)),"-")</f>
        <v>0</v>
      </c>
      <c r="V786" s="366">
        <f>IFERROR(IF(-SUM(V$20:V785)+V$15&lt;0.000001,0,IF($C786&gt;='H-32A-WP06 - Debt Service'!U$24,'H-32A-WP06 - Debt Service'!U$27/12,0)),"-")</f>
        <v>0</v>
      </c>
      <c r="W786" s="366">
        <f>IFERROR(IF(-SUM(W$20:W785)+W$15&lt;0.000001,0,IF($C786&gt;='H-32A-WP06 - Debt Service'!V$24,'H-32A-WP06 - Debt Service'!V$27/12,0)),"-")</f>
        <v>0</v>
      </c>
      <c r="X786" s="366">
        <f>IFERROR(IF(-SUM(X$20:X785)+X$15&lt;0.000001,0,IF($C786&gt;='H-32A-WP06 - Debt Service'!W$24,'H-32A-WP06 - Debt Service'!W$27/12,0)),"-")</f>
        <v>0</v>
      </c>
      <c r="Y786" s="366">
        <f>IFERROR(IF(-SUM(Y$20:Y785)+Y$15&lt;0.000001,0,IF($C786&gt;='H-32A-WP06 - Debt Service'!X$24,'H-32A-WP06 - Debt Service'!X$27/12,0)),"-")</f>
        <v>0</v>
      </c>
      <c r="Z786" s="366">
        <f>IFERROR(IF(-SUM(Z$20:Z785)+Z$15&lt;0.000001,0,IF($C786&gt;='H-32A-WP06 - Debt Service'!Y$24,'H-32A-WP06 - Debt Service'!Y$27/12,0)),"-")</f>
        <v>0</v>
      </c>
    </row>
    <row r="787" spans="2:26">
      <c r="B787" s="354">
        <f t="shared" si="44"/>
        <v>2082</v>
      </c>
      <c r="C787" s="378">
        <f t="shared" si="46"/>
        <v>66811</v>
      </c>
      <c r="D787" s="366" t="str">
        <f>IFERROR(IF(-SUM(D$20:D786)+D$15&lt;0.000001,0,IF($C787&gt;='H-32A-WP06 - Debt Service'!C$24,'H-32A-WP06 - Debt Service'!C$27/12,0)),"-")</f>
        <v>-</v>
      </c>
      <c r="E787" s="366" t="str">
        <f>IFERROR(IF(-SUM(E$20:E786)+E$15&lt;0.000001,0,IF($C787&gt;='H-32A-WP06 - Debt Service'!D$24,'H-32A-WP06 - Debt Service'!D$27/12,0)),"-")</f>
        <v>-</v>
      </c>
      <c r="F787" s="366" t="str">
        <f>IFERROR(IF(-SUM(F$20:F786)+F$15&lt;0.000001,0,IF($C787&gt;='H-32A-WP06 - Debt Service'!E$24,'H-32A-WP06 - Debt Service'!E$27/12,0)),"-")</f>
        <v>-</v>
      </c>
      <c r="G787" s="366">
        <f>IFERROR(IF(-SUM(G$20:G786)+G$15&lt;0.000001,0,IF($C787&gt;='H-32A-WP06 - Debt Service'!F$24,'H-32A-WP06 - Debt Service'!F$27/12,0)),"-")</f>
        <v>0</v>
      </c>
      <c r="H787" s="366">
        <f>IFERROR(IF(-SUM(H$20:H786)+H$15&lt;0.000001,0,IF($C787&gt;='H-32A-WP06 - Debt Service'!G$24,'H-32A-WP06 - Debt Service'!G$27/12,0)),"-")</f>
        <v>0</v>
      </c>
      <c r="I787" s="366">
        <f>IFERROR(IF(-SUM(I$20:I786)+I$15&lt;0.000001,0,IF($C787&gt;='H-32A-WP06 - Debt Service'!H$24,'H-32A-WP06 - Debt Service'!H$27/12,0)),"-")</f>
        <v>0</v>
      </c>
      <c r="J787" s="366">
        <f>IFERROR(IF(-SUM(J$20:J786)+J$15&lt;0.000001,0,IF($C787&gt;='H-32A-WP06 - Debt Service'!I$24,'H-32A-WP06 - Debt Service'!I$27/12,0)),"-")</f>
        <v>0</v>
      </c>
      <c r="K787" s="366">
        <f>IFERROR(IF(-SUM(K$20:K786)+K$15&lt;0.000001,0,IF($C787&gt;='H-32A-WP06 - Debt Service'!J$24,'H-32A-WP06 - Debt Service'!J$27/12,0)),"-")</f>
        <v>0</v>
      </c>
      <c r="L787" s="366">
        <f>IFERROR(IF(-SUM(L$20:L786)+L$15&lt;0.000001,0,IF($C787&gt;='H-32A-WP06 - Debt Service'!K$24,'H-32A-WP06 - Debt Service'!K$27/12,0)),"-")</f>
        <v>0</v>
      </c>
      <c r="M787" s="366">
        <f>IFERROR(IF(-SUM(M$20:M786)+M$15&lt;0.000001,0,IF($C787&gt;='H-32A-WP06 - Debt Service'!L$24,'H-32A-WP06 - Debt Service'!L$27/12,0)),"-")</f>
        <v>0</v>
      </c>
      <c r="N787" s="459"/>
      <c r="O787" s="354">
        <f t="shared" si="45"/>
        <v>2082</v>
      </c>
      <c r="P787" s="378">
        <f t="shared" si="47"/>
        <v>66811</v>
      </c>
      <c r="Q787" s="366" t="str">
        <f>IFERROR(IF(-SUM(Q$20:Q786)+Q$15&lt;0.000001,0,IF($C787&gt;='H-32A-WP06 - Debt Service'!P$24,'H-32A-WP06 - Debt Service'!P$27/12,0)),"-")</f>
        <v>-</v>
      </c>
      <c r="R787" s="366">
        <f>IFERROR(IF(-SUM(R$20:R786)+R$15&lt;0.000001,0,IF($C787&gt;='H-32A-WP06 - Debt Service'!Q$24,'H-32A-WP06 - Debt Service'!Q$27/12,0)),"-")</f>
        <v>0</v>
      </c>
      <c r="S787" s="366">
        <f>IFERROR(IF(-SUM(S$20:S786)+S$15&lt;0.000001,0,IF($C787&gt;='H-32A-WP06 - Debt Service'!R$24,'H-32A-WP06 - Debt Service'!R$27/12,0)),"-")</f>
        <v>0</v>
      </c>
      <c r="T787" s="366">
        <f>IFERROR(IF(-SUM(T$20:T786)+T$15&lt;0.000001,0,IF($C787&gt;='H-32A-WP06 - Debt Service'!S$24,'H-32A-WP06 - Debt Service'!S$27/12,0)),"-")</f>
        <v>0</v>
      </c>
      <c r="U787" s="366">
        <f>IFERROR(IF(-SUM(U$20:U786)+U$15&lt;0.000001,0,IF($C787&gt;='H-32A-WP06 - Debt Service'!T$24,'H-32A-WP06 - Debt Service'!T$27/12,0)),"-")</f>
        <v>0</v>
      </c>
      <c r="V787" s="366">
        <f>IFERROR(IF(-SUM(V$20:V786)+V$15&lt;0.000001,0,IF($C787&gt;='H-32A-WP06 - Debt Service'!U$24,'H-32A-WP06 - Debt Service'!U$27/12,0)),"-")</f>
        <v>0</v>
      </c>
      <c r="W787" s="366">
        <f>IFERROR(IF(-SUM(W$20:W786)+W$15&lt;0.000001,0,IF($C787&gt;='H-32A-WP06 - Debt Service'!V$24,'H-32A-WP06 - Debt Service'!V$27/12,0)),"-")</f>
        <v>0</v>
      </c>
      <c r="X787" s="366">
        <f>IFERROR(IF(-SUM(X$20:X786)+X$15&lt;0.000001,0,IF($C787&gt;='H-32A-WP06 - Debt Service'!W$24,'H-32A-WP06 - Debt Service'!W$27/12,0)),"-")</f>
        <v>0</v>
      </c>
      <c r="Y787" s="366">
        <f>IFERROR(IF(-SUM(Y$20:Y786)+Y$15&lt;0.000001,0,IF($C787&gt;='H-32A-WP06 - Debt Service'!X$24,'H-32A-WP06 - Debt Service'!X$27/12,0)),"-")</f>
        <v>0</v>
      </c>
      <c r="Z787" s="366">
        <f>IFERROR(IF(-SUM(Z$20:Z786)+Z$15&lt;0.000001,0,IF($C787&gt;='H-32A-WP06 - Debt Service'!Y$24,'H-32A-WP06 - Debt Service'!Y$27/12,0)),"-")</f>
        <v>0</v>
      </c>
    </row>
    <row r="788" spans="2:26">
      <c r="B788" s="354">
        <f t="shared" si="44"/>
        <v>2083</v>
      </c>
      <c r="C788" s="378">
        <f t="shared" si="46"/>
        <v>66842</v>
      </c>
      <c r="D788" s="366" t="str">
        <f>IFERROR(IF(-SUM(D$20:D787)+D$15&lt;0.000001,0,IF($C788&gt;='H-32A-WP06 - Debt Service'!C$24,'H-32A-WP06 - Debt Service'!C$27/12,0)),"-")</f>
        <v>-</v>
      </c>
      <c r="E788" s="366" t="str">
        <f>IFERROR(IF(-SUM(E$20:E787)+E$15&lt;0.000001,0,IF($C788&gt;='H-32A-WP06 - Debt Service'!D$24,'H-32A-WP06 - Debt Service'!D$27/12,0)),"-")</f>
        <v>-</v>
      </c>
      <c r="F788" s="366" t="str">
        <f>IFERROR(IF(-SUM(F$20:F787)+F$15&lt;0.000001,0,IF($C788&gt;='H-32A-WP06 - Debt Service'!E$24,'H-32A-WP06 - Debt Service'!E$27/12,0)),"-")</f>
        <v>-</v>
      </c>
      <c r="G788" s="366">
        <f>IFERROR(IF(-SUM(G$20:G787)+G$15&lt;0.000001,0,IF($C788&gt;='H-32A-WP06 - Debt Service'!F$24,'H-32A-WP06 - Debt Service'!F$27/12,0)),"-")</f>
        <v>0</v>
      </c>
      <c r="H788" s="366">
        <f>IFERROR(IF(-SUM(H$20:H787)+H$15&lt;0.000001,0,IF($C788&gt;='H-32A-WP06 - Debt Service'!G$24,'H-32A-WP06 - Debt Service'!G$27/12,0)),"-")</f>
        <v>0</v>
      </c>
      <c r="I788" s="366">
        <f>IFERROR(IF(-SUM(I$20:I787)+I$15&lt;0.000001,0,IF($C788&gt;='H-32A-WP06 - Debt Service'!H$24,'H-32A-WP06 - Debt Service'!H$27/12,0)),"-")</f>
        <v>0</v>
      </c>
      <c r="J788" s="366">
        <f>IFERROR(IF(-SUM(J$20:J787)+J$15&lt;0.000001,0,IF($C788&gt;='H-32A-WP06 - Debt Service'!I$24,'H-32A-WP06 - Debt Service'!I$27/12,0)),"-")</f>
        <v>0</v>
      </c>
      <c r="K788" s="366">
        <f>IFERROR(IF(-SUM(K$20:K787)+K$15&lt;0.000001,0,IF($C788&gt;='H-32A-WP06 - Debt Service'!J$24,'H-32A-WP06 - Debt Service'!J$27/12,0)),"-")</f>
        <v>0</v>
      </c>
      <c r="L788" s="366">
        <f>IFERROR(IF(-SUM(L$20:L787)+L$15&lt;0.000001,0,IF($C788&gt;='H-32A-WP06 - Debt Service'!K$24,'H-32A-WP06 - Debt Service'!K$27/12,0)),"-")</f>
        <v>0</v>
      </c>
      <c r="M788" s="366">
        <f>IFERROR(IF(-SUM(M$20:M787)+M$15&lt;0.000001,0,IF($C788&gt;='H-32A-WP06 - Debt Service'!L$24,'H-32A-WP06 - Debt Service'!L$27/12,0)),"-")</f>
        <v>0</v>
      </c>
      <c r="N788" s="459"/>
      <c r="O788" s="354">
        <f t="shared" si="45"/>
        <v>2083</v>
      </c>
      <c r="P788" s="378">
        <f t="shared" si="47"/>
        <v>66842</v>
      </c>
      <c r="Q788" s="366" t="str">
        <f>IFERROR(IF(-SUM(Q$20:Q787)+Q$15&lt;0.000001,0,IF($C788&gt;='H-32A-WP06 - Debt Service'!P$24,'H-32A-WP06 - Debt Service'!P$27/12,0)),"-")</f>
        <v>-</v>
      </c>
      <c r="R788" s="366">
        <f>IFERROR(IF(-SUM(R$20:R787)+R$15&lt;0.000001,0,IF($C788&gt;='H-32A-WP06 - Debt Service'!Q$24,'H-32A-WP06 - Debt Service'!Q$27/12,0)),"-")</f>
        <v>0</v>
      </c>
      <c r="S788" s="366">
        <f>IFERROR(IF(-SUM(S$20:S787)+S$15&lt;0.000001,0,IF($C788&gt;='H-32A-WP06 - Debt Service'!R$24,'H-32A-WP06 - Debt Service'!R$27/12,0)),"-")</f>
        <v>0</v>
      </c>
      <c r="T788" s="366">
        <f>IFERROR(IF(-SUM(T$20:T787)+T$15&lt;0.000001,0,IF($C788&gt;='H-32A-WP06 - Debt Service'!S$24,'H-32A-WP06 - Debt Service'!S$27/12,0)),"-")</f>
        <v>0</v>
      </c>
      <c r="U788" s="366">
        <f>IFERROR(IF(-SUM(U$20:U787)+U$15&lt;0.000001,0,IF($C788&gt;='H-32A-WP06 - Debt Service'!T$24,'H-32A-WP06 - Debt Service'!T$27/12,0)),"-")</f>
        <v>0</v>
      </c>
      <c r="V788" s="366">
        <f>IFERROR(IF(-SUM(V$20:V787)+V$15&lt;0.000001,0,IF($C788&gt;='H-32A-WP06 - Debt Service'!U$24,'H-32A-WP06 - Debt Service'!U$27/12,0)),"-")</f>
        <v>0</v>
      </c>
      <c r="W788" s="366">
        <f>IFERROR(IF(-SUM(W$20:W787)+W$15&lt;0.000001,0,IF($C788&gt;='H-32A-WP06 - Debt Service'!V$24,'H-32A-WP06 - Debt Service'!V$27/12,0)),"-")</f>
        <v>0</v>
      </c>
      <c r="X788" s="366">
        <f>IFERROR(IF(-SUM(X$20:X787)+X$15&lt;0.000001,0,IF($C788&gt;='H-32A-WP06 - Debt Service'!W$24,'H-32A-WP06 - Debt Service'!W$27/12,0)),"-")</f>
        <v>0</v>
      </c>
      <c r="Y788" s="366">
        <f>IFERROR(IF(-SUM(Y$20:Y787)+Y$15&lt;0.000001,0,IF($C788&gt;='H-32A-WP06 - Debt Service'!X$24,'H-32A-WP06 - Debt Service'!X$27/12,0)),"-")</f>
        <v>0</v>
      </c>
      <c r="Z788" s="366">
        <f>IFERROR(IF(-SUM(Z$20:Z787)+Z$15&lt;0.000001,0,IF($C788&gt;='H-32A-WP06 - Debt Service'!Y$24,'H-32A-WP06 - Debt Service'!Y$27/12,0)),"-")</f>
        <v>0</v>
      </c>
    </row>
    <row r="789" spans="2:26">
      <c r="B789" s="354">
        <f t="shared" ref="B789:B852" si="48">YEAR(C789)</f>
        <v>2083</v>
      </c>
      <c r="C789" s="378">
        <f t="shared" si="46"/>
        <v>66873</v>
      </c>
      <c r="D789" s="366" t="str">
        <f>IFERROR(IF(-SUM(D$20:D788)+D$15&lt;0.000001,0,IF($C789&gt;='H-32A-WP06 - Debt Service'!C$24,'H-32A-WP06 - Debt Service'!C$27/12,0)),"-")</f>
        <v>-</v>
      </c>
      <c r="E789" s="366" t="str">
        <f>IFERROR(IF(-SUM(E$20:E788)+E$15&lt;0.000001,0,IF($C789&gt;='H-32A-WP06 - Debt Service'!D$24,'H-32A-WP06 - Debt Service'!D$27/12,0)),"-")</f>
        <v>-</v>
      </c>
      <c r="F789" s="366" t="str">
        <f>IFERROR(IF(-SUM(F$20:F788)+F$15&lt;0.000001,0,IF($C789&gt;='H-32A-WP06 - Debt Service'!E$24,'H-32A-WP06 - Debt Service'!E$27/12,0)),"-")</f>
        <v>-</v>
      </c>
      <c r="G789" s="366">
        <f>IFERROR(IF(-SUM(G$20:G788)+G$15&lt;0.000001,0,IF($C789&gt;='H-32A-WP06 - Debt Service'!F$24,'H-32A-WP06 - Debt Service'!F$27/12,0)),"-")</f>
        <v>0</v>
      </c>
      <c r="H789" s="366">
        <f>IFERROR(IF(-SUM(H$20:H788)+H$15&lt;0.000001,0,IF($C789&gt;='H-32A-WP06 - Debt Service'!G$24,'H-32A-WP06 - Debt Service'!G$27/12,0)),"-")</f>
        <v>0</v>
      </c>
      <c r="I789" s="366">
        <f>IFERROR(IF(-SUM(I$20:I788)+I$15&lt;0.000001,0,IF($C789&gt;='H-32A-WP06 - Debt Service'!H$24,'H-32A-WP06 - Debt Service'!H$27/12,0)),"-")</f>
        <v>0</v>
      </c>
      <c r="J789" s="366">
        <f>IFERROR(IF(-SUM(J$20:J788)+J$15&lt;0.000001,0,IF($C789&gt;='H-32A-WP06 - Debt Service'!I$24,'H-32A-WP06 - Debt Service'!I$27/12,0)),"-")</f>
        <v>0</v>
      </c>
      <c r="K789" s="366">
        <f>IFERROR(IF(-SUM(K$20:K788)+K$15&lt;0.000001,0,IF($C789&gt;='H-32A-WP06 - Debt Service'!J$24,'H-32A-WP06 - Debt Service'!J$27/12,0)),"-")</f>
        <v>0</v>
      </c>
      <c r="L789" s="366">
        <f>IFERROR(IF(-SUM(L$20:L788)+L$15&lt;0.000001,0,IF($C789&gt;='H-32A-WP06 - Debt Service'!K$24,'H-32A-WP06 - Debt Service'!K$27/12,0)),"-")</f>
        <v>0</v>
      </c>
      <c r="M789" s="366">
        <f>IFERROR(IF(-SUM(M$20:M788)+M$15&lt;0.000001,0,IF($C789&gt;='H-32A-WP06 - Debt Service'!L$24,'H-32A-WP06 - Debt Service'!L$27/12,0)),"-")</f>
        <v>0</v>
      </c>
      <c r="N789" s="459"/>
      <c r="O789" s="354">
        <f t="shared" ref="O789:O852" si="49">YEAR(P789)</f>
        <v>2083</v>
      </c>
      <c r="P789" s="378">
        <f t="shared" si="47"/>
        <v>66873</v>
      </c>
      <c r="Q789" s="366" t="str">
        <f>IFERROR(IF(-SUM(Q$20:Q788)+Q$15&lt;0.000001,0,IF($C789&gt;='H-32A-WP06 - Debt Service'!P$24,'H-32A-WP06 - Debt Service'!P$27/12,0)),"-")</f>
        <v>-</v>
      </c>
      <c r="R789" s="366">
        <f>IFERROR(IF(-SUM(R$20:R788)+R$15&lt;0.000001,0,IF($C789&gt;='H-32A-WP06 - Debt Service'!Q$24,'H-32A-WP06 - Debt Service'!Q$27/12,0)),"-")</f>
        <v>0</v>
      </c>
      <c r="S789" s="366">
        <f>IFERROR(IF(-SUM(S$20:S788)+S$15&lt;0.000001,0,IF($C789&gt;='H-32A-WP06 - Debt Service'!R$24,'H-32A-WP06 - Debt Service'!R$27/12,0)),"-")</f>
        <v>0</v>
      </c>
      <c r="T789" s="366">
        <f>IFERROR(IF(-SUM(T$20:T788)+T$15&lt;0.000001,0,IF($C789&gt;='H-32A-WP06 - Debt Service'!S$24,'H-32A-WP06 - Debt Service'!S$27/12,0)),"-")</f>
        <v>0</v>
      </c>
      <c r="U789" s="366">
        <f>IFERROR(IF(-SUM(U$20:U788)+U$15&lt;0.000001,0,IF($C789&gt;='H-32A-WP06 - Debt Service'!T$24,'H-32A-WP06 - Debt Service'!T$27/12,0)),"-")</f>
        <v>0</v>
      </c>
      <c r="V789" s="366">
        <f>IFERROR(IF(-SUM(V$20:V788)+V$15&lt;0.000001,0,IF($C789&gt;='H-32A-WP06 - Debt Service'!U$24,'H-32A-WP06 - Debt Service'!U$27/12,0)),"-")</f>
        <v>0</v>
      </c>
      <c r="W789" s="366">
        <f>IFERROR(IF(-SUM(W$20:W788)+W$15&lt;0.000001,0,IF($C789&gt;='H-32A-WP06 - Debt Service'!V$24,'H-32A-WP06 - Debt Service'!V$27/12,0)),"-")</f>
        <v>0</v>
      </c>
      <c r="X789" s="366">
        <f>IFERROR(IF(-SUM(X$20:X788)+X$15&lt;0.000001,0,IF($C789&gt;='H-32A-WP06 - Debt Service'!W$24,'H-32A-WP06 - Debt Service'!W$27/12,0)),"-")</f>
        <v>0</v>
      </c>
      <c r="Y789" s="366">
        <f>IFERROR(IF(-SUM(Y$20:Y788)+Y$15&lt;0.000001,0,IF($C789&gt;='H-32A-WP06 - Debt Service'!X$24,'H-32A-WP06 - Debt Service'!X$27/12,0)),"-")</f>
        <v>0</v>
      </c>
      <c r="Z789" s="366">
        <f>IFERROR(IF(-SUM(Z$20:Z788)+Z$15&lt;0.000001,0,IF($C789&gt;='H-32A-WP06 - Debt Service'!Y$24,'H-32A-WP06 - Debt Service'!Y$27/12,0)),"-")</f>
        <v>0</v>
      </c>
    </row>
    <row r="790" spans="2:26">
      <c r="B790" s="354">
        <f t="shared" si="48"/>
        <v>2083</v>
      </c>
      <c r="C790" s="378">
        <f t="shared" ref="C790:C853" si="50">EOMONTH(C789,0)+1</f>
        <v>66901</v>
      </c>
      <c r="D790" s="366" t="str">
        <f>IFERROR(IF(-SUM(D$20:D789)+D$15&lt;0.000001,0,IF($C790&gt;='H-32A-WP06 - Debt Service'!C$24,'H-32A-WP06 - Debt Service'!C$27/12,0)),"-")</f>
        <v>-</v>
      </c>
      <c r="E790" s="366" t="str">
        <f>IFERROR(IF(-SUM(E$20:E789)+E$15&lt;0.000001,0,IF($C790&gt;='H-32A-WP06 - Debt Service'!D$24,'H-32A-WP06 - Debt Service'!D$27/12,0)),"-")</f>
        <v>-</v>
      </c>
      <c r="F790" s="366" t="str">
        <f>IFERROR(IF(-SUM(F$20:F789)+F$15&lt;0.000001,0,IF($C790&gt;='H-32A-WP06 - Debt Service'!E$24,'H-32A-WP06 - Debt Service'!E$27/12,0)),"-")</f>
        <v>-</v>
      </c>
      <c r="G790" s="366">
        <f>IFERROR(IF(-SUM(G$20:G789)+G$15&lt;0.000001,0,IF($C790&gt;='H-32A-WP06 - Debt Service'!F$24,'H-32A-WP06 - Debt Service'!F$27/12,0)),"-")</f>
        <v>0</v>
      </c>
      <c r="H790" s="366">
        <f>IFERROR(IF(-SUM(H$20:H789)+H$15&lt;0.000001,0,IF($C790&gt;='H-32A-WP06 - Debt Service'!G$24,'H-32A-WP06 - Debt Service'!G$27/12,0)),"-")</f>
        <v>0</v>
      </c>
      <c r="I790" s="366">
        <f>IFERROR(IF(-SUM(I$20:I789)+I$15&lt;0.000001,0,IF($C790&gt;='H-32A-WP06 - Debt Service'!H$24,'H-32A-WP06 - Debt Service'!H$27/12,0)),"-")</f>
        <v>0</v>
      </c>
      <c r="J790" s="366">
        <f>IFERROR(IF(-SUM(J$20:J789)+J$15&lt;0.000001,0,IF($C790&gt;='H-32A-WP06 - Debt Service'!I$24,'H-32A-WP06 - Debt Service'!I$27/12,0)),"-")</f>
        <v>0</v>
      </c>
      <c r="K790" s="366">
        <f>IFERROR(IF(-SUM(K$20:K789)+K$15&lt;0.000001,0,IF($C790&gt;='H-32A-WP06 - Debt Service'!J$24,'H-32A-WP06 - Debt Service'!J$27/12,0)),"-")</f>
        <v>0</v>
      </c>
      <c r="L790" s="366">
        <f>IFERROR(IF(-SUM(L$20:L789)+L$15&lt;0.000001,0,IF($C790&gt;='H-32A-WP06 - Debt Service'!K$24,'H-32A-WP06 - Debt Service'!K$27/12,0)),"-")</f>
        <v>0</v>
      </c>
      <c r="M790" s="366">
        <f>IFERROR(IF(-SUM(M$20:M789)+M$15&lt;0.000001,0,IF($C790&gt;='H-32A-WP06 - Debt Service'!L$24,'H-32A-WP06 - Debt Service'!L$27/12,0)),"-")</f>
        <v>0</v>
      </c>
      <c r="N790" s="459"/>
      <c r="O790" s="354">
        <f t="shared" si="49"/>
        <v>2083</v>
      </c>
      <c r="P790" s="378">
        <f t="shared" ref="P790:P853" si="51">EOMONTH(P789,0)+1</f>
        <v>66901</v>
      </c>
      <c r="Q790" s="366" t="str">
        <f>IFERROR(IF(-SUM(Q$20:Q789)+Q$15&lt;0.000001,0,IF($C790&gt;='H-32A-WP06 - Debt Service'!P$24,'H-32A-WP06 - Debt Service'!P$27/12,0)),"-")</f>
        <v>-</v>
      </c>
      <c r="R790" s="366">
        <f>IFERROR(IF(-SUM(R$20:R789)+R$15&lt;0.000001,0,IF($C790&gt;='H-32A-WP06 - Debt Service'!Q$24,'H-32A-WP06 - Debt Service'!Q$27/12,0)),"-")</f>
        <v>0</v>
      </c>
      <c r="S790" s="366">
        <f>IFERROR(IF(-SUM(S$20:S789)+S$15&lt;0.000001,0,IF($C790&gt;='H-32A-WP06 - Debt Service'!R$24,'H-32A-WP06 - Debt Service'!R$27/12,0)),"-")</f>
        <v>0</v>
      </c>
      <c r="T790" s="366">
        <f>IFERROR(IF(-SUM(T$20:T789)+T$15&lt;0.000001,0,IF($C790&gt;='H-32A-WP06 - Debt Service'!S$24,'H-32A-WP06 - Debt Service'!S$27/12,0)),"-")</f>
        <v>0</v>
      </c>
      <c r="U790" s="366">
        <f>IFERROR(IF(-SUM(U$20:U789)+U$15&lt;0.000001,0,IF($C790&gt;='H-32A-WP06 - Debt Service'!T$24,'H-32A-WP06 - Debt Service'!T$27/12,0)),"-")</f>
        <v>0</v>
      </c>
      <c r="V790" s="366">
        <f>IFERROR(IF(-SUM(V$20:V789)+V$15&lt;0.000001,0,IF($C790&gt;='H-32A-WP06 - Debt Service'!U$24,'H-32A-WP06 - Debt Service'!U$27/12,0)),"-")</f>
        <v>0</v>
      </c>
      <c r="W790" s="366">
        <f>IFERROR(IF(-SUM(W$20:W789)+W$15&lt;0.000001,0,IF($C790&gt;='H-32A-WP06 - Debt Service'!V$24,'H-32A-WP06 - Debt Service'!V$27/12,0)),"-")</f>
        <v>0</v>
      </c>
      <c r="X790" s="366">
        <f>IFERROR(IF(-SUM(X$20:X789)+X$15&lt;0.000001,0,IF($C790&gt;='H-32A-WP06 - Debt Service'!W$24,'H-32A-WP06 - Debt Service'!W$27/12,0)),"-")</f>
        <v>0</v>
      </c>
      <c r="Y790" s="366">
        <f>IFERROR(IF(-SUM(Y$20:Y789)+Y$15&lt;0.000001,0,IF($C790&gt;='H-32A-WP06 - Debt Service'!X$24,'H-32A-WP06 - Debt Service'!X$27/12,0)),"-")</f>
        <v>0</v>
      </c>
      <c r="Z790" s="366">
        <f>IFERROR(IF(-SUM(Z$20:Z789)+Z$15&lt;0.000001,0,IF($C790&gt;='H-32A-WP06 - Debt Service'!Y$24,'H-32A-WP06 - Debt Service'!Y$27/12,0)),"-")</f>
        <v>0</v>
      </c>
    </row>
    <row r="791" spans="2:26">
      <c r="B791" s="354">
        <f t="shared" si="48"/>
        <v>2083</v>
      </c>
      <c r="C791" s="378">
        <f t="shared" si="50"/>
        <v>66932</v>
      </c>
      <c r="D791" s="366" t="str">
        <f>IFERROR(IF(-SUM(D$20:D790)+D$15&lt;0.000001,0,IF($C791&gt;='H-32A-WP06 - Debt Service'!C$24,'H-32A-WP06 - Debt Service'!C$27/12,0)),"-")</f>
        <v>-</v>
      </c>
      <c r="E791" s="366" t="str">
        <f>IFERROR(IF(-SUM(E$20:E790)+E$15&lt;0.000001,0,IF($C791&gt;='H-32A-WP06 - Debt Service'!D$24,'H-32A-WP06 - Debt Service'!D$27/12,0)),"-")</f>
        <v>-</v>
      </c>
      <c r="F791" s="366" t="str">
        <f>IFERROR(IF(-SUM(F$20:F790)+F$15&lt;0.000001,0,IF($C791&gt;='H-32A-WP06 - Debt Service'!E$24,'H-32A-WP06 - Debt Service'!E$27/12,0)),"-")</f>
        <v>-</v>
      </c>
      <c r="G791" s="366">
        <f>IFERROR(IF(-SUM(G$20:G790)+G$15&lt;0.000001,0,IF($C791&gt;='H-32A-WP06 - Debt Service'!F$24,'H-32A-WP06 - Debt Service'!F$27/12,0)),"-")</f>
        <v>0</v>
      </c>
      <c r="H791" s="366">
        <f>IFERROR(IF(-SUM(H$20:H790)+H$15&lt;0.000001,0,IF($C791&gt;='H-32A-WP06 - Debt Service'!G$24,'H-32A-WP06 - Debt Service'!G$27/12,0)),"-")</f>
        <v>0</v>
      </c>
      <c r="I791" s="366">
        <f>IFERROR(IF(-SUM(I$20:I790)+I$15&lt;0.000001,0,IF($C791&gt;='H-32A-WP06 - Debt Service'!H$24,'H-32A-WP06 - Debt Service'!H$27/12,0)),"-")</f>
        <v>0</v>
      </c>
      <c r="J791" s="366">
        <f>IFERROR(IF(-SUM(J$20:J790)+J$15&lt;0.000001,0,IF($C791&gt;='H-32A-WP06 - Debt Service'!I$24,'H-32A-WP06 - Debt Service'!I$27/12,0)),"-")</f>
        <v>0</v>
      </c>
      <c r="K791" s="366">
        <f>IFERROR(IF(-SUM(K$20:K790)+K$15&lt;0.000001,0,IF($C791&gt;='H-32A-WP06 - Debt Service'!J$24,'H-32A-WP06 - Debt Service'!J$27/12,0)),"-")</f>
        <v>0</v>
      </c>
      <c r="L791" s="366">
        <f>IFERROR(IF(-SUM(L$20:L790)+L$15&lt;0.000001,0,IF($C791&gt;='H-32A-WP06 - Debt Service'!K$24,'H-32A-WP06 - Debt Service'!K$27/12,0)),"-")</f>
        <v>0</v>
      </c>
      <c r="M791" s="366">
        <f>IFERROR(IF(-SUM(M$20:M790)+M$15&lt;0.000001,0,IF($C791&gt;='H-32A-WP06 - Debt Service'!L$24,'H-32A-WP06 - Debt Service'!L$27/12,0)),"-")</f>
        <v>0</v>
      </c>
      <c r="N791" s="459"/>
      <c r="O791" s="354">
        <f t="shared" si="49"/>
        <v>2083</v>
      </c>
      <c r="P791" s="378">
        <f t="shared" si="51"/>
        <v>66932</v>
      </c>
      <c r="Q791" s="366" t="str">
        <f>IFERROR(IF(-SUM(Q$20:Q790)+Q$15&lt;0.000001,0,IF($C791&gt;='H-32A-WP06 - Debt Service'!P$24,'H-32A-WP06 - Debt Service'!P$27/12,0)),"-")</f>
        <v>-</v>
      </c>
      <c r="R791" s="366">
        <f>IFERROR(IF(-SUM(R$20:R790)+R$15&lt;0.000001,0,IF($C791&gt;='H-32A-WP06 - Debt Service'!Q$24,'H-32A-WP06 - Debt Service'!Q$27/12,0)),"-")</f>
        <v>0</v>
      </c>
      <c r="S791" s="366">
        <f>IFERROR(IF(-SUM(S$20:S790)+S$15&lt;0.000001,0,IF($C791&gt;='H-32A-WP06 - Debt Service'!R$24,'H-32A-WP06 - Debt Service'!R$27/12,0)),"-")</f>
        <v>0</v>
      </c>
      <c r="T791" s="366">
        <f>IFERROR(IF(-SUM(T$20:T790)+T$15&lt;0.000001,0,IF($C791&gt;='H-32A-WP06 - Debt Service'!S$24,'H-32A-WP06 - Debt Service'!S$27/12,0)),"-")</f>
        <v>0</v>
      </c>
      <c r="U791" s="366">
        <f>IFERROR(IF(-SUM(U$20:U790)+U$15&lt;0.000001,0,IF($C791&gt;='H-32A-WP06 - Debt Service'!T$24,'H-32A-WP06 - Debt Service'!T$27/12,0)),"-")</f>
        <v>0</v>
      </c>
      <c r="V791" s="366">
        <f>IFERROR(IF(-SUM(V$20:V790)+V$15&lt;0.000001,0,IF($C791&gt;='H-32A-WP06 - Debt Service'!U$24,'H-32A-WP06 - Debt Service'!U$27/12,0)),"-")</f>
        <v>0</v>
      </c>
      <c r="W791" s="366">
        <f>IFERROR(IF(-SUM(W$20:W790)+W$15&lt;0.000001,0,IF($C791&gt;='H-32A-WP06 - Debt Service'!V$24,'H-32A-WP06 - Debt Service'!V$27/12,0)),"-")</f>
        <v>0</v>
      </c>
      <c r="X791" s="366">
        <f>IFERROR(IF(-SUM(X$20:X790)+X$15&lt;0.000001,0,IF($C791&gt;='H-32A-WP06 - Debt Service'!W$24,'H-32A-WP06 - Debt Service'!W$27/12,0)),"-")</f>
        <v>0</v>
      </c>
      <c r="Y791" s="366">
        <f>IFERROR(IF(-SUM(Y$20:Y790)+Y$15&lt;0.000001,0,IF($C791&gt;='H-32A-WP06 - Debt Service'!X$24,'H-32A-WP06 - Debt Service'!X$27/12,0)),"-")</f>
        <v>0</v>
      </c>
      <c r="Z791" s="366">
        <f>IFERROR(IF(-SUM(Z$20:Z790)+Z$15&lt;0.000001,0,IF($C791&gt;='H-32A-WP06 - Debt Service'!Y$24,'H-32A-WP06 - Debt Service'!Y$27/12,0)),"-")</f>
        <v>0</v>
      </c>
    </row>
    <row r="792" spans="2:26">
      <c r="B792" s="354">
        <f t="shared" si="48"/>
        <v>2083</v>
      </c>
      <c r="C792" s="378">
        <f t="shared" si="50"/>
        <v>66962</v>
      </c>
      <c r="D792" s="366" t="str">
        <f>IFERROR(IF(-SUM(D$20:D791)+D$15&lt;0.000001,0,IF($C792&gt;='H-32A-WP06 - Debt Service'!C$24,'H-32A-WP06 - Debt Service'!C$27/12,0)),"-")</f>
        <v>-</v>
      </c>
      <c r="E792" s="366" t="str">
        <f>IFERROR(IF(-SUM(E$20:E791)+E$15&lt;0.000001,0,IF($C792&gt;='H-32A-WP06 - Debt Service'!D$24,'H-32A-WP06 - Debt Service'!D$27/12,0)),"-")</f>
        <v>-</v>
      </c>
      <c r="F792" s="366" t="str">
        <f>IFERROR(IF(-SUM(F$20:F791)+F$15&lt;0.000001,0,IF($C792&gt;='H-32A-WP06 - Debt Service'!E$24,'H-32A-WP06 - Debt Service'!E$27/12,0)),"-")</f>
        <v>-</v>
      </c>
      <c r="G792" s="366">
        <f>IFERROR(IF(-SUM(G$20:G791)+G$15&lt;0.000001,0,IF($C792&gt;='H-32A-WP06 - Debt Service'!F$24,'H-32A-WP06 - Debt Service'!F$27/12,0)),"-")</f>
        <v>0</v>
      </c>
      <c r="H792" s="366">
        <f>IFERROR(IF(-SUM(H$20:H791)+H$15&lt;0.000001,0,IF($C792&gt;='H-32A-WP06 - Debt Service'!G$24,'H-32A-WP06 - Debt Service'!G$27/12,0)),"-")</f>
        <v>0</v>
      </c>
      <c r="I792" s="366">
        <f>IFERROR(IF(-SUM(I$20:I791)+I$15&lt;0.000001,0,IF($C792&gt;='H-32A-WP06 - Debt Service'!H$24,'H-32A-WP06 - Debt Service'!H$27/12,0)),"-")</f>
        <v>0</v>
      </c>
      <c r="J792" s="366">
        <f>IFERROR(IF(-SUM(J$20:J791)+J$15&lt;0.000001,0,IF($C792&gt;='H-32A-WP06 - Debt Service'!I$24,'H-32A-WP06 - Debt Service'!I$27/12,0)),"-")</f>
        <v>0</v>
      </c>
      <c r="K792" s="366">
        <f>IFERROR(IF(-SUM(K$20:K791)+K$15&lt;0.000001,0,IF($C792&gt;='H-32A-WP06 - Debt Service'!J$24,'H-32A-WP06 - Debt Service'!J$27/12,0)),"-")</f>
        <v>0</v>
      </c>
      <c r="L792" s="366">
        <f>IFERROR(IF(-SUM(L$20:L791)+L$15&lt;0.000001,0,IF($C792&gt;='H-32A-WP06 - Debt Service'!K$24,'H-32A-WP06 - Debt Service'!K$27/12,0)),"-")</f>
        <v>0</v>
      </c>
      <c r="M792" s="366">
        <f>IFERROR(IF(-SUM(M$20:M791)+M$15&lt;0.000001,0,IF($C792&gt;='H-32A-WP06 - Debt Service'!L$24,'H-32A-WP06 - Debt Service'!L$27/12,0)),"-")</f>
        <v>0</v>
      </c>
      <c r="N792" s="459"/>
      <c r="O792" s="354">
        <f t="shared" si="49"/>
        <v>2083</v>
      </c>
      <c r="P792" s="378">
        <f t="shared" si="51"/>
        <v>66962</v>
      </c>
      <c r="Q792" s="366" t="str">
        <f>IFERROR(IF(-SUM(Q$20:Q791)+Q$15&lt;0.000001,0,IF($C792&gt;='H-32A-WP06 - Debt Service'!P$24,'H-32A-WP06 - Debt Service'!P$27/12,0)),"-")</f>
        <v>-</v>
      </c>
      <c r="R792" s="366">
        <f>IFERROR(IF(-SUM(R$20:R791)+R$15&lt;0.000001,0,IF($C792&gt;='H-32A-WP06 - Debt Service'!Q$24,'H-32A-WP06 - Debt Service'!Q$27/12,0)),"-")</f>
        <v>0</v>
      </c>
      <c r="S792" s="366">
        <f>IFERROR(IF(-SUM(S$20:S791)+S$15&lt;0.000001,0,IF($C792&gt;='H-32A-WP06 - Debt Service'!R$24,'H-32A-WP06 - Debt Service'!R$27/12,0)),"-")</f>
        <v>0</v>
      </c>
      <c r="T792" s="366">
        <f>IFERROR(IF(-SUM(T$20:T791)+T$15&lt;0.000001,0,IF($C792&gt;='H-32A-WP06 - Debt Service'!S$24,'H-32A-WP06 - Debt Service'!S$27/12,0)),"-")</f>
        <v>0</v>
      </c>
      <c r="U792" s="366">
        <f>IFERROR(IF(-SUM(U$20:U791)+U$15&lt;0.000001,0,IF($C792&gt;='H-32A-WP06 - Debt Service'!T$24,'H-32A-WP06 - Debt Service'!T$27/12,0)),"-")</f>
        <v>0</v>
      </c>
      <c r="V792" s="366">
        <f>IFERROR(IF(-SUM(V$20:V791)+V$15&lt;0.000001,0,IF($C792&gt;='H-32A-WP06 - Debt Service'!U$24,'H-32A-WP06 - Debt Service'!U$27/12,0)),"-")</f>
        <v>0</v>
      </c>
      <c r="W792" s="366">
        <f>IFERROR(IF(-SUM(W$20:W791)+W$15&lt;0.000001,0,IF($C792&gt;='H-32A-WP06 - Debt Service'!V$24,'H-32A-WP06 - Debt Service'!V$27/12,0)),"-")</f>
        <v>0</v>
      </c>
      <c r="X792" s="366">
        <f>IFERROR(IF(-SUM(X$20:X791)+X$15&lt;0.000001,0,IF($C792&gt;='H-32A-WP06 - Debt Service'!W$24,'H-32A-WP06 - Debt Service'!W$27/12,0)),"-")</f>
        <v>0</v>
      </c>
      <c r="Y792" s="366">
        <f>IFERROR(IF(-SUM(Y$20:Y791)+Y$15&lt;0.000001,0,IF($C792&gt;='H-32A-WP06 - Debt Service'!X$24,'H-32A-WP06 - Debt Service'!X$27/12,0)),"-")</f>
        <v>0</v>
      </c>
      <c r="Z792" s="366">
        <f>IFERROR(IF(-SUM(Z$20:Z791)+Z$15&lt;0.000001,0,IF($C792&gt;='H-32A-WP06 - Debt Service'!Y$24,'H-32A-WP06 - Debt Service'!Y$27/12,0)),"-")</f>
        <v>0</v>
      </c>
    </row>
    <row r="793" spans="2:26">
      <c r="B793" s="354">
        <f t="shared" si="48"/>
        <v>2083</v>
      </c>
      <c r="C793" s="378">
        <f t="shared" si="50"/>
        <v>66993</v>
      </c>
      <c r="D793" s="366" t="str">
        <f>IFERROR(IF(-SUM(D$20:D792)+D$15&lt;0.000001,0,IF($C793&gt;='H-32A-WP06 - Debt Service'!C$24,'H-32A-WP06 - Debt Service'!C$27/12,0)),"-")</f>
        <v>-</v>
      </c>
      <c r="E793" s="366" t="str">
        <f>IFERROR(IF(-SUM(E$20:E792)+E$15&lt;0.000001,0,IF($C793&gt;='H-32A-WP06 - Debt Service'!D$24,'H-32A-WP06 - Debt Service'!D$27/12,0)),"-")</f>
        <v>-</v>
      </c>
      <c r="F793" s="366" t="str">
        <f>IFERROR(IF(-SUM(F$20:F792)+F$15&lt;0.000001,0,IF($C793&gt;='H-32A-WP06 - Debt Service'!E$24,'H-32A-WP06 - Debt Service'!E$27/12,0)),"-")</f>
        <v>-</v>
      </c>
      <c r="G793" s="366">
        <f>IFERROR(IF(-SUM(G$20:G792)+G$15&lt;0.000001,0,IF($C793&gt;='H-32A-WP06 - Debt Service'!F$24,'H-32A-WP06 - Debt Service'!F$27/12,0)),"-")</f>
        <v>0</v>
      </c>
      <c r="H793" s="366">
        <f>IFERROR(IF(-SUM(H$20:H792)+H$15&lt;0.000001,0,IF($C793&gt;='H-32A-WP06 - Debt Service'!G$24,'H-32A-WP06 - Debt Service'!G$27/12,0)),"-")</f>
        <v>0</v>
      </c>
      <c r="I793" s="366">
        <f>IFERROR(IF(-SUM(I$20:I792)+I$15&lt;0.000001,0,IF($C793&gt;='H-32A-WP06 - Debt Service'!H$24,'H-32A-WP06 - Debt Service'!H$27/12,0)),"-")</f>
        <v>0</v>
      </c>
      <c r="J793" s="366">
        <f>IFERROR(IF(-SUM(J$20:J792)+J$15&lt;0.000001,0,IF($C793&gt;='H-32A-WP06 - Debt Service'!I$24,'H-32A-WP06 - Debt Service'!I$27/12,0)),"-")</f>
        <v>0</v>
      </c>
      <c r="K793" s="366">
        <f>IFERROR(IF(-SUM(K$20:K792)+K$15&lt;0.000001,0,IF($C793&gt;='H-32A-WP06 - Debt Service'!J$24,'H-32A-WP06 - Debt Service'!J$27/12,0)),"-")</f>
        <v>0</v>
      </c>
      <c r="L793" s="366">
        <f>IFERROR(IF(-SUM(L$20:L792)+L$15&lt;0.000001,0,IF($C793&gt;='H-32A-WP06 - Debt Service'!K$24,'H-32A-WP06 - Debt Service'!K$27/12,0)),"-")</f>
        <v>0</v>
      </c>
      <c r="M793" s="366">
        <f>IFERROR(IF(-SUM(M$20:M792)+M$15&lt;0.000001,0,IF($C793&gt;='H-32A-WP06 - Debt Service'!L$24,'H-32A-WP06 - Debt Service'!L$27/12,0)),"-")</f>
        <v>0</v>
      </c>
      <c r="N793" s="459"/>
      <c r="O793" s="354">
        <f t="shared" si="49"/>
        <v>2083</v>
      </c>
      <c r="P793" s="378">
        <f t="shared" si="51"/>
        <v>66993</v>
      </c>
      <c r="Q793" s="366" t="str">
        <f>IFERROR(IF(-SUM(Q$20:Q792)+Q$15&lt;0.000001,0,IF($C793&gt;='H-32A-WP06 - Debt Service'!P$24,'H-32A-WP06 - Debt Service'!P$27/12,0)),"-")</f>
        <v>-</v>
      </c>
      <c r="R793" s="366">
        <f>IFERROR(IF(-SUM(R$20:R792)+R$15&lt;0.000001,0,IF($C793&gt;='H-32A-WP06 - Debt Service'!Q$24,'H-32A-WP06 - Debt Service'!Q$27/12,0)),"-")</f>
        <v>0</v>
      </c>
      <c r="S793" s="366">
        <f>IFERROR(IF(-SUM(S$20:S792)+S$15&lt;0.000001,0,IF($C793&gt;='H-32A-WP06 - Debt Service'!R$24,'H-32A-WP06 - Debt Service'!R$27/12,0)),"-")</f>
        <v>0</v>
      </c>
      <c r="T793" s="366">
        <f>IFERROR(IF(-SUM(T$20:T792)+T$15&lt;0.000001,0,IF($C793&gt;='H-32A-WP06 - Debt Service'!S$24,'H-32A-WP06 - Debt Service'!S$27/12,0)),"-")</f>
        <v>0</v>
      </c>
      <c r="U793" s="366">
        <f>IFERROR(IF(-SUM(U$20:U792)+U$15&lt;0.000001,0,IF($C793&gt;='H-32A-WP06 - Debt Service'!T$24,'H-32A-WP06 - Debt Service'!T$27/12,0)),"-")</f>
        <v>0</v>
      </c>
      <c r="V793" s="366">
        <f>IFERROR(IF(-SUM(V$20:V792)+V$15&lt;0.000001,0,IF($C793&gt;='H-32A-WP06 - Debt Service'!U$24,'H-32A-WP06 - Debt Service'!U$27/12,0)),"-")</f>
        <v>0</v>
      </c>
      <c r="W793" s="366">
        <f>IFERROR(IF(-SUM(W$20:W792)+W$15&lt;0.000001,0,IF($C793&gt;='H-32A-WP06 - Debt Service'!V$24,'H-32A-WP06 - Debt Service'!V$27/12,0)),"-")</f>
        <v>0</v>
      </c>
      <c r="X793" s="366">
        <f>IFERROR(IF(-SUM(X$20:X792)+X$15&lt;0.000001,0,IF($C793&gt;='H-32A-WP06 - Debt Service'!W$24,'H-32A-WP06 - Debt Service'!W$27/12,0)),"-")</f>
        <v>0</v>
      </c>
      <c r="Y793" s="366">
        <f>IFERROR(IF(-SUM(Y$20:Y792)+Y$15&lt;0.000001,0,IF($C793&gt;='H-32A-WP06 - Debt Service'!X$24,'H-32A-WP06 - Debt Service'!X$27/12,0)),"-")</f>
        <v>0</v>
      </c>
      <c r="Z793" s="366">
        <f>IFERROR(IF(-SUM(Z$20:Z792)+Z$15&lt;0.000001,0,IF($C793&gt;='H-32A-WP06 - Debt Service'!Y$24,'H-32A-WP06 - Debt Service'!Y$27/12,0)),"-")</f>
        <v>0</v>
      </c>
    </row>
    <row r="794" spans="2:26">
      <c r="B794" s="354">
        <f t="shared" si="48"/>
        <v>2083</v>
      </c>
      <c r="C794" s="378">
        <f t="shared" si="50"/>
        <v>67023</v>
      </c>
      <c r="D794" s="366" t="str">
        <f>IFERROR(IF(-SUM(D$20:D793)+D$15&lt;0.000001,0,IF($C794&gt;='H-32A-WP06 - Debt Service'!C$24,'H-32A-WP06 - Debt Service'!C$27/12,0)),"-")</f>
        <v>-</v>
      </c>
      <c r="E794" s="366" t="str">
        <f>IFERROR(IF(-SUM(E$20:E793)+E$15&lt;0.000001,0,IF($C794&gt;='H-32A-WP06 - Debt Service'!D$24,'H-32A-WP06 - Debt Service'!D$27/12,0)),"-")</f>
        <v>-</v>
      </c>
      <c r="F794" s="366" t="str">
        <f>IFERROR(IF(-SUM(F$20:F793)+F$15&lt;0.000001,0,IF($C794&gt;='H-32A-WP06 - Debt Service'!E$24,'H-32A-WP06 - Debt Service'!E$27/12,0)),"-")</f>
        <v>-</v>
      </c>
      <c r="G794" s="366">
        <f>IFERROR(IF(-SUM(G$20:G793)+G$15&lt;0.000001,0,IF($C794&gt;='H-32A-WP06 - Debt Service'!F$24,'H-32A-WP06 - Debt Service'!F$27/12,0)),"-")</f>
        <v>0</v>
      </c>
      <c r="H794" s="366">
        <f>IFERROR(IF(-SUM(H$20:H793)+H$15&lt;0.000001,0,IF($C794&gt;='H-32A-WP06 - Debt Service'!G$24,'H-32A-WP06 - Debt Service'!G$27/12,0)),"-")</f>
        <v>0</v>
      </c>
      <c r="I794" s="366">
        <f>IFERROR(IF(-SUM(I$20:I793)+I$15&lt;0.000001,0,IF($C794&gt;='H-32A-WP06 - Debt Service'!H$24,'H-32A-WP06 - Debt Service'!H$27/12,0)),"-")</f>
        <v>0</v>
      </c>
      <c r="J794" s="366">
        <f>IFERROR(IF(-SUM(J$20:J793)+J$15&lt;0.000001,0,IF($C794&gt;='H-32A-WP06 - Debt Service'!I$24,'H-32A-WP06 - Debt Service'!I$27/12,0)),"-")</f>
        <v>0</v>
      </c>
      <c r="K794" s="366">
        <f>IFERROR(IF(-SUM(K$20:K793)+K$15&lt;0.000001,0,IF($C794&gt;='H-32A-WP06 - Debt Service'!J$24,'H-32A-WP06 - Debt Service'!J$27/12,0)),"-")</f>
        <v>0</v>
      </c>
      <c r="L794" s="366">
        <f>IFERROR(IF(-SUM(L$20:L793)+L$15&lt;0.000001,0,IF($C794&gt;='H-32A-WP06 - Debt Service'!K$24,'H-32A-WP06 - Debt Service'!K$27/12,0)),"-")</f>
        <v>0</v>
      </c>
      <c r="M794" s="366">
        <f>IFERROR(IF(-SUM(M$20:M793)+M$15&lt;0.000001,0,IF($C794&gt;='H-32A-WP06 - Debt Service'!L$24,'H-32A-WP06 - Debt Service'!L$27/12,0)),"-")</f>
        <v>0</v>
      </c>
      <c r="N794" s="459"/>
      <c r="O794" s="354">
        <f t="shared" si="49"/>
        <v>2083</v>
      </c>
      <c r="P794" s="378">
        <f t="shared" si="51"/>
        <v>67023</v>
      </c>
      <c r="Q794" s="366" t="str">
        <f>IFERROR(IF(-SUM(Q$20:Q793)+Q$15&lt;0.000001,0,IF($C794&gt;='H-32A-WP06 - Debt Service'!P$24,'H-32A-WP06 - Debt Service'!P$27/12,0)),"-")</f>
        <v>-</v>
      </c>
      <c r="R794" s="366">
        <f>IFERROR(IF(-SUM(R$20:R793)+R$15&lt;0.000001,0,IF($C794&gt;='H-32A-WP06 - Debt Service'!Q$24,'H-32A-WP06 - Debt Service'!Q$27/12,0)),"-")</f>
        <v>0</v>
      </c>
      <c r="S794" s="366">
        <f>IFERROR(IF(-SUM(S$20:S793)+S$15&lt;0.000001,0,IF($C794&gt;='H-32A-WP06 - Debt Service'!R$24,'H-32A-WP06 - Debt Service'!R$27/12,0)),"-")</f>
        <v>0</v>
      </c>
      <c r="T794" s="366">
        <f>IFERROR(IF(-SUM(T$20:T793)+T$15&lt;0.000001,0,IF($C794&gt;='H-32A-WP06 - Debt Service'!S$24,'H-32A-WP06 - Debt Service'!S$27/12,0)),"-")</f>
        <v>0</v>
      </c>
      <c r="U794" s="366">
        <f>IFERROR(IF(-SUM(U$20:U793)+U$15&lt;0.000001,0,IF($C794&gt;='H-32A-WP06 - Debt Service'!T$24,'H-32A-WP06 - Debt Service'!T$27/12,0)),"-")</f>
        <v>0</v>
      </c>
      <c r="V794" s="366">
        <f>IFERROR(IF(-SUM(V$20:V793)+V$15&lt;0.000001,0,IF($C794&gt;='H-32A-WP06 - Debt Service'!U$24,'H-32A-WP06 - Debt Service'!U$27/12,0)),"-")</f>
        <v>0</v>
      </c>
      <c r="W794" s="366">
        <f>IFERROR(IF(-SUM(W$20:W793)+W$15&lt;0.000001,0,IF($C794&gt;='H-32A-WP06 - Debt Service'!V$24,'H-32A-WP06 - Debt Service'!V$27/12,0)),"-")</f>
        <v>0</v>
      </c>
      <c r="X794" s="366">
        <f>IFERROR(IF(-SUM(X$20:X793)+X$15&lt;0.000001,0,IF($C794&gt;='H-32A-WP06 - Debt Service'!W$24,'H-32A-WP06 - Debt Service'!W$27/12,0)),"-")</f>
        <v>0</v>
      </c>
      <c r="Y794" s="366">
        <f>IFERROR(IF(-SUM(Y$20:Y793)+Y$15&lt;0.000001,0,IF($C794&gt;='H-32A-WP06 - Debt Service'!X$24,'H-32A-WP06 - Debt Service'!X$27/12,0)),"-")</f>
        <v>0</v>
      </c>
      <c r="Z794" s="366">
        <f>IFERROR(IF(-SUM(Z$20:Z793)+Z$15&lt;0.000001,0,IF($C794&gt;='H-32A-WP06 - Debt Service'!Y$24,'H-32A-WP06 - Debt Service'!Y$27/12,0)),"-")</f>
        <v>0</v>
      </c>
    </row>
    <row r="795" spans="2:26">
      <c r="B795" s="354">
        <f t="shared" si="48"/>
        <v>2083</v>
      </c>
      <c r="C795" s="378">
        <f t="shared" si="50"/>
        <v>67054</v>
      </c>
      <c r="D795" s="366" t="str">
        <f>IFERROR(IF(-SUM(D$20:D794)+D$15&lt;0.000001,0,IF($C795&gt;='H-32A-WP06 - Debt Service'!C$24,'H-32A-WP06 - Debt Service'!C$27/12,0)),"-")</f>
        <v>-</v>
      </c>
      <c r="E795" s="366" t="str">
        <f>IFERROR(IF(-SUM(E$20:E794)+E$15&lt;0.000001,0,IF($C795&gt;='H-32A-WP06 - Debt Service'!D$24,'H-32A-WP06 - Debt Service'!D$27/12,0)),"-")</f>
        <v>-</v>
      </c>
      <c r="F795" s="366" t="str">
        <f>IFERROR(IF(-SUM(F$20:F794)+F$15&lt;0.000001,0,IF($C795&gt;='H-32A-WP06 - Debt Service'!E$24,'H-32A-WP06 - Debt Service'!E$27/12,0)),"-")</f>
        <v>-</v>
      </c>
      <c r="G795" s="366">
        <f>IFERROR(IF(-SUM(G$20:G794)+G$15&lt;0.000001,0,IF($C795&gt;='H-32A-WP06 - Debt Service'!F$24,'H-32A-WP06 - Debt Service'!F$27/12,0)),"-")</f>
        <v>0</v>
      </c>
      <c r="H795" s="366">
        <f>IFERROR(IF(-SUM(H$20:H794)+H$15&lt;0.000001,0,IF($C795&gt;='H-32A-WP06 - Debt Service'!G$24,'H-32A-WP06 - Debt Service'!G$27/12,0)),"-")</f>
        <v>0</v>
      </c>
      <c r="I795" s="366">
        <f>IFERROR(IF(-SUM(I$20:I794)+I$15&lt;0.000001,0,IF($C795&gt;='H-32A-WP06 - Debt Service'!H$24,'H-32A-WP06 - Debt Service'!H$27/12,0)),"-")</f>
        <v>0</v>
      </c>
      <c r="J795" s="366">
        <f>IFERROR(IF(-SUM(J$20:J794)+J$15&lt;0.000001,0,IF($C795&gt;='H-32A-WP06 - Debt Service'!I$24,'H-32A-WP06 - Debt Service'!I$27/12,0)),"-")</f>
        <v>0</v>
      </c>
      <c r="K795" s="366">
        <f>IFERROR(IF(-SUM(K$20:K794)+K$15&lt;0.000001,0,IF($C795&gt;='H-32A-WP06 - Debt Service'!J$24,'H-32A-WP06 - Debt Service'!J$27/12,0)),"-")</f>
        <v>0</v>
      </c>
      <c r="L795" s="366">
        <f>IFERROR(IF(-SUM(L$20:L794)+L$15&lt;0.000001,0,IF($C795&gt;='H-32A-WP06 - Debt Service'!K$24,'H-32A-WP06 - Debt Service'!K$27/12,0)),"-")</f>
        <v>0</v>
      </c>
      <c r="M795" s="366">
        <f>IFERROR(IF(-SUM(M$20:M794)+M$15&lt;0.000001,0,IF($C795&gt;='H-32A-WP06 - Debt Service'!L$24,'H-32A-WP06 - Debt Service'!L$27/12,0)),"-")</f>
        <v>0</v>
      </c>
      <c r="N795" s="459"/>
      <c r="O795" s="354">
        <f t="shared" si="49"/>
        <v>2083</v>
      </c>
      <c r="P795" s="378">
        <f t="shared" si="51"/>
        <v>67054</v>
      </c>
      <c r="Q795" s="366" t="str">
        <f>IFERROR(IF(-SUM(Q$20:Q794)+Q$15&lt;0.000001,0,IF($C795&gt;='H-32A-WP06 - Debt Service'!P$24,'H-32A-WP06 - Debt Service'!P$27/12,0)),"-")</f>
        <v>-</v>
      </c>
      <c r="R795" s="366">
        <f>IFERROR(IF(-SUM(R$20:R794)+R$15&lt;0.000001,0,IF($C795&gt;='H-32A-WP06 - Debt Service'!Q$24,'H-32A-WP06 - Debt Service'!Q$27/12,0)),"-")</f>
        <v>0</v>
      </c>
      <c r="S795" s="366">
        <f>IFERROR(IF(-SUM(S$20:S794)+S$15&lt;0.000001,0,IF($C795&gt;='H-32A-WP06 - Debt Service'!R$24,'H-32A-WP06 - Debt Service'!R$27/12,0)),"-")</f>
        <v>0</v>
      </c>
      <c r="T795" s="366">
        <f>IFERROR(IF(-SUM(T$20:T794)+T$15&lt;0.000001,0,IF($C795&gt;='H-32A-WP06 - Debt Service'!S$24,'H-32A-WP06 - Debt Service'!S$27/12,0)),"-")</f>
        <v>0</v>
      </c>
      <c r="U795" s="366">
        <f>IFERROR(IF(-SUM(U$20:U794)+U$15&lt;0.000001,0,IF($C795&gt;='H-32A-WP06 - Debt Service'!T$24,'H-32A-WP06 - Debt Service'!T$27/12,0)),"-")</f>
        <v>0</v>
      </c>
      <c r="V795" s="366">
        <f>IFERROR(IF(-SUM(V$20:V794)+V$15&lt;0.000001,0,IF($C795&gt;='H-32A-WP06 - Debt Service'!U$24,'H-32A-WP06 - Debt Service'!U$27/12,0)),"-")</f>
        <v>0</v>
      </c>
      <c r="W795" s="366">
        <f>IFERROR(IF(-SUM(W$20:W794)+W$15&lt;0.000001,0,IF($C795&gt;='H-32A-WP06 - Debt Service'!V$24,'H-32A-WP06 - Debt Service'!V$27/12,0)),"-")</f>
        <v>0</v>
      </c>
      <c r="X795" s="366">
        <f>IFERROR(IF(-SUM(X$20:X794)+X$15&lt;0.000001,0,IF($C795&gt;='H-32A-WP06 - Debt Service'!W$24,'H-32A-WP06 - Debt Service'!W$27/12,0)),"-")</f>
        <v>0</v>
      </c>
      <c r="Y795" s="366">
        <f>IFERROR(IF(-SUM(Y$20:Y794)+Y$15&lt;0.000001,0,IF($C795&gt;='H-32A-WP06 - Debt Service'!X$24,'H-32A-WP06 - Debt Service'!X$27/12,0)),"-")</f>
        <v>0</v>
      </c>
      <c r="Z795" s="366">
        <f>IFERROR(IF(-SUM(Z$20:Z794)+Z$15&lt;0.000001,0,IF($C795&gt;='H-32A-WP06 - Debt Service'!Y$24,'H-32A-WP06 - Debt Service'!Y$27/12,0)),"-")</f>
        <v>0</v>
      </c>
    </row>
    <row r="796" spans="2:26">
      <c r="B796" s="354">
        <f t="shared" si="48"/>
        <v>2083</v>
      </c>
      <c r="C796" s="378">
        <f t="shared" si="50"/>
        <v>67085</v>
      </c>
      <c r="D796" s="366" t="str">
        <f>IFERROR(IF(-SUM(D$20:D795)+D$15&lt;0.000001,0,IF($C796&gt;='H-32A-WP06 - Debt Service'!C$24,'H-32A-WP06 - Debt Service'!C$27/12,0)),"-")</f>
        <v>-</v>
      </c>
      <c r="E796" s="366" t="str">
        <f>IFERROR(IF(-SUM(E$20:E795)+E$15&lt;0.000001,0,IF($C796&gt;='H-32A-WP06 - Debt Service'!D$24,'H-32A-WP06 - Debt Service'!D$27/12,0)),"-")</f>
        <v>-</v>
      </c>
      <c r="F796" s="366" t="str">
        <f>IFERROR(IF(-SUM(F$20:F795)+F$15&lt;0.000001,0,IF($C796&gt;='H-32A-WP06 - Debt Service'!E$24,'H-32A-WP06 - Debt Service'!E$27/12,0)),"-")</f>
        <v>-</v>
      </c>
      <c r="G796" s="366">
        <f>IFERROR(IF(-SUM(G$20:G795)+G$15&lt;0.000001,0,IF($C796&gt;='H-32A-WP06 - Debt Service'!F$24,'H-32A-WP06 - Debt Service'!F$27/12,0)),"-")</f>
        <v>0</v>
      </c>
      <c r="H796" s="366">
        <f>IFERROR(IF(-SUM(H$20:H795)+H$15&lt;0.000001,0,IF($C796&gt;='H-32A-WP06 - Debt Service'!G$24,'H-32A-WP06 - Debt Service'!G$27/12,0)),"-")</f>
        <v>0</v>
      </c>
      <c r="I796" s="366">
        <f>IFERROR(IF(-SUM(I$20:I795)+I$15&lt;0.000001,0,IF($C796&gt;='H-32A-WP06 - Debt Service'!H$24,'H-32A-WP06 - Debt Service'!H$27/12,0)),"-")</f>
        <v>0</v>
      </c>
      <c r="J796" s="366">
        <f>IFERROR(IF(-SUM(J$20:J795)+J$15&lt;0.000001,0,IF($C796&gt;='H-32A-WP06 - Debt Service'!I$24,'H-32A-WP06 - Debt Service'!I$27/12,0)),"-")</f>
        <v>0</v>
      </c>
      <c r="K796" s="366">
        <f>IFERROR(IF(-SUM(K$20:K795)+K$15&lt;0.000001,0,IF($C796&gt;='H-32A-WP06 - Debt Service'!J$24,'H-32A-WP06 - Debt Service'!J$27/12,0)),"-")</f>
        <v>0</v>
      </c>
      <c r="L796" s="366">
        <f>IFERROR(IF(-SUM(L$20:L795)+L$15&lt;0.000001,0,IF($C796&gt;='H-32A-WP06 - Debt Service'!K$24,'H-32A-WP06 - Debt Service'!K$27/12,0)),"-")</f>
        <v>0</v>
      </c>
      <c r="M796" s="366">
        <f>IFERROR(IF(-SUM(M$20:M795)+M$15&lt;0.000001,0,IF($C796&gt;='H-32A-WP06 - Debt Service'!L$24,'H-32A-WP06 - Debt Service'!L$27/12,0)),"-")</f>
        <v>0</v>
      </c>
      <c r="N796" s="459"/>
      <c r="O796" s="354">
        <f t="shared" si="49"/>
        <v>2083</v>
      </c>
      <c r="P796" s="378">
        <f t="shared" si="51"/>
        <v>67085</v>
      </c>
      <c r="Q796" s="366" t="str">
        <f>IFERROR(IF(-SUM(Q$20:Q795)+Q$15&lt;0.000001,0,IF($C796&gt;='H-32A-WP06 - Debt Service'!P$24,'H-32A-WP06 - Debt Service'!P$27/12,0)),"-")</f>
        <v>-</v>
      </c>
      <c r="R796" s="366">
        <f>IFERROR(IF(-SUM(R$20:R795)+R$15&lt;0.000001,0,IF($C796&gt;='H-32A-WP06 - Debt Service'!Q$24,'H-32A-WP06 - Debt Service'!Q$27/12,0)),"-")</f>
        <v>0</v>
      </c>
      <c r="S796" s="366">
        <f>IFERROR(IF(-SUM(S$20:S795)+S$15&lt;0.000001,0,IF($C796&gt;='H-32A-WP06 - Debt Service'!R$24,'H-32A-WP06 - Debt Service'!R$27/12,0)),"-")</f>
        <v>0</v>
      </c>
      <c r="T796" s="366">
        <f>IFERROR(IF(-SUM(T$20:T795)+T$15&lt;0.000001,0,IF($C796&gt;='H-32A-WP06 - Debt Service'!S$24,'H-32A-WP06 - Debt Service'!S$27/12,0)),"-")</f>
        <v>0</v>
      </c>
      <c r="U796" s="366">
        <f>IFERROR(IF(-SUM(U$20:U795)+U$15&lt;0.000001,0,IF($C796&gt;='H-32A-WP06 - Debt Service'!T$24,'H-32A-WP06 - Debt Service'!T$27/12,0)),"-")</f>
        <v>0</v>
      </c>
      <c r="V796" s="366">
        <f>IFERROR(IF(-SUM(V$20:V795)+V$15&lt;0.000001,0,IF($C796&gt;='H-32A-WP06 - Debt Service'!U$24,'H-32A-WP06 - Debt Service'!U$27/12,0)),"-")</f>
        <v>0</v>
      </c>
      <c r="W796" s="366">
        <f>IFERROR(IF(-SUM(W$20:W795)+W$15&lt;0.000001,0,IF($C796&gt;='H-32A-WP06 - Debt Service'!V$24,'H-32A-WP06 - Debt Service'!V$27/12,0)),"-")</f>
        <v>0</v>
      </c>
      <c r="X796" s="366">
        <f>IFERROR(IF(-SUM(X$20:X795)+X$15&lt;0.000001,0,IF($C796&gt;='H-32A-WP06 - Debt Service'!W$24,'H-32A-WP06 - Debt Service'!W$27/12,0)),"-")</f>
        <v>0</v>
      </c>
      <c r="Y796" s="366">
        <f>IFERROR(IF(-SUM(Y$20:Y795)+Y$15&lt;0.000001,0,IF($C796&gt;='H-32A-WP06 - Debt Service'!X$24,'H-32A-WP06 - Debt Service'!X$27/12,0)),"-")</f>
        <v>0</v>
      </c>
      <c r="Z796" s="366">
        <f>IFERROR(IF(-SUM(Z$20:Z795)+Z$15&lt;0.000001,0,IF($C796&gt;='H-32A-WP06 - Debt Service'!Y$24,'H-32A-WP06 - Debt Service'!Y$27/12,0)),"-")</f>
        <v>0</v>
      </c>
    </row>
    <row r="797" spans="2:26">
      <c r="B797" s="354">
        <f t="shared" si="48"/>
        <v>2083</v>
      </c>
      <c r="C797" s="378">
        <f t="shared" si="50"/>
        <v>67115</v>
      </c>
      <c r="D797" s="366" t="str">
        <f>IFERROR(IF(-SUM(D$20:D796)+D$15&lt;0.000001,0,IF($C797&gt;='H-32A-WP06 - Debt Service'!C$24,'H-32A-WP06 - Debt Service'!C$27/12,0)),"-")</f>
        <v>-</v>
      </c>
      <c r="E797" s="366" t="str">
        <f>IFERROR(IF(-SUM(E$20:E796)+E$15&lt;0.000001,0,IF($C797&gt;='H-32A-WP06 - Debt Service'!D$24,'H-32A-WP06 - Debt Service'!D$27/12,0)),"-")</f>
        <v>-</v>
      </c>
      <c r="F797" s="366" t="str">
        <f>IFERROR(IF(-SUM(F$20:F796)+F$15&lt;0.000001,0,IF($C797&gt;='H-32A-WP06 - Debt Service'!E$24,'H-32A-WP06 - Debt Service'!E$27/12,0)),"-")</f>
        <v>-</v>
      </c>
      <c r="G797" s="366">
        <f>IFERROR(IF(-SUM(G$20:G796)+G$15&lt;0.000001,0,IF($C797&gt;='H-32A-WP06 - Debt Service'!F$24,'H-32A-WP06 - Debt Service'!F$27/12,0)),"-")</f>
        <v>0</v>
      </c>
      <c r="H797" s="366">
        <f>IFERROR(IF(-SUM(H$20:H796)+H$15&lt;0.000001,0,IF($C797&gt;='H-32A-WP06 - Debt Service'!G$24,'H-32A-WP06 - Debt Service'!G$27/12,0)),"-")</f>
        <v>0</v>
      </c>
      <c r="I797" s="366">
        <f>IFERROR(IF(-SUM(I$20:I796)+I$15&lt;0.000001,0,IF($C797&gt;='H-32A-WP06 - Debt Service'!H$24,'H-32A-WP06 - Debt Service'!H$27/12,0)),"-")</f>
        <v>0</v>
      </c>
      <c r="J797" s="366">
        <f>IFERROR(IF(-SUM(J$20:J796)+J$15&lt;0.000001,0,IF($C797&gt;='H-32A-WP06 - Debt Service'!I$24,'H-32A-WP06 - Debt Service'!I$27/12,0)),"-")</f>
        <v>0</v>
      </c>
      <c r="K797" s="366">
        <f>IFERROR(IF(-SUM(K$20:K796)+K$15&lt;0.000001,0,IF($C797&gt;='H-32A-WP06 - Debt Service'!J$24,'H-32A-WP06 - Debt Service'!J$27/12,0)),"-")</f>
        <v>0</v>
      </c>
      <c r="L797" s="366">
        <f>IFERROR(IF(-SUM(L$20:L796)+L$15&lt;0.000001,0,IF($C797&gt;='H-32A-WP06 - Debt Service'!K$24,'H-32A-WP06 - Debt Service'!K$27/12,0)),"-")</f>
        <v>0</v>
      </c>
      <c r="M797" s="366">
        <f>IFERROR(IF(-SUM(M$20:M796)+M$15&lt;0.000001,0,IF($C797&gt;='H-32A-WP06 - Debt Service'!L$24,'H-32A-WP06 - Debt Service'!L$27/12,0)),"-")</f>
        <v>0</v>
      </c>
      <c r="N797" s="459"/>
      <c r="O797" s="354">
        <f t="shared" si="49"/>
        <v>2083</v>
      </c>
      <c r="P797" s="378">
        <f t="shared" si="51"/>
        <v>67115</v>
      </c>
      <c r="Q797" s="366" t="str">
        <f>IFERROR(IF(-SUM(Q$20:Q796)+Q$15&lt;0.000001,0,IF($C797&gt;='H-32A-WP06 - Debt Service'!P$24,'H-32A-WP06 - Debt Service'!P$27/12,0)),"-")</f>
        <v>-</v>
      </c>
      <c r="R797" s="366">
        <f>IFERROR(IF(-SUM(R$20:R796)+R$15&lt;0.000001,0,IF($C797&gt;='H-32A-WP06 - Debt Service'!Q$24,'H-32A-WP06 - Debt Service'!Q$27/12,0)),"-")</f>
        <v>0</v>
      </c>
      <c r="S797" s="366">
        <f>IFERROR(IF(-SUM(S$20:S796)+S$15&lt;0.000001,0,IF($C797&gt;='H-32A-WP06 - Debt Service'!R$24,'H-32A-WP06 - Debt Service'!R$27/12,0)),"-")</f>
        <v>0</v>
      </c>
      <c r="T797" s="366">
        <f>IFERROR(IF(-SUM(T$20:T796)+T$15&lt;0.000001,0,IF($C797&gt;='H-32A-WP06 - Debt Service'!S$24,'H-32A-WP06 - Debt Service'!S$27/12,0)),"-")</f>
        <v>0</v>
      </c>
      <c r="U797" s="366">
        <f>IFERROR(IF(-SUM(U$20:U796)+U$15&lt;0.000001,0,IF($C797&gt;='H-32A-WP06 - Debt Service'!T$24,'H-32A-WP06 - Debt Service'!T$27/12,0)),"-")</f>
        <v>0</v>
      </c>
      <c r="V797" s="366">
        <f>IFERROR(IF(-SUM(V$20:V796)+V$15&lt;0.000001,0,IF($C797&gt;='H-32A-WP06 - Debt Service'!U$24,'H-32A-WP06 - Debt Service'!U$27/12,0)),"-")</f>
        <v>0</v>
      </c>
      <c r="W797" s="366">
        <f>IFERROR(IF(-SUM(W$20:W796)+W$15&lt;0.000001,0,IF($C797&gt;='H-32A-WP06 - Debt Service'!V$24,'H-32A-WP06 - Debt Service'!V$27/12,0)),"-")</f>
        <v>0</v>
      </c>
      <c r="X797" s="366">
        <f>IFERROR(IF(-SUM(X$20:X796)+X$15&lt;0.000001,0,IF($C797&gt;='H-32A-WP06 - Debt Service'!W$24,'H-32A-WP06 - Debt Service'!W$27/12,0)),"-")</f>
        <v>0</v>
      </c>
      <c r="Y797" s="366">
        <f>IFERROR(IF(-SUM(Y$20:Y796)+Y$15&lt;0.000001,0,IF($C797&gt;='H-32A-WP06 - Debt Service'!X$24,'H-32A-WP06 - Debt Service'!X$27/12,0)),"-")</f>
        <v>0</v>
      </c>
      <c r="Z797" s="366">
        <f>IFERROR(IF(-SUM(Z$20:Z796)+Z$15&lt;0.000001,0,IF($C797&gt;='H-32A-WP06 - Debt Service'!Y$24,'H-32A-WP06 - Debt Service'!Y$27/12,0)),"-")</f>
        <v>0</v>
      </c>
    </row>
    <row r="798" spans="2:26">
      <c r="B798" s="354">
        <f t="shared" si="48"/>
        <v>2083</v>
      </c>
      <c r="C798" s="378">
        <f t="shared" si="50"/>
        <v>67146</v>
      </c>
      <c r="D798" s="366" t="str">
        <f>IFERROR(IF(-SUM(D$20:D797)+D$15&lt;0.000001,0,IF($C798&gt;='H-32A-WP06 - Debt Service'!C$24,'H-32A-WP06 - Debt Service'!C$27/12,0)),"-")</f>
        <v>-</v>
      </c>
      <c r="E798" s="366" t="str">
        <f>IFERROR(IF(-SUM(E$20:E797)+E$15&lt;0.000001,0,IF($C798&gt;='H-32A-WP06 - Debt Service'!D$24,'H-32A-WP06 - Debt Service'!D$27/12,0)),"-")</f>
        <v>-</v>
      </c>
      <c r="F798" s="366" t="str">
        <f>IFERROR(IF(-SUM(F$20:F797)+F$15&lt;0.000001,0,IF($C798&gt;='H-32A-WP06 - Debt Service'!E$24,'H-32A-WP06 - Debt Service'!E$27/12,0)),"-")</f>
        <v>-</v>
      </c>
      <c r="G798" s="366">
        <f>IFERROR(IF(-SUM(G$20:G797)+G$15&lt;0.000001,0,IF($C798&gt;='H-32A-WP06 - Debt Service'!F$24,'H-32A-WP06 - Debt Service'!F$27/12,0)),"-")</f>
        <v>0</v>
      </c>
      <c r="H798" s="366">
        <f>IFERROR(IF(-SUM(H$20:H797)+H$15&lt;0.000001,0,IF($C798&gt;='H-32A-WP06 - Debt Service'!G$24,'H-32A-WP06 - Debt Service'!G$27/12,0)),"-")</f>
        <v>0</v>
      </c>
      <c r="I798" s="366">
        <f>IFERROR(IF(-SUM(I$20:I797)+I$15&lt;0.000001,0,IF($C798&gt;='H-32A-WP06 - Debt Service'!H$24,'H-32A-WP06 - Debt Service'!H$27/12,0)),"-")</f>
        <v>0</v>
      </c>
      <c r="J798" s="366">
        <f>IFERROR(IF(-SUM(J$20:J797)+J$15&lt;0.000001,0,IF($C798&gt;='H-32A-WP06 - Debt Service'!I$24,'H-32A-WP06 - Debt Service'!I$27/12,0)),"-")</f>
        <v>0</v>
      </c>
      <c r="K798" s="366">
        <f>IFERROR(IF(-SUM(K$20:K797)+K$15&lt;0.000001,0,IF($C798&gt;='H-32A-WP06 - Debt Service'!J$24,'H-32A-WP06 - Debt Service'!J$27/12,0)),"-")</f>
        <v>0</v>
      </c>
      <c r="L798" s="366">
        <f>IFERROR(IF(-SUM(L$20:L797)+L$15&lt;0.000001,0,IF($C798&gt;='H-32A-WP06 - Debt Service'!K$24,'H-32A-WP06 - Debt Service'!K$27/12,0)),"-")</f>
        <v>0</v>
      </c>
      <c r="M798" s="366">
        <f>IFERROR(IF(-SUM(M$20:M797)+M$15&lt;0.000001,0,IF($C798&gt;='H-32A-WP06 - Debt Service'!L$24,'H-32A-WP06 - Debt Service'!L$27/12,0)),"-")</f>
        <v>0</v>
      </c>
      <c r="N798" s="459"/>
      <c r="O798" s="354">
        <f t="shared" si="49"/>
        <v>2083</v>
      </c>
      <c r="P798" s="378">
        <f t="shared" si="51"/>
        <v>67146</v>
      </c>
      <c r="Q798" s="366" t="str">
        <f>IFERROR(IF(-SUM(Q$20:Q797)+Q$15&lt;0.000001,0,IF($C798&gt;='H-32A-WP06 - Debt Service'!P$24,'H-32A-WP06 - Debt Service'!P$27/12,0)),"-")</f>
        <v>-</v>
      </c>
      <c r="R798" s="366">
        <f>IFERROR(IF(-SUM(R$20:R797)+R$15&lt;0.000001,0,IF($C798&gt;='H-32A-WP06 - Debt Service'!Q$24,'H-32A-WP06 - Debt Service'!Q$27/12,0)),"-")</f>
        <v>0</v>
      </c>
      <c r="S798" s="366">
        <f>IFERROR(IF(-SUM(S$20:S797)+S$15&lt;0.000001,0,IF($C798&gt;='H-32A-WP06 - Debt Service'!R$24,'H-32A-WP06 - Debt Service'!R$27/12,0)),"-")</f>
        <v>0</v>
      </c>
      <c r="T798" s="366">
        <f>IFERROR(IF(-SUM(T$20:T797)+T$15&lt;0.000001,0,IF($C798&gt;='H-32A-WP06 - Debt Service'!S$24,'H-32A-WP06 - Debt Service'!S$27/12,0)),"-")</f>
        <v>0</v>
      </c>
      <c r="U798" s="366">
        <f>IFERROR(IF(-SUM(U$20:U797)+U$15&lt;0.000001,0,IF($C798&gt;='H-32A-WP06 - Debt Service'!T$24,'H-32A-WP06 - Debt Service'!T$27/12,0)),"-")</f>
        <v>0</v>
      </c>
      <c r="V798" s="366">
        <f>IFERROR(IF(-SUM(V$20:V797)+V$15&lt;0.000001,0,IF($C798&gt;='H-32A-WP06 - Debt Service'!U$24,'H-32A-WP06 - Debt Service'!U$27/12,0)),"-")</f>
        <v>0</v>
      </c>
      <c r="W798" s="366">
        <f>IFERROR(IF(-SUM(W$20:W797)+W$15&lt;0.000001,0,IF($C798&gt;='H-32A-WP06 - Debt Service'!V$24,'H-32A-WP06 - Debt Service'!V$27/12,0)),"-")</f>
        <v>0</v>
      </c>
      <c r="X798" s="366">
        <f>IFERROR(IF(-SUM(X$20:X797)+X$15&lt;0.000001,0,IF($C798&gt;='H-32A-WP06 - Debt Service'!W$24,'H-32A-WP06 - Debt Service'!W$27/12,0)),"-")</f>
        <v>0</v>
      </c>
      <c r="Y798" s="366">
        <f>IFERROR(IF(-SUM(Y$20:Y797)+Y$15&lt;0.000001,0,IF($C798&gt;='H-32A-WP06 - Debt Service'!X$24,'H-32A-WP06 - Debt Service'!X$27/12,0)),"-")</f>
        <v>0</v>
      </c>
      <c r="Z798" s="366">
        <f>IFERROR(IF(-SUM(Z$20:Z797)+Z$15&lt;0.000001,0,IF($C798&gt;='H-32A-WP06 - Debt Service'!Y$24,'H-32A-WP06 - Debt Service'!Y$27/12,0)),"-")</f>
        <v>0</v>
      </c>
    </row>
    <row r="799" spans="2:26">
      <c r="B799" s="354">
        <f t="shared" si="48"/>
        <v>2083</v>
      </c>
      <c r="C799" s="378">
        <f t="shared" si="50"/>
        <v>67176</v>
      </c>
      <c r="D799" s="366" t="str">
        <f>IFERROR(IF(-SUM(D$20:D798)+D$15&lt;0.000001,0,IF($C799&gt;='H-32A-WP06 - Debt Service'!C$24,'H-32A-WP06 - Debt Service'!C$27/12,0)),"-")</f>
        <v>-</v>
      </c>
      <c r="E799" s="366" t="str">
        <f>IFERROR(IF(-SUM(E$20:E798)+E$15&lt;0.000001,0,IF($C799&gt;='H-32A-WP06 - Debt Service'!D$24,'H-32A-WP06 - Debt Service'!D$27/12,0)),"-")</f>
        <v>-</v>
      </c>
      <c r="F799" s="366" t="str">
        <f>IFERROR(IF(-SUM(F$20:F798)+F$15&lt;0.000001,0,IF($C799&gt;='H-32A-WP06 - Debt Service'!E$24,'H-32A-WP06 - Debt Service'!E$27/12,0)),"-")</f>
        <v>-</v>
      </c>
      <c r="G799" s="366">
        <f>IFERROR(IF(-SUM(G$20:G798)+G$15&lt;0.000001,0,IF($C799&gt;='H-32A-WP06 - Debt Service'!F$24,'H-32A-WP06 - Debt Service'!F$27/12,0)),"-")</f>
        <v>0</v>
      </c>
      <c r="H799" s="366">
        <f>IFERROR(IF(-SUM(H$20:H798)+H$15&lt;0.000001,0,IF($C799&gt;='H-32A-WP06 - Debt Service'!G$24,'H-32A-WP06 - Debt Service'!G$27/12,0)),"-")</f>
        <v>0</v>
      </c>
      <c r="I799" s="366">
        <f>IFERROR(IF(-SUM(I$20:I798)+I$15&lt;0.000001,0,IF($C799&gt;='H-32A-WP06 - Debt Service'!H$24,'H-32A-WP06 - Debt Service'!H$27/12,0)),"-")</f>
        <v>0</v>
      </c>
      <c r="J799" s="366">
        <f>IFERROR(IF(-SUM(J$20:J798)+J$15&lt;0.000001,0,IF($C799&gt;='H-32A-WP06 - Debt Service'!I$24,'H-32A-WP06 - Debt Service'!I$27/12,0)),"-")</f>
        <v>0</v>
      </c>
      <c r="K799" s="366">
        <f>IFERROR(IF(-SUM(K$20:K798)+K$15&lt;0.000001,0,IF($C799&gt;='H-32A-WP06 - Debt Service'!J$24,'H-32A-WP06 - Debt Service'!J$27/12,0)),"-")</f>
        <v>0</v>
      </c>
      <c r="L799" s="366">
        <f>IFERROR(IF(-SUM(L$20:L798)+L$15&lt;0.000001,0,IF($C799&gt;='H-32A-WP06 - Debt Service'!K$24,'H-32A-WP06 - Debt Service'!K$27/12,0)),"-")</f>
        <v>0</v>
      </c>
      <c r="M799" s="366">
        <f>IFERROR(IF(-SUM(M$20:M798)+M$15&lt;0.000001,0,IF($C799&gt;='H-32A-WP06 - Debt Service'!L$24,'H-32A-WP06 - Debt Service'!L$27/12,0)),"-")</f>
        <v>0</v>
      </c>
      <c r="N799" s="459"/>
      <c r="O799" s="354">
        <f t="shared" si="49"/>
        <v>2083</v>
      </c>
      <c r="P799" s="378">
        <f t="shared" si="51"/>
        <v>67176</v>
      </c>
      <c r="Q799" s="366" t="str">
        <f>IFERROR(IF(-SUM(Q$20:Q798)+Q$15&lt;0.000001,0,IF($C799&gt;='H-32A-WP06 - Debt Service'!P$24,'H-32A-WP06 - Debt Service'!P$27/12,0)),"-")</f>
        <v>-</v>
      </c>
      <c r="R799" s="366">
        <f>IFERROR(IF(-SUM(R$20:R798)+R$15&lt;0.000001,0,IF($C799&gt;='H-32A-WP06 - Debt Service'!Q$24,'H-32A-WP06 - Debt Service'!Q$27/12,0)),"-")</f>
        <v>0</v>
      </c>
      <c r="S799" s="366">
        <f>IFERROR(IF(-SUM(S$20:S798)+S$15&lt;0.000001,0,IF($C799&gt;='H-32A-WP06 - Debt Service'!R$24,'H-32A-WP06 - Debt Service'!R$27/12,0)),"-")</f>
        <v>0</v>
      </c>
      <c r="T799" s="366">
        <f>IFERROR(IF(-SUM(T$20:T798)+T$15&lt;0.000001,0,IF($C799&gt;='H-32A-WP06 - Debt Service'!S$24,'H-32A-WP06 - Debt Service'!S$27/12,0)),"-")</f>
        <v>0</v>
      </c>
      <c r="U799" s="366">
        <f>IFERROR(IF(-SUM(U$20:U798)+U$15&lt;0.000001,0,IF($C799&gt;='H-32A-WP06 - Debt Service'!T$24,'H-32A-WP06 - Debt Service'!T$27/12,0)),"-")</f>
        <v>0</v>
      </c>
      <c r="V799" s="366">
        <f>IFERROR(IF(-SUM(V$20:V798)+V$15&lt;0.000001,0,IF($C799&gt;='H-32A-WP06 - Debt Service'!U$24,'H-32A-WP06 - Debt Service'!U$27/12,0)),"-")</f>
        <v>0</v>
      </c>
      <c r="W799" s="366">
        <f>IFERROR(IF(-SUM(W$20:W798)+W$15&lt;0.000001,0,IF($C799&gt;='H-32A-WP06 - Debt Service'!V$24,'H-32A-WP06 - Debt Service'!V$27/12,0)),"-")</f>
        <v>0</v>
      </c>
      <c r="X799" s="366">
        <f>IFERROR(IF(-SUM(X$20:X798)+X$15&lt;0.000001,0,IF($C799&gt;='H-32A-WP06 - Debt Service'!W$24,'H-32A-WP06 - Debt Service'!W$27/12,0)),"-")</f>
        <v>0</v>
      </c>
      <c r="Y799" s="366">
        <f>IFERROR(IF(-SUM(Y$20:Y798)+Y$15&lt;0.000001,0,IF($C799&gt;='H-32A-WP06 - Debt Service'!X$24,'H-32A-WP06 - Debt Service'!X$27/12,0)),"-")</f>
        <v>0</v>
      </c>
      <c r="Z799" s="366">
        <f>IFERROR(IF(-SUM(Z$20:Z798)+Z$15&lt;0.000001,0,IF($C799&gt;='H-32A-WP06 - Debt Service'!Y$24,'H-32A-WP06 - Debt Service'!Y$27/12,0)),"-")</f>
        <v>0</v>
      </c>
    </row>
    <row r="800" spans="2:26">
      <c r="B800" s="354">
        <f t="shared" si="48"/>
        <v>2084</v>
      </c>
      <c r="C800" s="378">
        <f t="shared" si="50"/>
        <v>67207</v>
      </c>
      <c r="D800" s="366" t="str">
        <f>IFERROR(IF(-SUM(D$20:D799)+D$15&lt;0.000001,0,IF($C800&gt;='H-32A-WP06 - Debt Service'!C$24,'H-32A-WP06 - Debt Service'!C$27/12,0)),"-")</f>
        <v>-</v>
      </c>
      <c r="E800" s="366" t="str">
        <f>IFERROR(IF(-SUM(E$20:E799)+E$15&lt;0.000001,0,IF($C800&gt;='H-32A-WP06 - Debt Service'!D$24,'H-32A-WP06 - Debt Service'!D$27/12,0)),"-")</f>
        <v>-</v>
      </c>
      <c r="F800" s="366" t="str">
        <f>IFERROR(IF(-SUM(F$20:F799)+F$15&lt;0.000001,0,IF($C800&gt;='H-32A-WP06 - Debt Service'!E$24,'H-32A-WP06 - Debt Service'!E$27/12,0)),"-")</f>
        <v>-</v>
      </c>
      <c r="G800" s="366">
        <f>IFERROR(IF(-SUM(G$20:G799)+G$15&lt;0.000001,0,IF($C800&gt;='H-32A-WP06 - Debt Service'!F$24,'H-32A-WP06 - Debt Service'!F$27/12,0)),"-")</f>
        <v>0</v>
      </c>
      <c r="H800" s="366">
        <f>IFERROR(IF(-SUM(H$20:H799)+H$15&lt;0.000001,0,IF($C800&gt;='H-32A-WP06 - Debt Service'!G$24,'H-32A-WP06 - Debt Service'!G$27/12,0)),"-")</f>
        <v>0</v>
      </c>
      <c r="I800" s="366">
        <f>IFERROR(IF(-SUM(I$20:I799)+I$15&lt;0.000001,0,IF($C800&gt;='H-32A-WP06 - Debt Service'!H$24,'H-32A-WP06 - Debt Service'!H$27/12,0)),"-")</f>
        <v>0</v>
      </c>
      <c r="J800" s="366">
        <f>IFERROR(IF(-SUM(J$20:J799)+J$15&lt;0.000001,0,IF($C800&gt;='H-32A-WP06 - Debt Service'!I$24,'H-32A-WP06 - Debt Service'!I$27/12,0)),"-")</f>
        <v>0</v>
      </c>
      <c r="K800" s="366">
        <f>IFERROR(IF(-SUM(K$20:K799)+K$15&lt;0.000001,0,IF($C800&gt;='H-32A-WP06 - Debt Service'!J$24,'H-32A-WP06 - Debt Service'!J$27/12,0)),"-")</f>
        <v>0</v>
      </c>
      <c r="L800" s="366">
        <f>IFERROR(IF(-SUM(L$20:L799)+L$15&lt;0.000001,0,IF($C800&gt;='H-32A-WP06 - Debt Service'!K$24,'H-32A-WP06 - Debt Service'!K$27/12,0)),"-")</f>
        <v>0</v>
      </c>
      <c r="M800" s="366">
        <f>IFERROR(IF(-SUM(M$20:M799)+M$15&lt;0.000001,0,IF($C800&gt;='H-32A-WP06 - Debt Service'!L$24,'H-32A-WP06 - Debt Service'!L$27/12,0)),"-")</f>
        <v>0</v>
      </c>
      <c r="N800" s="459"/>
      <c r="O800" s="354">
        <f t="shared" si="49"/>
        <v>2084</v>
      </c>
      <c r="P800" s="378">
        <f t="shared" si="51"/>
        <v>67207</v>
      </c>
      <c r="Q800" s="366" t="str">
        <f>IFERROR(IF(-SUM(Q$20:Q799)+Q$15&lt;0.000001,0,IF($C800&gt;='H-32A-WP06 - Debt Service'!P$24,'H-32A-WP06 - Debt Service'!P$27/12,0)),"-")</f>
        <v>-</v>
      </c>
      <c r="R800" s="366">
        <f>IFERROR(IF(-SUM(R$20:R799)+R$15&lt;0.000001,0,IF($C800&gt;='H-32A-WP06 - Debt Service'!Q$24,'H-32A-WP06 - Debt Service'!Q$27/12,0)),"-")</f>
        <v>0</v>
      </c>
      <c r="S800" s="366">
        <f>IFERROR(IF(-SUM(S$20:S799)+S$15&lt;0.000001,0,IF($C800&gt;='H-32A-WP06 - Debt Service'!R$24,'H-32A-WP06 - Debt Service'!R$27/12,0)),"-")</f>
        <v>0</v>
      </c>
      <c r="T800" s="366">
        <f>IFERROR(IF(-SUM(T$20:T799)+T$15&lt;0.000001,0,IF($C800&gt;='H-32A-WP06 - Debt Service'!S$24,'H-32A-WP06 - Debt Service'!S$27/12,0)),"-")</f>
        <v>0</v>
      </c>
      <c r="U800" s="366">
        <f>IFERROR(IF(-SUM(U$20:U799)+U$15&lt;0.000001,0,IF($C800&gt;='H-32A-WP06 - Debt Service'!T$24,'H-32A-WP06 - Debt Service'!T$27/12,0)),"-")</f>
        <v>0</v>
      </c>
      <c r="V800" s="366">
        <f>IFERROR(IF(-SUM(V$20:V799)+V$15&lt;0.000001,0,IF($C800&gt;='H-32A-WP06 - Debt Service'!U$24,'H-32A-WP06 - Debt Service'!U$27/12,0)),"-")</f>
        <v>0</v>
      </c>
      <c r="W800" s="366">
        <f>IFERROR(IF(-SUM(W$20:W799)+W$15&lt;0.000001,0,IF($C800&gt;='H-32A-WP06 - Debt Service'!V$24,'H-32A-WP06 - Debt Service'!V$27/12,0)),"-")</f>
        <v>0</v>
      </c>
      <c r="X800" s="366">
        <f>IFERROR(IF(-SUM(X$20:X799)+X$15&lt;0.000001,0,IF($C800&gt;='H-32A-WP06 - Debt Service'!W$24,'H-32A-WP06 - Debt Service'!W$27/12,0)),"-")</f>
        <v>0</v>
      </c>
      <c r="Y800" s="366">
        <f>IFERROR(IF(-SUM(Y$20:Y799)+Y$15&lt;0.000001,0,IF($C800&gt;='H-32A-WP06 - Debt Service'!X$24,'H-32A-WP06 - Debt Service'!X$27/12,0)),"-")</f>
        <v>0</v>
      </c>
      <c r="Z800" s="366">
        <f>IFERROR(IF(-SUM(Z$20:Z799)+Z$15&lt;0.000001,0,IF($C800&gt;='H-32A-WP06 - Debt Service'!Y$24,'H-32A-WP06 - Debt Service'!Y$27/12,0)),"-")</f>
        <v>0</v>
      </c>
    </row>
    <row r="801" spans="2:26">
      <c r="B801" s="354">
        <f t="shared" si="48"/>
        <v>2084</v>
      </c>
      <c r="C801" s="378">
        <f t="shared" si="50"/>
        <v>67238</v>
      </c>
      <c r="D801" s="366" t="str">
        <f>IFERROR(IF(-SUM(D$20:D800)+D$15&lt;0.000001,0,IF($C801&gt;='H-32A-WP06 - Debt Service'!C$24,'H-32A-WP06 - Debt Service'!C$27/12,0)),"-")</f>
        <v>-</v>
      </c>
      <c r="E801" s="366" t="str">
        <f>IFERROR(IF(-SUM(E$20:E800)+E$15&lt;0.000001,0,IF($C801&gt;='H-32A-WP06 - Debt Service'!D$24,'H-32A-WP06 - Debt Service'!D$27/12,0)),"-")</f>
        <v>-</v>
      </c>
      <c r="F801" s="366" t="str">
        <f>IFERROR(IF(-SUM(F$20:F800)+F$15&lt;0.000001,0,IF($C801&gt;='H-32A-WP06 - Debt Service'!E$24,'H-32A-WP06 - Debt Service'!E$27/12,0)),"-")</f>
        <v>-</v>
      </c>
      <c r="G801" s="366">
        <f>IFERROR(IF(-SUM(G$20:G800)+G$15&lt;0.000001,0,IF($C801&gt;='H-32A-WP06 - Debt Service'!F$24,'H-32A-WP06 - Debt Service'!F$27/12,0)),"-")</f>
        <v>0</v>
      </c>
      <c r="H801" s="366">
        <f>IFERROR(IF(-SUM(H$20:H800)+H$15&lt;0.000001,0,IF($C801&gt;='H-32A-WP06 - Debt Service'!G$24,'H-32A-WP06 - Debt Service'!G$27/12,0)),"-")</f>
        <v>0</v>
      </c>
      <c r="I801" s="366">
        <f>IFERROR(IF(-SUM(I$20:I800)+I$15&lt;0.000001,0,IF($C801&gt;='H-32A-WP06 - Debt Service'!H$24,'H-32A-WP06 - Debt Service'!H$27/12,0)),"-")</f>
        <v>0</v>
      </c>
      <c r="J801" s="366">
        <f>IFERROR(IF(-SUM(J$20:J800)+J$15&lt;0.000001,0,IF($C801&gt;='H-32A-WP06 - Debt Service'!I$24,'H-32A-WP06 - Debt Service'!I$27/12,0)),"-")</f>
        <v>0</v>
      </c>
      <c r="K801" s="366">
        <f>IFERROR(IF(-SUM(K$20:K800)+K$15&lt;0.000001,0,IF($C801&gt;='H-32A-WP06 - Debt Service'!J$24,'H-32A-WP06 - Debt Service'!J$27/12,0)),"-")</f>
        <v>0</v>
      </c>
      <c r="L801" s="366">
        <f>IFERROR(IF(-SUM(L$20:L800)+L$15&lt;0.000001,0,IF($C801&gt;='H-32A-WP06 - Debt Service'!K$24,'H-32A-WP06 - Debt Service'!K$27/12,0)),"-")</f>
        <v>0</v>
      </c>
      <c r="M801" s="366">
        <f>IFERROR(IF(-SUM(M$20:M800)+M$15&lt;0.000001,0,IF($C801&gt;='H-32A-WP06 - Debt Service'!L$24,'H-32A-WP06 - Debt Service'!L$27/12,0)),"-")</f>
        <v>0</v>
      </c>
      <c r="N801" s="459"/>
      <c r="O801" s="354">
        <f t="shared" si="49"/>
        <v>2084</v>
      </c>
      <c r="P801" s="378">
        <f t="shared" si="51"/>
        <v>67238</v>
      </c>
      <c r="Q801" s="366" t="str">
        <f>IFERROR(IF(-SUM(Q$20:Q800)+Q$15&lt;0.000001,0,IF($C801&gt;='H-32A-WP06 - Debt Service'!P$24,'H-32A-WP06 - Debt Service'!P$27/12,0)),"-")</f>
        <v>-</v>
      </c>
      <c r="R801" s="366">
        <f>IFERROR(IF(-SUM(R$20:R800)+R$15&lt;0.000001,0,IF($C801&gt;='H-32A-WP06 - Debt Service'!Q$24,'H-32A-WP06 - Debt Service'!Q$27/12,0)),"-")</f>
        <v>0</v>
      </c>
      <c r="S801" s="366">
        <f>IFERROR(IF(-SUM(S$20:S800)+S$15&lt;0.000001,0,IF($C801&gt;='H-32A-WP06 - Debt Service'!R$24,'H-32A-WP06 - Debt Service'!R$27/12,0)),"-")</f>
        <v>0</v>
      </c>
      <c r="T801" s="366">
        <f>IFERROR(IF(-SUM(T$20:T800)+T$15&lt;0.000001,0,IF($C801&gt;='H-32A-WP06 - Debt Service'!S$24,'H-32A-WP06 - Debt Service'!S$27/12,0)),"-")</f>
        <v>0</v>
      </c>
      <c r="U801" s="366">
        <f>IFERROR(IF(-SUM(U$20:U800)+U$15&lt;0.000001,0,IF($C801&gt;='H-32A-WP06 - Debt Service'!T$24,'H-32A-WP06 - Debt Service'!T$27/12,0)),"-")</f>
        <v>0</v>
      </c>
      <c r="V801" s="366">
        <f>IFERROR(IF(-SUM(V$20:V800)+V$15&lt;0.000001,0,IF($C801&gt;='H-32A-WP06 - Debt Service'!U$24,'H-32A-WP06 - Debt Service'!U$27/12,0)),"-")</f>
        <v>0</v>
      </c>
      <c r="W801" s="366">
        <f>IFERROR(IF(-SUM(W$20:W800)+W$15&lt;0.000001,0,IF($C801&gt;='H-32A-WP06 - Debt Service'!V$24,'H-32A-WP06 - Debt Service'!V$27/12,0)),"-")</f>
        <v>0</v>
      </c>
      <c r="X801" s="366">
        <f>IFERROR(IF(-SUM(X$20:X800)+X$15&lt;0.000001,0,IF($C801&gt;='H-32A-WP06 - Debt Service'!W$24,'H-32A-WP06 - Debt Service'!W$27/12,0)),"-")</f>
        <v>0</v>
      </c>
      <c r="Y801" s="366">
        <f>IFERROR(IF(-SUM(Y$20:Y800)+Y$15&lt;0.000001,0,IF($C801&gt;='H-32A-WP06 - Debt Service'!X$24,'H-32A-WP06 - Debt Service'!X$27/12,0)),"-")</f>
        <v>0</v>
      </c>
      <c r="Z801" s="366">
        <f>IFERROR(IF(-SUM(Z$20:Z800)+Z$15&lt;0.000001,0,IF($C801&gt;='H-32A-WP06 - Debt Service'!Y$24,'H-32A-WP06 - Debt Service'!Y$27/12,0)),"-")</f>
        <v>0</v>
      </c>
    </row>
    <row r="802" spans="2:26">
      <c r="B802" s="354">
        <f t="shared" si="48"/>
        <v>2084</v>
      </c>
      <c r="C802" s="378">
        <f t="shared" si="50"/>
        <v>67267</v>
      </c>
      <c r="D802" s="366" t="str">
        <f>IFERROR(IF(-SUM(D$20:D801)+D$15&lt;0.000001,0,IF($C802&gt;='H-32A-WP06 - Debt Service'!C$24,'H-32A-WP06 - Debt Service'!C$27/12,0)),"-")</f>
        <v>-</v>
      </c>
      <c r="E802" s="366" t="str">
        <f>IFERROR(IF(-SUM(E$20:E801)+E$15&lt;0.000001,0,IF($C802&gt;='H-32A-WP06 - Debt Service'!D$24,'H-32A-WP06 - Debt Service'!D$27/12,0)),"-")</f>
        <v>-</v>
      </c>
      <c r="F802" s="366" t="str">
        <f>IFERROR(IF(-SUM(F$20:F801)+F$15&lt;0.000001,0,IF($C802&gt;='H-32A-WP06 - Debt Service'!E$24,'H-32A-WP06 - Debt Service'!E$27/12,0)),"-")</f>
        <v>-</v>
      </c>
      <c r="G802" s="366">
        <f>IFERROR(IF(-SUM(G$20:G801)+G$15&lt;0.000001,0,IF($C802&gt;='H-32A-WP06 - Debt Service'!F$24,'H-32A-WP06 - Debt Service'!F$27/12,0)),"-")</f>
        <v>0</v>
      </c>
      <c r="H802" s="366">
        <f>IFERROR(IF(-SUM(H$20:H801)+H$15&lt;0.000001,0,IF($C802&gt;='H-32A-WP06 - Debt Service'!G$24,'H-32A-WP06 - Debt Service'!G$27/12,0)),"-")</f>
        <v>0</v>
      </c>
      <c r="I802" s="366">
        <f>IFERROR(IF(-SUM(I$20:I801)+I$15&lt;0.000001,0,IF($C802&gt;='H-32A-WP06 - Debt Service'!H$24,'H-32A-WP06 - Debt Service'!H$27/12,0)),"-")</f>
        <v>0</v>
      </c>
      <c r="J802" s="366">
        <f>IFERROR(IF(-SUM(J$20:J801)+J$15&lt;0.000001,0,IF($C802&gt;='H-32A-WP06 - Debt Service'!I$24,'H-32A-WP06 - Debt Service'!I$27/12,0)),"-")</f>
        <v>0</v>
      </c>
      <c r="K802" s="366">
        <f>IFERROR(IF(-SUM(K$20:K801)+K$15&lt;0.000001,0,IF($C802&gt;='H-32A-WP06 - Debt Service'!J$24,'H-32A-WP06 - Debt Service'!J$27/12,0)),"-")</f>
        <v>0</v>
      </c>
      <c r="L802" s="366">
        <f>IFERROR(IF(-SUM(L$20:L801)+L$15&lt;0.000001,0,IF($C802&gt;='H-32A-WP06 - Debt Service'!K$24,'H-32A-WP06 - Debt Service'!K$27/12,0)),"-")</f>
        <v>0</v>
      </c>
      <c r="M802" s="366">
        <f>IFERROR(IF(-SUM(M$20:M801)+M$15&lt;0.000001,0,IF($C802&gt;='H-32A-WP06 - Debt Service'!L$24,'H-32A-WP06 - Debt Service'!L$27/12,0)),"-")</f>
        <v>0</v>
      </c>
      <c r="N802" s="459"/>
      <c r="O802" s="354">
        <f t="shared" si="49"/>
        <v>2084</v>
      </c>
      <c r="P802" s="378">
        <f t="shared" si="51"/>
        <v>67267</v>
      </c>
      <c r="Q802" s="366" t="str">
        <f>IFERROR(IF(-SUM(Q$20:Q801)+Q$15&lt;0.000001,0,IF($C802&gt;='H-32A-WP06 - Debt Service'!P$24,'H-32A-WP06 - Debt Service'!P$27/12,0)),"-")</f>
        <v>-</v>
      </c>
      <c r="R802" s="366">
        <f>IFERROR(IF(-SUM(R$20:R801)+R$15&lt;0.000001,0,IF($C802&gt;='H-32A-WP06 - Debt Service'!Q$24,'H-32A-WP06 - Debt Service'!Q$27/12,0)),"-")</f>
        <v>0</v>
      </c>
      <c r="S802" s="366">
        <f>IFERROR(IF(-SUM(S$20:S801)+S$15&lt;0.000001,0,IF($C802&gt;='H-32A-WP06 - Debt Service'!R$24,'H-32A-WP06 - Debt Service'!R$27/12,0)),"-")</f>
        <v>0</v>
      </c>
      <c r="T802" s="366">
        <f>IFERROR(IF(-SUM(T$20:T801)+T$15&lt;0.000001,0,IF($C802&gt;='H-32A-WP06 - Debt Service'!S$24,'H-32A-WP06 - Debt Service'!S$27/12,0)),"-")</f>
        <v>0</v>
      </c>
      <c r="U802" s="366">
        <f>IFERROR(IF(-SUM(U$20:U801)+U$15&lt;0.000001,0,IF($C802&gt;='H-32A-WP06 - Debt Service'!T$24,'H-32A-WP06 - Debt Service'!T$27/12,0)),"-")</f>
        <v>0</v>
      </c>
      <c r="V802" s="366">
        <f>IFERROR(IF(-SUM(V$20:V801)+V$15&lt;0.000001,0,IF($C802&gt;='H-32A-WP06 - Debt Service'!U$24,'H-32A-WP06 - Debt Service'!U$27/12,0)),"-")</f>
        <v>0</v>
      </c>
      <c r="W802" s="366">
        <f>IFERROR(IF(-SUM(W$20:W801)+W$15&lt;0.000001,0,IF($C802&gt;='H-32A-WP06 - Debt Service'!V$24,'H-32A-WP06 - Debt Service'!V$27/12,0)),"-")</f>
        <v>0</v>
      </c>
      <c r="X802" s="366">
        <f>IFERROR(IF(-SUM(X$20:X801)+X$15&lt;0.000001,0,IF($C802&gt;='H-32A-WP06 - Debt Service'!W$24,'H-32A-WP06 - Debt Service'!W$27/12,0)),"-")</f>
        <v>0</v>
      </c>
      <c r="Y802" s="366">
        <f>IFERROR(IF(-SUM(Y$20:Y801)+Y$15&lt;0.000001,0,IF($C802&gt;='H-32A-WP06 - Debt Service'!X$24,'H-32A-WP06 - Debt Service'!X$27/12,0)),"-")</f>
        <v>0</v>
      </c>
      <c r="Z802" s="366">
        <f>IFERROR(IF(-SUM(Z$20:Z801)+Z$15&lt;0.000001,0,IF($C802&gt;='H-32A-WP06 - Debt Service'!Y$24,'H-32A-WP06 - Debt Service'!Y$27/12,0)),"-")</f>
        <v>0</v>
      </c>
    </row>
    <row r="803" spans="2:26">
      <c r="B803" s="354">
        <f t="shared" si="48"/>
        <v>2084</v>
      </c>
      <c r="C803" s="378">
        <f t="shared" si="50"/>
        <v>67298</v>
      </c>
      <c r="D803" s="366" t="str">
        <f>IFERROR(IF(-SUM(D$20:D802)+D$15&lt;0.000001,0,IF($C803&gt;='H-32A-WP06 - Debt Service'!C$24,'H-32A-WP06 - Debt Service'!C$27/12,0)),"-")</f>
        <v>-</v>
      </c>
      <c r="E803" s="366" t="str">
        <f>IFERROR(IF(-SUM(E$20:E802)+E$15&lt;0.000001,0,IF($C803&gt;='H-32A-WP06 - Debt Service'!D$24,'H-32A-WP06 - Debt Service'!D$27/12,0)),"-")</f>
        <v>-</v>
      </c>
      <c r="F803" s="366" t="str">
        <f>IFERROR(IF(-SUM(F$20:F802)+F$15&lt;0.000001,0,IF($C803&gt;='H-32A-WP06 - Debt Service'!E$24,'H-32A-WP06 - Debt Service'!E$27/12,0)),"-")</f>
        <v>-</v>
      </c>
      <c r="G803" s="366">
        <f>IFERROR(IF(-SUM(G$20:G802)+G$15&lt;0.000001,0,IF($C803&gt;='H-32A-WP06 - Debt Service'!F$24,'H-32A-WP06 - Debt Service'!F$27/12,0)),"-")</f>
        <v>0</v>
      </c>
      <c r="H803" s="366">
        <f>IFERROR(IF(-SUM(H$20:H802)+H$15&lt;0.000001,0,IF($C803&gt;='H-32A-WP06 - Debt Service'!G$24,'H-32A-WP06 - Debt Service'!G$27/12,0)),"-")</f>
        <v>0</v>
      </c>
      <c r="I803" s="366">
        <f>IFERROR(IF(-SUM(I$20:I802)+I$15&lt;0.000001,0,IF($C803&gt;='H-32A-WP06 - Debt Service'!H$24,'H-32A-WP06 - Debt Service'!H$27/12,0)),"-")</f>
        <v>0</v>
      </c>
      <c r="J803" s="366">
        <f>IFERROR(IF(-SUM(J$20:J802)+J$15&lt;0.000001,0,IF($C803&gt;='H-32A-WP06 - Debt Service'!I$24,'H-32A-WP06 - Debt Service'!I$27/12,0)),"-")</f>
        <v>0</v>
      </c>
      <c r="K803" s="366">
        <f>IFERROR(IF(-SUM(K$20:K802)+K$15&lt;0.000001,0,IF($C803&gt;='H-32A-WP06 - Debt Service'!J$24,'H-32A-WP06 - Debt Service'!J$27/12,0)),"-")</f>
        <v>0</v>
      </c>
      <c r="L803" s="366">
        <f>IFERROR(IF(-SUM(L$20:L802)+L$15&lt;0.000001,0,IF($C803&gt;='H-32A-WP06 - Debt Service'!K$24,'H-32A-WP06 - Debt Service'!K$27/12,0)),"-")</f>
        <v>0</v>
      </c>
      <c r="M803" s="366">
        <f>IFERROR(IF(-SUM(M$20:M802)+M$15&lt;0.000001,0,IF($C803&gt;='H-32A-WP06 - Debt Service'!L$24,'H-32A-WP06 - Debt Service'!L$27/12,0)),"-")</f>
        <v>0</v>
      </c>
      <c r="N803" s="459"/>
      <c r="O803" s="354">
        <f t="shared" si="49"/>
        <v>2084</v>
      </c>
      <c r="P803" s="378">
        <f t="shared" si="51"/>
        <v>67298</v>
      </c>
      <c r="Q803" s="366" t="str">
        <f>IFERROR(IF(-SUM(Q$20:Q802)+Q$15&lt;0.000001,0,IF($C803&gt;='H-32A-WP06 - Debt Service'!P$24,'H-32A-WP06 - Debt Service'!P$27/12,0)),"-")</f>
        <v>-</v>
      </c>
      <c r="R803" s="366">
        <f>IFERROR(IF(-SUM(R$20:R802)+R$15&lt;0.000001,0,IF($C803&gt;='H-32A-WP06 - Debt Service'!Q$24,'H-32A-WP06 - Debt Service'!Q$27/12,0)),"-")</f>
        <v>0</v>
      </c>
      <c r="S803" s="366">
        <f>IFERROR(IF(-SUM(S$20:S802)+S$15&lt;0.000001,0,IF($C803&gt;='H-32A-WP06 - Debt Service'!R$24,'H-32A-WP06 - Debt Service'!R$27/12,0)),"-")</f>
        <v>0</v>
      </c>
      <c r="T803" s="366">
        <f>IFERROR(IF(-SUM(T$20:T802)+T$15&lt;0.000001,0,IF($C803&gt;='H-32A-WP06 - Debt Service'!S$24,'H-32A-WP06 - Debt Service'!S$27/12,0)),"-")</f>
        <v>0</v>
      </c>
      <c r="U803" s="366">
        <f>IFERROR(IF(-SUM(U$20:U802)+U$15&lt;0.000001,0,IF($C803&gt;='H-32A-WP06 - Debt Service'!T$24,'H-32A-WP06 - Debt Service'!T$27/12,0)),"-")</f>
        <v>0</v>
      </c>
      <c r="V803" s="366">
        <f>IFERROR(IF(-SUM(V$20:V802)+V$15&lt;0.000001,0,IF($C803&gt;='H-32A-WP06 - Debt Service'!U$24,'H-32A-WP06 - Debt Service'!U$27/12,0)),"-")</f>
        <v>0</v>
      </c>
      <c r="W803" s="366">
        <f>IFERROR(IF(-SUM(W$20:W802)+W$15&lt;0.000001,0,IF($C803&gt;='H-32A-WP06 - Debt Service'!V$24,'H-32A-WP06 - Debt Service'!V$27/12,0)),"-")</f>
        <v>0</v>
      </c>
      <c r="X803" s="366">
        <f>IFERROR(IF(-SUM(X$20:X802)+X$15&lt;0.000001,0,IF($C803&gt;='H-32A-WP06 - Debt Service'!W$24,'H-32A-WP06 - Debt Service'!W$27/12,0)),"-")</f>
        <v>0</v>
      </c>
      <c r="Y803" s="366">
        <f>IFERROR(IF(-SUM(Y$20:Y802)+Y$15&lt;0.000001,0,IF($C803&gt;='H-32A-WP06 - Debt Service'!X$24,'H-32A-WP06 - Debt Service'!X$27/12,0)),"-")</f>
        <v>0</v>
      </c>
      <c r="Z803" s="366">
        <f>IFERROR(IF(-SUM(Z$20:Z802)+Z$15&lt;0.000001,0,IF($C803&gt;='H-32A-WP06 - Debt Service'!Y$24,'H-32A-WP06 - Debt Service'!Y$27/12,0)),"-")</f>
        <v>0</v>
      </c>
    </row>
    <row r="804" spans="2:26">
      <c r="B804" s="354">
        <f t="shared" si="48"/>
        <v>2084</v>
      </c>
      <c r="C804" s="378">
        <f t="shared" si="50"/>
        <v>67328</v>
      </c>
      <c r="D804" s="366" t="str">
        <f>IFERROR(IF(-SUM(D$20:D803)+D$15&lt;0.000001,0,IF($C804&gt;='H-32A-WP06 - Debt Service'!C$24,'H-32A-WP06 - Debt Service'!C$27/12,0)),"-")</f>
        <v>-</v>
      </c>
      <c r="E804" s="366" t="str">
        <f>IFERROR(IF(-SUM(E$20:E803)+E$15&lt;0.000001,0,IF($C804&gt;='H-32A-WP06 - Debt Service'!D$24,'H-32A-WP06 - Debt Service'!D$27/12,0)),"-")</f>
        <v>-</v>
      </c>
      <c r="F804" s="366" t="str">
        <f>IFERROR(IF(-SUM(F$20:F803)+F$15&lt;0.000001,0,IF($C804&gt;='H-32A-WP06 - Debt Service'!E$24,'H-32A-WP06 - Debt Service'!E$27/12,0)),"-")</f>
        <v>-</v>
      </c>
      <c r="G804" s="366">
        <f>IFERROR(IF(-SUM(G$20:G803)+G$15&lt;0.000001,0,IF($C804&gt;='H-32A-WP06 - Debt Service'!F$24,'H-32A-WP06 - Debt Service'!F$27/12,0)),"-")</f>
        <v>0</v>
      </c>
      <c r="H804" s="366">
        <f>IFERROR(IF(-SUM(H$20:H803)+H$15&lt;0.000001,0,IF($C804&gt;='H-32A-WP06 - Debt Service'!G$24,'H-32A-WP06 - Debt Service'!G$27/12,0)),"-")</f>
        <v>0</v>
      </c>
      <c r="I804" s="366">
        <f>IFERROR(IF(-SUM(I$20:I803)+I$15&lt;0.000001,0,IF($C804&gt;='H-32A-WP06 - Debt Service'!H$24,'H-32A-WP06 - Debt Service'!H$27/12,0)),"-")</f>
        <v>0</v>
      </c>
      <c r="J804" s="366">
        <f>IFERROR(IF(-SUM(J$20:J803)+J$15&lt;0.000001,0,IF($C804&gt;='H-32A-WP06 - Debt Service'!I$24,'H-32A-WP06 - Debt Service'!I$27/12,0)),"-")</f>
        <v>0</v>
      </c>
      <c r="K804" s="366">
        <f>IFERROR(IF(-SUM(K$20:K803)+K$15&lt;0.000001,0,IF($C804&gt;='H-32A-WP06 - Debt Service'!J$24,'H-32A-WP06 - Debt Service'!J$27/12,0)),"-")</f>
        <v>0</v>
      </c>
      <c r="L804" s="366">
        <f>IFERROR(IF(-SUM(L$20:L803)+L$15&lt;0.000001,0,IF($C804&gt;='H-32A-WP06 - Debt Service'!K$24,'H-32A-WP06 - Debt Service'!K$27/12,0)),"-")</f>
        <v>0</v>
      </c>
      <c r="M804" s="366">
        <f>IFERROR(IF(-SUM(M$20:M803)+M$15&lt;0.000001,0,IF($C804&gt;='H-32A-WP06 - Debt Service'!L$24,'H-32A-WP06 - Debt Service'!L$27/12,0)),"-")</f>
        <v>0</v>
      </c>
      <c r="N804" s="459"/>
      <c r="O804" s="354">
        <f t="shared" si="49"/>
        <v>2084</v>
      </c>
      <c r="P804" s="378">
        <f t="shared" si="51"/>
        <v>67328</v>
      </c>
      <c r="Q804" s="366" t="str">
        <f>IFERROR(IF(-SUM(Q$20:Q803)+Q$15&lt;0.000001,0,IF($C804&gt;='H-32A-WP06 - Debt Service'!P$24,'H-32A-WP06 - Debt Service'!P$27/12,0)),"-")</f>
        <v>-</v>
      </c>
      <c r="R804" s="366">
        <f>IFERROR(IF(-SUM(R$20:R803)+R$15&lt;0.000001,0,IF($C804&gt;='H-32A-WP06 - Debt Service'!Q$24,'H-32A-WP06 - Debt Service'!Q$27/12,0)),"-")</f>
        <v>0</v>
      </c>
      <c r="S804" s="366">
        <f>IFERROR(IF(-SUM(S$20:S803)+S$15&lt;0.000001,0,IF($C804&gt;='H-32A-WP06 - Debt Service'!R$24,'H-32A-WP06 - Debt Service'!R$27/12,0)),"-")</f>
        <v>0</v>
      </c>
      <c r="T804" s="366">
        <f>IFERROR(IF(-SUM(T$20:T803)+T$15&lt;0.000001,0,IF($C804&gt;='H-32A-WP06 - Debt Service'!S$24,'H-32A-WP06 - Debt Service'!S$27/12,0)),"-")</f>
        <v>0</v>
      </c>
      <c r="U804" s="366">
        <f>IFERROR(IF(-SUM(U$20:U803)+U$15&lt;0.000001,0,IF($C804&gt;='H-32A-WP06 - Debt Service'!T$24,'H-32A-WP06 - Debt Service'!T$27/12,0)),"-")</f>
        <v>0</v>
      </c>
      <c r="V804" s="366">
        <f>IFERROR(IF(-SUM(V$20:V803)+V$15&lt;0.000001,0,IF($C804&gt;='H-32A-WP06 - Debt Service'!U$24,'H-32A-WP06 - Debt Service'!U$27/12,0)),"-")</f>
        <v>0</v>
      </c>
      <c r="W804" s="366">
        <f>IFERROR(IF(-SUM(W$20:W803)+W$15&lt;0.000001,0,IF($C804&gt;='H-32A-WP06 - Debt Service'!V$24,'H-32A-WP06 - Debt Service'!V$27/12,0)),"-")</f>
        <v>0</v>
      </c>
      <c r="X804" s="366">
        <f>IFERROR(IF(-SUM(X$20:X803)+X$15&lt;0.000001,0,IF($C804&gt;='H-32A-WP06 - Debt Service'!W$24,'H-32A-WP06 - Debt Service'!W$27/12,0)),"-")</f>
        <v>0</v>
      </c>
      <c r="Y804" s="366">
        <f>IFERROR(IF(-SUM(Y$20:Y803)+Y$15&lt;0.000001,0,IF($C804&gt;='H-32A-WP06 - Debt Service'!X$24,'H-32A-WP06 - Debt Service'!X$27/12,0)),"-")</f>
        <v>0</v>
      </c>
      <c r="Z804" s="366">
        <f>IFERROR(IF(-SUM(Z$20:Z803)+Z$15&lt;0.000001,0,IF($C804&gt;='H-32A-WP06 - Debt Service'!Y$24,'H-32A-WP06 - Debt Service'!Y$27/12,0)),"-")</f>
        <v>0</v>
      </c>
    </row>
    <row r="805" spans="2:26">
      <c r="B805" s="354">
        <f t="shared" si="48"/>
        <v>2084</v>
      </c>
      <c r="C805" s="378">
        <f t="shared" si="50"/>
        <v>67359</v>
      </c>
      <c r="D805" s="366" t="str">
        <f>IFERROR(IF(-SUM(D$20:D804)+D$15&lt;0.000001,0,IF($C805&gt;='H-32A-WP06 - Debt Service'!C$24,'H-32A-WP06 - Debt Service'!C$27/12,0)),"-")</f>
        <v>-</v>
      </c>
      <c r="E805" s="366" t="str">
        <f>IFERROR(IF(-SUM(E$20:E804)+E$15&lt;0.000001,0,IF($C805&gt;='H-32A-WP06 - Debt Service'!D$24,'H-32A-WP06 - Debt Service'!D$27/12,0)),"-")</f>
        <v>-</v>
      </c>
      <c r="F805" s="366" t="str">
        <f>IFERROR(IF(-SUM(F$20:F804)+F$15&lt;0.000001,0,IF($C805&gt;='H-32A-WP06 - Debt Service'!E$24,'H-32A-WP06 - Debt Service'!E$27/12,0)),"-")</f>
        <v>-</v>
      </c>
      <c r="G805" s="366">
        <f>IFERROR(IF(-SUM(G$20:G804)+G$15&lt;0.000001,0,IF($C805&gt;='H-32A-WP06 - Debt Service'!F$24,'H-32A-WP06 - Debt Service'!F$27/12,0)),"-")</f>
        <v>0</v>
      </c>
      <c r="H805" s="366">
        <f>IFERROR(IF(-SUM(H$20:H804)+H$15&lt;0.000001,0,IF($C805&gt;='H-32A-WP06 - Debt Service'!G$24,'H-32A-WP06 - Debt Service'!G$27/12,0)),"-")</f>
        <v>0</v>
      </c>
      <c r="I805" s="366">
        <f>IFERROR(IF(-SUM(I$20:I804)+I$15&lt;0.000001,0,IF($C805&gt;='H-32A-WP06 - Debt Service'!H$24,'H-32A-WP06 - Debt Service'!H$27/12,0)),"-")</f>
        <v>0</v>
      </c>
      <c r="J805" s="366">
        <f>IFERROR(IF(-SUM(J$20:J804)+J$15&lt;0.000001,0,IF($C805&gt;='H-32A-WP06 - Debt Service'!I$24,'H-32A-WP06 - Debt Service'!I$27/12,0)),"-")</f>
        <v>0</v>
      </c>
      <c r="K805" s="366">
        <f>IFERROR(IF(-SUM(K$20:K804)+K$15&lt;0.000001,0,IF($C805&gt;='H-32A-WP06 - Debt Service'!J$24,'H-32A-WP06 - Debt Service'!J$27/12,0)),"-")</f>
        <v>0</v>
      </c>
      <c r="L805" s="366">
        <f>IFERROR(IF(-SUM(L$20:L804)+L$15&lt;0.000001,0,IF($C805&gt;='H-32A-WP06 - Debt Service'!K$24,'H-32A-WP06 - Debt Service'!K$27/12,0)),"-")</f>
        <v>0</v>
      </c>
      <c r="M805" s="366">
        <f>IFERROR(IF(-SUM(M$20:M804)+M$15&lt;0.000001,0,IF($C805&gt;='H-32A-WP06 - Debt Service'!L$24,'H-32A-WP06 - Debt Service'!L$27/12,0)),"-")</f>
        <v>0</v>
      </c>
      <c r="N805" s="459"/>
      <c r="O805" s="354">
        <f t="shared" si="49"/>
        <v>2084</v>
      </c>
      <c r="P805" s="378">
        <f t="shared" si="51"/>
        <v>67359</v>
      </c>
      <c r="Q805" s="366" t="str">
        <f>IFERROR(IF(-SUM(Q$20:Q804)+Q$15&lt;0.000001,0,IF($C805&gt;='H-32A-WP06 - Debt Service'!P$24,'H-32A-WP06 - Debt Service'!P$27/12,0)),"-")</f>
        <v>-</v>
      </c>
      <c r="R805" s="366">
        <f>IFERROR(IF(-SUM(R$20:R804)+R$15&lt;0.000001,0,IF($C805&gt;='H-32A-WP06 - Debt Service'!Q$24,'H-32A-WP06 - Debt Service'!Q$27/12,0)),"-")</f>
        <v>0</v>
      </c>
      <c r="S805" s="366">
        <f>IFERROR(IF(-SUM(S$20:S804)+S$15&lt;0.000001,0,IF($C805&gt;='H-32A-WP06 - Debt Service'!R$24,'H-32A-WP06 - Debt Service'!R$27/12,0)),"-")</f>
        <v>0</v>
      </c>
      <c r="T805" s="366">
        <f>IFERROR(IF(-SUM(T$20:T804)+T$15&lt;0.000001,0,IF($C805&gt;='H-32A-WP06 - Debt Service'!S$24,'H-32A-WP06 - Debt Service'!S$27/12,0)),"-")</f>
        <v>0</v>
      </c>
      <c r="U805" s="366">
        <f>IFERROR(IF(-SUM(U$20:U804)+U$15&lt;0.000001,0,IF($C805&gt;='H-32A-WP06 - Debt Service'!T$24,'H-32A-WP06 - Debt Service'!T$27/12,0)),"-")</f>
        <v>0</v>
      </c>
      <c r="V805" s="366">
        <f>IFERROR(IF(-SUM(V$20:V804)+V$15&lt;0.000001,0,IF($C805&gt;='H-32A-WP06 - Debt Service'!U$24,'H-32A-WP06 - Debt Service'!U$27/12,0)),"-")</f>
        <v>0</v>
      </c>
      <c r="W805" s="366">
        <f>IFERROR(IF(-SUM(W$20:W804)+W$15&lt;0.000001,0,IF($C805&gt;='H-32A-WP06 - Debt Service'!V$24,'H-32A-WP06 - Debt Service'!V$27/12,0)),"-")</f>
        <v>0</v>
      </c>
      <c r="X805" s="366">
        <f>IFERROR(IF(-SUM(X$20:X804)+X$15&lt;0.000001,0,IF($C805&gt;='H-32A-WP06 - Debt Service'!W$24,'H-32A-WP06 - Debt Service'!W$27/12,0)),"-")</f>
        <v>0</v>
      </c>
      <c r="Y805" s="366">
        <f>IFERROR(IF(-SUM(Y$20:Y804)+Y$15&lt;0.000001,0,IF($C805&gt;='H-32A-WP06 - Debt Service'!X$24,'H-32A-WP06 - Debt Service'!X$27/12,0)),"-")</f>
        <v>0</v>
      </c>
      <c r="Z805" s="366">
        <f>IFERROR(IF(-SUM(Z$20:Z804)+Z$15&lt;0.000001,0,IF($C805&gt;='H-32A-WP06 - Debt Service'!Y$24,'H-32A-WP06 - Debt Service'!Y$27/12,0)),"-")</f>
        <v>0</v>
      </c>
    </row>
    <row r="806" spans="2:26">
      <c r="B806" s="354">
        <f t="shared" si="48"/>
        <v>2084</v>
      </c>
      <c r="C806" s="378">
        <f t="shared" si="50"/>
        <v>67389</v>
      </c>
      <c r="D806" s="366" t="str">
        <f>IFERROR(IF(-SUM(D$20:D805)+D$15&lt;0.000001,0,IF($C806&gt;='H-32A-WP06 - Debt Service'!C$24,'H-32A-WP06 - Debt Service'!C$27/12,0)),"-")</f>
        <v>-</v>
      </c>
      <c r="E806" s="366" t="str">
        <f>IFERROR(IF(-SUM(E$20:E805)+E$15&lt;0.000001,0,IF($C806&gt;='H-32A-WP06 - Debt Service'!D$24,'H-32A-WP06 - Debt Service'!D$27/12,0)),"-")</f>
        <v>-</v>
      </c>
      <c r="F806" s="366" t="str">
        <f>IFERROR(IF(-SUM(F$20:F805)+F$15&lt;0.000001,0,IF($C806&gt;='H-32A-WP06 - Debt Service'!E$24,'H-32A-WP06 - Debt Service'!E$27/12,0)),"-")</f>
        <v>-</v>
      </c>
      <c r="G806" s="366">
        <f>IFERROR(IF(-SUM(G$20:G805)+G$15&lt;0.000001,0,IF($C806&gt;='H-32A-WP06 - Debt Service'!F$24,'H-32A-WP06 - Debt Service'!F$27/12,0)),"-")</f>
        <v>0</v>
      </c>
      <c r="H806" s="366">
        <f>IFERROR(IF(-SUM(H$20:H805)+H$15&lt;0.000001,0,IF($C806&gt;='H-32A-WP06 - Debt Service'!G$24,'H-32A-WP06 - Debt Service'!G$27/12,0)),"-")</f>
        <v>0</v>
      </c>
      <c r="I806" s="366">
        <f>IFERROR(IF(-SUM(I$20:I805)+I$15&lt;0.000001,0,IF($C806&gt;='H-32A-WP06 - Debt Service'!H$24,'H-32A-WP06 - Debt Service'!H$27/12,0)),"-")</f>
        <v>0</v>
      </c>
      <c r="J806" s="366">
        <f>IFERROR(IF(-SUM(J$20:J805)+J$15&lt;0.000001,0,IF($C806&gt;='H-32A-WP06 - Debt Service'!I$24,'H-32A-WP06 - Debt Service'!I$27/12,0)),"-")</f>
        <v>0</v>
      </c>
      <c r="K806" s="366">
        <f>IFERROR(IF(-SUM(K$20:K805)+K$15&lt;0.000001,0,IF($C806&gt;='H-32A-WP06 - Debt Service'!J$24,'H-32A-WP06 - Debt Service'!J$27/12,0)),"-")</f>
        <v>0</v>
      </c>
      <c r="L806" s="366">
        <f>IFERROR(IF(-SUM(L$20:L805)+L$15&lt;0.000001,0,IF($C806&gt;='H-32A-WP06 - Debt Service'!K$24,'H-32A-WP06 - Debt Service'!K$27/12,0)),"-")</f>
        <v>0</v>
      </c>
      <c r="M806" s="366">
        <f>IFERROR(IF(-SUM(M$20:M805)+M$15&lt;0.000001,0,IF($C806&gt;='H-32A-WP06 - Debt Service'!L$24,'H-32A-WP06 - Debt Service'!L$27/12,0)),"-")</f>
        <v>0</v>
      </c>
      <c r="N806" s="459"/>
      <c r="O806" s="354">
        <f t="shared" si="49"/>
        <v>2084</v>
      </c>
      <c r="P806" s="378">
        <f t="shared" si="51"/>
        <v>67389</v>
      </c>
      <c r="Q806" s="366" t="str">
        <f>IFERROR(IF(-SUM(Q$20:Q805)+Q$15&lt;0.000001,0,IF($C806&gt;='H-32A-WP06 - Debt Service'!P$24,'H-32A-WP06 - Debt Service'!P$27/12,0)),"-")</f>
        <v>-</v>
      </c>
      <c r="R806" s="366">
        <f>IFERROR(IF(-SUM(R$20:R805)+R$15&lt;0.000001,0,IF($C806&gt;='H-32A-WP06 - Debt Service'!Q$24,'H-32A-WP06 - Debt Service'!Q$27/12,0)),"-")</f>
        <v>0</v>
      </c>
      <c r="S806" s="366">
        <f>IFERROR(IF(-SUM(S$20:S805)+S$15&lt;0.000001,0,IF($C806&gt;='H-32A-WP06 - Debt Service'!R$24,'H-32A-WP06 - Debt Service'!R$27/12,0)),"-")</f>
        <v>0</v>
      </c>
      <c r="T806" s="366">
        <f>IFERROR(IF(-SUM(T$20:T805)+T$15&lt;0.000001,0,IF($C806&gt;='H-32A-WP06 - Debt Service'!S$24,'H-32A-WP06 - Debt Service'!S$27/12,0)),"-")</f>
        <v>0</v>
      </c>
      <c r="U806" s="366">
        <f>IFERROR(IF(-SUM(U$20:U805)+U$15&lt;0.000001,0,IF($C806&gt;='H-32A-WP06 - Debt Service'!T$24,'H-32A-WP06 - Debt Service'!T$27/12,0)),"-")</f>
        <v>0</v>
      </c>
      <c r="V806" s="366">
        <f>IFERROR(IF(-SUM(V$20:V805)+V$15&lt;0.000001,0,IF($C806&gt;='H-32A-WP06 - Debt Service'!U$24,'H-32A-WP06 - Debt Service'!U$27/12,0)),"-")</f>
        <v>0</v>
      </c>
      <c r="W806" s="366">
        <f>IFERROR(IF(-SUM(W$20:W805)+W$15&lt;0.000001,0,IF($C806&gt;='H-32A-WP06 - Debt Service'!V$24,'H-32A-WP06 - Debt Service'!V$27/12,0)),"-")</f>
        <v>0</v>
      </c>
      <c r="X806" s="366">
        <f>IFERROR(IF(-SUM(X$20:X805)+X$15&lt;0.000001,0,IF($C806&gt;='H-32A-WP06 - Debt Service'!W$24,'H-32A-WP06 - Debt Service'!W$27/12,0)),"-")</f>
        <v>0</v>
      </c>
      <c r="Y806" s="366">
        <f>IFERROR(IF(-SUM(Y$20:Y805)+Y$15&lt;0.000001,0,IF($C806&gt;='H-32A-WP06 - Debt Service'!X$24,'H-32A-WP06 - Debt Service'!X$27/12,0)),"-")</f>
        <v>0</v>
      </c>
      <c r="Z806" s="366">
        <f>IFERROR(IF(-SUM(Z$20:Z805)+Z$15&lt;0.000001,0,IF($C806&gt;='H-32A-WP06 - Debt Service'!Y$24,'H-32A-WP06 - Debt Service'!Y$27/12,0)),"-")</f>
        <v>0</v>
      </c>
    </row>
    <row r="807" spans="2:26">
      <c r="B807" s="354">
        <f t="shared" si="48"/>
        <v>2084</v>
      </c>
      <c r="C807" s="378">
        <f t="shared" si="50"/>
        <v>67420</v>
      </c>
      <c r="D807" s="366" t="str">
        <f>IFERROR(IF(-SUM(D$20:D806)+D$15&lt;0.000001,0,IF($C807&gt;='H-32A-WP06 - Debt Service'!C$24,'H-32A-WP06 - Debt Service'!C$27/12,0)),"-")</f>
        <v>-</v>
      </c>
      <c r="E807" s="366" t="str">
        <f>IFERROR(IF(-SUM(E$20:E806)+E$15&lt;0.000001,0,IF($C807&gt;='H-32A-WP06 - Debt Service'!D$24,'H-32A-WP06 - Debt Service'!D$27/12,0)),"-")</f>
        <v>-</v>
      </c>
      <c r="F807" s="366" t="str">
        <f>IFERROR(IF(-SUM(F$20:F806)+F$15&lt;0.000001,0,IF($C807&gt;='H-32A-WP06 - Debt Service'!E$24,'H-32A-WP06 - Debt Service'!E$27/12,0)),"-")</f>
        <v>-</v>
      </c>
      <c r="G807" s="366">
        <f>IFERROR(IF(-SUM(G$20:G806)+G$15&lt;0.000001,0,IF($C807&gt;='H-32A-WP06 - Debt Service'!F$24,'H-32A-WP06 - Debt Service'!F$27/12,0)),"-")</f>
        <v>0</v>
      </c>
      <c r="H807" s="366">
        <f>IFERROR(IF(-SUM(H$20:H806)+H$15&lt;0.000001,0,IF($C807&gt;='H-32A-WP06 - Debt Service'!G$24,'H-32A-WP06 - Debt Service'!G$27/12,0)),"-")</f>
        <v>0</v>
      </c>
      <c r="I807" s="366">
        <f>IFERROR(IF(-SUM(I$20:I806)+I$15&lt;0.000001,0,IF($C807&gt;='H-32A-WP06 - Debt Service'!H$24,'H-32A-WP06 - Debt Service'!H$27/12,0)),"-")</f>
        <v>0</v>
      </c>
      <c r="J807" s="366">
        <f>IFERROR(IF(-SUM(J$20:J806)+J$15&lt;0.000001,0,IF($C807&gt;='H-32A-WP06 - Debt Service'!I$24,'H-32A-WP06 - Debt Service'!I$27/12,0)),"-")</f>
        <v>0</v>
      </c>
      <c r="K807" s="366">
        <f>IFERROR(IF(-SUM(K$20:K806)+K$15&lt;0.000001,0,IF($C807&gt;='H-32A-WP06 - Debt Service'!J$24,'H-32A-WP06 - Debt Service'!J$27/12,0)),"-")</f>
        <v>0</v>
      </c>
      <c r="L807" s="366">
        <f>IFERROR(IF(-SUM(L$20:L806)+L$15&lt;0.000001,0,IF($C807&gt;='H-32A-WP06 - Debt Service'!K$24,'H-32A-WP06 - Debt Service'!K$27/12,0)),"-")</f>
        <v>0</v>
      </c>
      <c r="M807" s="366">
        <f>IFERROR(IF(-SUM(M$20:M806)+M$15&lt;0.000001,0,IF($C807&gt;='H-32A-WP06 - Debt Service'!L$24,'H-32A-WP06 - Debt Service'!L$27/12,0)),"-")</f>
        <v>0</v>
      </c>
      <c r="N807" s="459"/>
      <c r="O807" s="354">
        <f t="shared" si="49"/>
        <v>2084</v>
      </c>
      <c r="P807" s="378">
        <f t="shared" si="51"/>
        <v>67420</v>
      </c>
      <c r="Q807" s="366" t="str">
        <f>IFERROR(IF(-SUM(Q$20:Q806)+Q$15&lt;0.000001,0,IF($C807&gt;='H-32A-WP06 - Debt Service'!P$24,'H-32A-WP06 - Debt Service'!P$27/12,0)),"-")</f>
        <v>-</v>
      </c>
      <c r="R807" s="366">
        <f>IFERROR(IF(-SUM(R$20:R806)+R$15&lt;0.000001,0,IF($C807&gt;='H-32A-WP06 - Debt Service'!Q$24,'H-32A-WP06 - Debt Service'!Q$27/12,0)),"-")</f>
        <v>0</v>
      </c>
      <c r="S807" s="366">
        <f>IFERROR(IF(-SUM(S$20:S806)+S$15&lt;0.000001,0,IF($C807&gt;='H-32A-WP06 - Debt Service'!R$24,'H-32A-WP06 - Debt Service'!R$27/12,0)),"-")</f>
        <v>0</v>
      </c>
      <c r="T807" s="366">
        <f>IFERROR(IF(-SUM(T$20:T806)+T$15&lt;0.000001,0,IF($C807&gt;='H-32A-WP06 - Debt Service'!S$24,'H-32A-WP06 - Debt Service'!S$27/12,0)),"-")</f>
        <v>0</v>
      </c>
      <c r="U807" s="366">
        <f>IFERROR(IF(-SUM(U$20:U806)+U$15&lt;0.000001,0,IF($C807&gt;='H-32A-WP06 - Debt Service'!T$24,'H-32A-WP06 - Debt Service'!T$27/12,0)),"-")</f>
        <v>0</v>
      </c>
      <c r="V807" s="366">
        <f>IFERROR(IF(-SUM(V$20:V806)+V$15&lt;0.000001,0,IF($C807&gt;='H-32A-WP06 - Debt Service'!U$24,'H-32A-WP06 - Debt Service'!U$27/12,0)),"-")</f>
        <v>0</v>
      </c>
      <c r="W807" s="366">
        <f>IFERROR(IF(-SUM(W$20:W806)+W$15&lt;0.000001,0,IF($C807&gt;='H-32A-WP06 - Debt Service'!V$24,'H-32A-WP06 - Debt Service'!V$27/12,0)),"-")</f>
        <v>0</v>
      </c>
      <c r="X807" s="366">
        <f>IFERROR(IF(-SUM(X$20:X806)+X$15&lt;0.000001,0,IF($C807&gt;='H-32A-WP06 - Debt Service'!W$24,'H-32A-WP06 - Debt Service'!W$27/12,0)),"-")</f>
        <v>0</v>
      </c>
      <c r="Y807" s="366">
        <f>IFERROR(IF(-SUM(Y$20:Y806)+Y$15&lt;0.000001,0,IF($C807&gt;='H-32A-WP06 - Debt Service'!X$24,'H-32A-WP06 - Debt Service'!X$27/12,0)),"-")</f>
        <v>0</v>
      </c>
      <c r="Z807" s="366">
        <f>IFERROR(IF(-SUM(Z$20:Z806)+Z$15&lt;0.000001,0,IF($C807&gt;='H-32A-WP06 - Debt Service'!Y$24,'H-32A-WP06 - Debt Service'!Y$27/12,0)),"-")</f>
        <v>0</v>
      </c>
    </row>
    <row r="808" spans="2:26">
      <c r="B808" s="354">
        <f t="shared" si="48"/>
        <v>2084</v>
      </c>
      <c r="C808" s="378">
        <f t="shared" si="50"/>
        <v>67451</v>
      </c>
      <c r="D808" s="366" t="str">
        <f>IFERROR(IF(-SUM(D$20:D807)+D$15&lt;0.000001,0,IF($C808&gt;='H-32A-WP06 - Debt Service'!C$24,'H-32A-WP06 - Debt Service'!C$27/12,0)),"-")</f>
        <v>-</v>
      </c>
      <c r="E808" s="366" t="str">
        <f>IFERROR(IF(-SUM(E$20:E807)+E$15&lt;0.000001,0,IF($C808&gt;='H-32A-WP06 - Debt Service'!D$24,'H-32A-WP06 - Debt Service'!D$27/12,0)),"-")</f>
        <v>-</v>
      </c>
      <c r="F808" s="366" t="str">
        <f>IFERROR(IF(-SUM(F$20:F807)+F$15&lt;0.000001,0,IF($C808&gt;='H-32A-WP06 - Debt Service'!E$24,'H-32A-WP06 - Debt Service'!E$27/12,0)),"-")</f>
        <v>-</v>
      </c>
      <c r="G808" s="366">
        <f>IFERROR(IF(-SUM(G$20:G807)+G$15&lt;0.000001,0,IF($C808&gt;='H-32A-WP06 - Debt Service'!F$24,'H-32A-WP06 - Debt Service'!F$27/12,0)),"-")</f>
        <v>0</v>
      </c>
      <c r="H808" s="366">
        <f>IFERROR(IF(-SUM(H$20:H807)+H$15&lt;0.000001,0,IF($C808&gt;='H-32A-WP06 - Debt Service'!G$24,'H-32A-WP06 - Debt Service'!G$27/12,0)),"-")</f>
        <v>0</v>
      </c>
      <c r="I808" s="366">
        <f>IFERROR(IF(-SUM(I$20:I807)+I$15&lt;0.000001,0,IF($C808&gt;='H-32A-WP06 - Debt Service'!H$24,'H-32A-WP06 - Debt Service'!H$27/12,0)),"-")</f>
        <v>0</v>
      </c>
      <c r="J808" s="366">
        <f>IFERROR(IF(-SUM(J$20:J807)+J$15&lt;0.000001,0,IF($C808&gt;='H-32A-WP06 - Debt Service'!I$24,'H-32A-WP06 - Debt Service'!I$27/12,0)),"-")</f>
        <v>0</v>
      </c>
      <c r="K808" s="366">
        <f>IFERROR(IF(-SUM(K$20:K807)+K$15&lt;0.000001,0,IF($C808&gt;='H-32A-WP06 - Debt Service'!J$24,'H-32A-WP06 - Debt Service'!J$27/12,0)),"-")</f>
        <v>0</v>
      </c>
      <c r="L808" s="366">
        <f>IFERROR(IF(-SUM(L$20:L807)+L$15&lt;0.000001,0,IF($C808&gt;='H-32A-WP06 - Debt Service'!K$24,'H-32A-WP06 - Debt Service'!K$27/12,0)),"-")</f>
        <v>0</v>
      </c>
      <c r="M808" s="366">
        <f>IFERROR(IF(-SUM(M$20:M807)+M$15&lt;0.000001,0,IF($C808&gt;='H-32A-WP06 - Debt Service'!L$24,'H-32A-WP06 - Debt Service'!L$27/12,0)),"-")</f>
        <v>0</v>
      </c>
      <c r="N808" s="459"/>
      <c r="O808" s="354">
        <f t="shared" si="49"/>
        <v>2084</v>
      </c>
      <c r="P808" s="378">
        <f t="shared" si="51"/>
        <v>67451</v>
      </c>
      <c r="Q808" s="366" t="str">
        <f>IFERROR(IF(-SUM(Q$20:Q807)+Q$15&lt;0.000001,0,IF($C808&gt;='H-32A-WP06 - Debt Service'!P$24,'H-32A-WP06 - Debt Service'!P$27/12,0)),"-")</f>
        <v>-</v>
      </c>
      <c r="R808" s="366">
        <f>IFERROR(IF(-SUM(R$20:R807)+R$15&lt;0.000001,0,IF($C808&gt;='H-32A-WP06 - Debt Service'!Q$24,'H-32A-WP06 - Debt Service'!Q$27/12,0)),"-")</f>
        <v>0</v>
      </c>
      <c r="S808" s="366">
        <f>IFERROR(IF(-SUM(S$20:S807)+S$15&lt;0.000001,0,IF($C808&gt;='H-32A-WP06 - Debt Service'!R$24,'H-32A-WP06 - Debt Service'!R$27/12,0)),"-")</f>
        <v>0</v>
      </c>
      <c r="T808" s="366">
        <f>IFERROR(IF(-SUM(T$20:T807)+T$15&lt;0.000001,0,IF($C808&gt;='H-32A-WP06 - Debt Service'!S$24,'H-32A-WP06 - Debt Service'!S$27/12,0)),"-")</f>
        <v>0</v>
      </c>
      <c r="U808" s="366">
        <f>IFERROR(IF(-SUM(U$20:U807)+U$15&lt;0.000001,0,IF($C808&gt;='H-32A-WP06 - Debt Service'!T$24,'H-32A-WP06 - Debt Service'!T$27/12,0)),"-")</f>
        <v>0</v>
      </c>
      <c r="V808" s="366">
        <f>IFERROR(IF(-SUM(V$20:V807)+V$15&lt;0.000001,0,IF($C808&gt;='H-32A-WP06 - Debt Service'!U$24,'H-32A-WP06 - Debt Service'!U$27/12,0)),"-")</f>
        <v>0</v>
      </c>
      <c r="W808" s="366">
        <f>IFERROR(IF(-SUM(W$20:W807)+W$15&lt;0.000001,0,IF($C808&gt;='H-32A-WP06 - Debt Service'!V$24,'H-32A-WP06 - Debt Service'!V$27/12,0)),"-")</f>
        <v>0</v>
      </c>
      <c r="X808" s="366">
        <f>IFERROR(IF(-SUM(X$20:X807)+X$15&lt;0.000001,0,IF($C808&gt;='H-32A-WP06 - Debt Service'!W$24,'H-32A-WP06 - Debt Service'!W$27/12,0)),"-")</f>
        <v>0</v>
      </c>
      <c r="Y808" s="366">
        <f>IFERROR(IF(-SUM(Y$20:Y807)+Y$15&lt;0.000001,0,IF($C808&gt;='H-32A-WP06 - Debt Service'!X$24,'H-32A-WP06 - Debt Service'!X$27/12,0)),"-")</f>
        <v>0</v>
      </c>
      <c r="Z808" s="366">
        <f>IFERROR(IF(-SUM(Z$20:Z807)+Z$15&lt;0.000001,0,IF($C808&gt;='H-32A-WP06 - Debt Service'!Y$24,'H-32A-WP06 - Debt Service'!Y$27/12,0)),"-")</f>
        <v>0</v>
      </c>
    </row>
    <row r="809" spans="2:26">
      <c r="B809" s="354">
        <f t="shared" si="48"/>
        <v>2084</v>
      </c>
      <c r="C809" s="378">
        <f t="shared" si="50"/>
        <v>67481</v>
      </c>
      <c r="D809" s="366" t="str">
        <f>IFERROR(IF(-SUM(D$20:D808)+D$15&lt;0.000001,0,IF($C809&gt;='H-32A-WP06 - Debt Service'!C$24,'H-32A-WP06 - Debt Service'!C$27/12,0)),"-")</f>
        <v>-</v>
      </c>
      <c r="E809" s="366" t="str">
        <f>IFERROR(IF(-SUM(E$20:E808)+E$15&lt;0.000001,0,IF($C809&gt;='H-32A-WP06 - Debt Service'!D$24,'H-32A-WP06 - Debt Service'!D$27/12,0)),"-")</f>
        <v>-</v>
      </c>
      <c r="F809" s="366" t="str">
        <f>IFERROR(IF(-SUM(F$20:F808)+F$15&lt;0.000001,0,IF($C809&gt;='H-32A-WP06 - Debt Service'!E$24,'H-32A-WP06 - Debt Service'!E$27/12,0)),"-")</f>
        <v>-</v>
      </c>
      <c r="G809" s="366">
        <f>IFERROR(IF(-SUM(G$20:G808)+G$15&lt;0.000001,0,IF($C809&gt;='H-32A-WP06 - Debt Service'!F$24,'H-32A-WP06 - Debt Service'!F$27/12,0)),"-")</f>
        <v>0</v>
      </c>
      <c r="H809" s="366">
        <f>IFERROR(IF(-SUM(H$20:H808)+H$15&lt;0.000001,0,IF($C809&gt;='H-32A-WP06 - Debt Service'!G$24,'H-32A-WP06 - Debt Service'!G$27/12,0)),"-")</f>
        <v>0</v>
      </c>
      <c r="I809" s="366">
        <f>IFERROR(IF(-SUM(I$20:I808)+I$15&lt;0.000001,0,IF($C809&gt;='H-32A-WP06 - Debt Service'!H$24,'H-32A-WP06 - Debt Service'!H$27/12,0)),"-")</f>
        <v>0</v>
      </c>
      <c r="J809" s="366">
        <f>IFERROR(IF(-SUM(J$20:J808)+J$15&lt;0.000001,0,IF($C809&gt;='H-32A-WP06 - Debt Service'!I$24,'H-32A-WP06 - Debt Service'!I$27/12,0)),"-")</f>
        <v>0</v>
      </c>
      <c r="K809" s="366">
        <f>IFERROR(IF(-SUM(K$20:K808)+K$15&lt;0.000001,0,IF($C809&gt;='H-32A-WP06 - Debt Service'!J$24,'H-32A-WP06 - Debt Service'!J$27/12,0)),"-")</f>
        <v>0</v>
      </c>
      <c r="L809" s="366">
        <f>IFERROR(IF(-SUM(L$20:L808)+L$15&lt;0.000001,0,IF($C809&gt;='H-32A-WP06 - Debt Service'!K$24,'H-32A-WP06 - Debt Service'!K$27/12,0)),"-")</f>
        <v>0</v>
      </c>
      <c r="M809" s="366">
        <f>IFERROR(IF(-SUM(M$20:M808)+M$15&lt;0.000001,0,IF($C809&gt;='H-32A-WP06 - Debt Service'!L$24,'H-32A-WP06 - Debt Service'!L$27/12,0)),"-")</f>
        <v>0</v>
      </c>
      <c r="N809" s="459"/>
      <c r="O809" s="354">
        <f t="shared" si="49"/>
        <v>2084</v>
      </c>
      <c r="P809" s="378">
        <f t="shared" si="51"/>
        <v>67481</v>
      </c>
      <c r="Q809" s="366" t="str">
        <f>IFERROR(IF(-SUM(Q$20:Q808)+Q$15&lt;0.000001,0,IF($C809&gt;='H-32A-WP06 - Debt Service'!P$24,'H-32A-WP06 - Debt Service'!P$27/12,0)),"-")</f>
        <v>-</v>
      </c>
      <c r="R809" s="366">
        <f>IFERROR(IF(-SUM(R$20:R808)+R$15&lt;0.000001,0,IF($C809&gt;='H-32A-WP06 - Debt Service'!Q$24,'H-32A-WP06 - Debt Service'!Q$27/12,0)),"-")</f>
        <v>0</v>
      </c>
      <c r="S809" s="366">
        <f>IFERROR(IF(-SUM(S$20:S808)+S$15&lt;0.000001,0,IF($C809&gt;='H-32A-WP06 - Debt Service'!R$24,'H-32A-WP06 - Debt Service'!R$27/12,0)),"-")</f>
        <v>0</v>
      </c>
      <c r="T809" s="366">
        <f>IFERROR(IF(-SUM(T$20:T808)+T$15&lt;0.000001,0,IF($C809&gt;='H-32A-WP06 - Debt Service'!S$24,'H-32A-WP06 - Debt Service'!S$27/12,0)),"-")</f>
        <v>0</v>
      </c>
      <c r="U809" s="366">
        <f>IFERROR(IF(-SUM(U$20:U808)+U$15&lt;0.000001,0,IF($C809&gt;='H-32A-WP06 - Debt Service'!T$24,'H-32A-WP06 - Debt Service'!T$27/12,0)),"-")</f>
        <v>0</v>
      </c>
      <c r="V809" s="366">
        <f>IFERROR(IF(-SUM(V$20:V808)+V$15&lt;0.000001,0,IF($C809&gt;='H-32A-WP06 - Debt Service'!U$24,'H-32A-WP06 - Debt Service'!U$27/12,0)),"-")</f>
        <v>0</v>
      </c>
      <c r="W809" s="366">
        <f>IFERROR(IF(-SUM(W$20:W808)+W$15&lt;0.000001,0,IF($C809&gt;='H-32A-WP06 - Debt Service'!V$24,'H-32A-WP06 - Debt Service'!V$27/12,0)),"-")</f>
        <v>0</v>
      </c>
      <c r="X809" s="366">
        <f>IFERROR(IF(-SUM(X$20:X808)+X$15&lt;0.000001,0,IF($C809&gt;='H-32A-WP06 - Debt Service'!W$24,'H-32A-WP06 - Debt Service'!W$27/12,0)),"-")</f>
        <v>0</v>
      </c>
      <c r="Y809" s="366">
        <f>IFERROR(IF(-SUM(Y$20:Y808)+Y$15&lt;0.000001,0,IF($C809&gt;='H-32A-WP06 - Debt Service'!X$24,'H-32A-WP06 - Debt Service'!X$27/12,0)),"-")</f>
        <v>0</v>
      </c>
      <c r="Z809" s="366">
        <f>IFERROR(IF(-SUM(Z$20:Z808)+Z$15&lt;0.000001,0,IF($C809&gt;='H-32A-WP06 - Debt Service'!Y$24,'H-32A-WP06 - Debt Service'!Y$27/12,0)),"-")</f>
        <v>0</v>
      </c>
    </row>
    <row r="810" spans="2:26">
      <c r="B810" s="354">
        <f t="shared" si="48"/>
        <v>2084</v>
      </c>
      <c r="C810" s="378">
        <f t="shared" si="50"/>
        <v>67512</v>
      </c>
      <c r="D810" s="366" t="str">
        <f>IFERROR(IF(-SUM(D$20:D809)+D$15&lt;0.000001,0,IF($C810&gt;='H-32A-WP06 - Debt Service'!C$24,'H-32A-WP06 - Debt Service'!C$27/12,0)),"-")</f>
        <v>-</v>
      </c>
      <c r="E810" s="366" t="str">
        <f>IFERROR(IF(-SUM(E$20:E809)+E$15&lt;0.000001,0,IF($C810&gt;='H-32A-WP06 - Debt Service'!D$24,'H-32A-WP06 - Debt Service'!D$27/12,0)),"-")</f>
        <v>-</v>
      </c>
      <c r="F810" s="366" t="str">
        <f>IFERROR(IF(-SUM(F$20:F809)+F$15&lt;0.000001,0,IF($C810&gt;='H-32A-WP06 - Debt Service'!E$24,'H-32A-WP06 - Debt Service'!E$27/12,0)),"-")</f>
        <v>-</v>
      </c>
      <c r="G810" s="366">
        <f>IFERROR(IF(-SUM(G$20:G809)+G$15&lt;0.000001,0,IF($C810&gt;='H-32A-WP06 - Debt Service'!F$24,'H-32A-WP06 - Debt Service'!F$27/12,0)),"-")</f>
        <v>0</v>
      </c>
      <c r="H810" s="366">
        <f>IFERROR(IF(-SUM(H$20:H809)+H$15&lt;0.000001,0,IF($C810&gt;='H-32A-WP06 - Debt Service'!G$24,'H-32A-WP06 - Debt Service'!G$27/12,0)),"-")</f>
        <v>0</v>
      </c>
      <c r="I810" s="366">
        <f>IFERROR(IF(-SUM(I$20:I809)+I$15&lt;0.000001,0,IF($C810&gt;='H-32A-WP06 - Debt Service'!H$24,'H-32A-WP06 - Debt Service'!H$27/12,0)),"-")</f>
        <v>0</v>
      </c>
      <c r="J810" s="366">
        <f>IFERROR(IF(-SUM(J$20:J809)+J$15&lt;0.000001,0,IF($C810&gt;='H-32A-WP06 - Debt Service'!I$24,'H-32A-WP06 - Debt Service'!I$27/12,0)),"-")</f>
        <v>0</v>
      </c>
      <c r="K810" s="366">
        <f>IFERROR(IF(-SUM(K$20:K809)+K$15&lt;0.000001,0,IF($C810&gt;='H-32A-WP06 - Debt Service'!J$24,'H-32A-WP06 - Debt Service'!J$27/12,0)),"-")</f>
        <v>0</v>
      </c>
      <c r="L810" s="366">
        <f>IFERROR(IF(-SUM(L$20:L809)+L$15&lt;0.000001,0,IF($C810&gt;='H-32A-WP06 - Debt Service'!K$24,'H-32A-WP06 - Debt Service'!K$27/12,0)),"-")</f>
        <v>0</v>
      </c>
      <c r="M810" s="366">
        <f>IFERROR(IF(-SUM(M$20:M809)+M$15&lt;0.000001,0,IF($C810&gt;='H-32A-WP06 - Debt Service'!L$24,'H-32A-WP06 - Debt Service'!L$27/12,0)),"-")</f>
        <v>0</v>
      </c>
      <c r="N810" s="459"/>
      <c r="O810" s="354">
        <f t="shared" si="49"/>
        <v>2084</v>
      </c>
      <c r="P810" s="378">
        <f t="shared" si="51"/>
        <v>67512</v>
      </c>
      <c r="Q810" s="366" t="str">
        <f>IFERROR(IF(-SUM(Q$20:Q809)+Q$15&lt;0.000001,0,IF($C810&gt;='H-32A-WP06 - Debt Service'!P$24,'H-32A-WP06 - Debt Service'!P$27/12,0)),"-")</f>
        <v>-</v>
      </c>
      <c r="R810" s="366">
        <f>IFERROR(IF(-SUM(R$20:R809)+R$15&lt;0.000001,0,IF($C810&gt;='H-32A-WP06 - Debt Service'!Q$24,'H-32A-WP06 - Debt Service'!Q$27/12,0)),"-")</f>
        <v>0</v>
      </c>
      <c r="S810" s="366">
        <f>IFERROR(IF(-SUM(S$20:S809)+S$15&lt;0.000001,0,IF($C810&gt;='H-32A-WP06 - Debt Service'!R$24,'H-32A-WP06 - Debt Service'!R$27/12,0)),"-")</f>
        <v>0</v>
      </c>
      <c r="T810" s="366">
        <f>IFERROR(IF(-SUM(T$20:T809)+T$15&lt;0.000001,0,IF($C810&gt;='H-32A-WP06 - Debt Service'!S$24,'H-32A-WP06 - Debt Service'!S$27/12,0)),"-")</f>
        <v>0</v>
      </c>
      <c r="U810" s="366">
        <f>IFERROR(IF(-SUM(U$20:U809)+U$15&lt;0.000001,0,IF($C810&gt;='H-32A-WP06 - Debt Service'!T$24,'H-32A-WP06 - Debt Service'!T$27/12,0)),"-")</f>
        <v>0</v>
      </c>
      <c r="V810" s="366">
        <f>IFERROR(IF(-SUM(V$20:V809)+V$15&lt;0.000001,0,IF($C810&gt;='H-32A-WP06 - Debt Service'!U$24,'H-32A-WP06 - Debt Service'!U$27/12,0)),"-")</f>
        <v>0</v>
      </c>
      <c r="W810" s="366">
        <f>IFERROR(IF(-SUM(W$20:W809)+W$15&lt;0.000001,0,IF($C810&gt;='H-32A-WP06 - Debt Service'!V$24,'H-32A-WP06 - Debt Service'!V$27/12,0)),"-")</f>
        <v>0</v>
      </c>
      <c r="X810" s="366">
        <f>IFERROR(IF(-SUM(X$20:X809)+X$15&lt;0.000001,0,IF($C810&gt;='H-32A-WP06 - Debt Service'!W$24,'H-32A-WP06 - Debt Service'!W$27/12,0)),"-")</f>
        <v>0</v>
      </c>
      <c r="Y810" s="366">
        <f>IFERROR(IF(-SUM(Y$20:Y809)+Y$15&lt;0.000001,0,IF($C810&gt;='H-32A-WP06 - Debt Service'!X$24,'H-32A-WP06 - Debt Service'!X$27/12,0)),"-")</f>
        <v>0</v>
      </c>
      <c r="Z810" s="366">
        <f>IFERROR(IF(-SUM(Z$20:Z809)+Z$15&lt;0.000001,0,IF($C810&gt;='H-32A-WP06 - Debt Service'!Y$24,'H-32A-WP06 - Debt Service'!Y$27/12,0)),"-")</f>
        <v>0</v>
      </c>
    </row>
    <row r="811" spans="2:26">
      <c r="B811" s="354">
        <f t="shared" si="48"/>
        <v>2084</v>
      </c>
      <c r="C811" s="378">
        <f t="shared" si="50"/>
        <v>67542</v>
      </c>
      <c r="D811" s="366" t="str">
        <f>IFERROR(IF(-SUM(D$20:D810)+D$15&lt;0.000001,0,IF($C811&gt;='H-32A-WP06 - Debt Service'!C$24,'H-32A-WP06 - Debt Service'!C$27/12,0)),"-")</f>
        <v>-</v>
      </c>
      <c r="E811" s="366" t="str">
        <f>IFERROR(IF(-SUM(E$20:E810)+E$15&lt;0.000001,0,IF($C811&gt;='H-32A-WP06 - Debt Service'!D$24,'H-32A-WP06 - Debt Service'!D$27/12,0)),"-")</f>
        <v>-</v>
      </c>
      <c r="F811" s="366" t="str">
        <f>IFERROR(IF(-SUM(F$20:F810)+F$15&lt;0.000001,0,IF($C811&gt;='H-32A-WP06 - Debt Service'!E$24,'H-32A-WP06 - Debt Service'!E$27/12,0)),"-")</f>
        <v>-</v>
      </c>
      <c r="G811" s="366">
        <f>IFERROR(IF(-SUM(G$20:G810)+G$15&lt;0.000001,0,IF($C811&gt;='H-32A-WP06 - Debt Service'!F$24,'H-32A-WP06 - Debt Service'!F$27/12,0)),"-")</f>
        <v>0</v>
      </c>
      <c r="H811" s="366">
        <f>IFERROR(IF(-SUM(H$20:H810)+H$15&lt;0.000001,0,IF($C811&gt;='H-32A-WP06 - Debt Service'!G$24,'H-32A-WP06 - Debt Service'!G$27/12,0)),"-")</f>
        <v>0</v>
      </c>
      <c r="I811" s="366">
        <f>IFERROR(IF(-SUM(I$20:I810)+I$15&lt;0.000001,0,IF($C811&gt;='H-32A-WP06 - Debt Service'!H$24,'H-32A-WP06 - Debt Service'!H$27/12,0)),"-")</f>
        <v>0</v>
      </c>
      <c r="J811" s="366">
        <f>IFERROR(IF(-SUM(J$20:J810)+J$15&lt;0.000001,0,IF($C811&gt;='H-32A-WP06 - Debt Service'!I$24,'H-32A-WP06 - Debt Service'!I$27/12,0)),"-")</f>
        <v>0</v>
      </c>
      <c r="K811" s="366">
        <f>IFERROR(IF(-SUM(K$20:K810)+K$15&lt;0.000001,0,IF($C811&gt;='H-32A-WP06 - Debt Service'!J$24,'H-32A-WP06 - Debt Service'!J$27/12,0)),"-")</f>
        <v>0</v>
      </c>
      <c r="L811" s="366">
        <f>IFERROR(IF(-SUM(L$20:L810)+L$15&lt;0.000001,0,IF($C811&gt;='H-32A-WP06 - Debt Service'!K$24,'H-32A-WP06 - Debt Service'!K$27/12,0)),"-")</f>
        <v>0</v>
      </c>
      <c r="M811" s="366">
        <f>IFERROR(IF(-SUM(M$20:M810)+M$15&lt;0.000001,0,IF($C811&gt;='H-32A-WP06 - Debt Service'!L$24,'H-32A-WP06 - Debt Service'!L$27/12,0)),"-")</f>
        <v>0</v>
      </c>
      <c r="N811" s="459"/>
      <c r="O811" s="354">
        <f t="shared" si="49"/>
        <v>2084</v>
      </c>
      <c r="P811" s="378">
        <f t="shared" si="51"/>
        <v>67542</v>
      </c>
      <c r="Q811" s="366" t="str">
        <f>IFERROR(IF(-SUM(Q$20:Q810)+Q$15&lt;0.000001,0,IF($C811&gt;='H-32A-WP06 - Debt Service'!P$24,'H-32A-WP06 - Debt Service'!P$27/12,0)),"-")</f>
        <v>-</v>
      </c>
      <c r="R811" s="366">
        <f>IFERROR(IF(-SUM(R$20:R810)+R$15&lt;0.000001,0,IF($C811&gt;='H-32A-WP06 - Debt Service'!Q$24,'H-32A-WP06 - Debt Service'!Q$27/12,0)),"-")</f>
        <v>0</v>
      </c>
      <c r="S811" s="366">
        <f>IFERROR(IF(-SUM(S$20:S810)+S$15&lt;0.000001,0,IF($C811&gt;='H-32A-WP06 - Debt Service'!R$24,'H-32A-WP06 - Debt Service'!R$27/12,0)),"-")</f>
        <v>0</v>
      </c>
      <c r="T811" s="366">
        <f>IFERROR(IF(-SUM(T$20:T810)+T$15&lt;0.000001,0,IF($C811&gt;='H-32A-WP06 - Debt Service'!S$24,'H-32A-WP06 - Debt Service'!S$27/12,0)),"-")</f>
        <v>0</v>
      </c>
      <c r="U811" s="366">
        <f>IFERROR(IF(-SUM(U$20:U810)+U$15&lt;0.000001,0,IF($C811&gt;='H-32A-WP06 - Debt Service'!T$24,'H-32A-WP06 - Debt Service'!T$27/12,0)),"-")</f>
        <v>0</v>
      </c>
      <c r="V811" s="366">
        <f>IFERROR(IF(-SUM(V$20:V810)+V$15&lt;0.000001,0,IF($C811&gt;='H-32A-WP06 - Debt Service'!U$24,'H-32A-WP06 - Debt Service'!U$27/12,0)),"-")</f>
        <v>0</v>
      </c>
      <c r="W811" s="366">
        <f>IFERROR(IF(-SUM(W$20:W810)+W$15&lt;0.000001,0,IF($C811&gt;='H-32A-WP06 - Debt Service'!V$24,'H-32A-WP06 - Debt Service'!V$27/12,0)),"-")</f>
        <v>0</v>
      </c>
      <c r="X811" s="366">
        <f>IFERROR(IF(-SUM(X$20:X810)+X$15&lt;0.000001,0,IF($C811&gt;='H-32A-WP06 - Debt Service'!W$24,'H-32A-WP06 - Debt Service'!W$27/12,0)),"-")</f>
        <v>0</v>
      </c>
      <c r="Y811" s="366">
        <f>IFERROR(IF(-SUM(Y$20:Y810)+Y$15&lt;0.000001,0,IF($C811&gt;='H-32A-WP06 - Debt Service'!X$24,'H-32A-WP06 - Debt Service'!X$27/12,0)),"-")</f>
        <v>0</v>
      </c>
      <c r="Z811" s="366">
        <f>IFERROR(IF(-SUM(Z$20:Z810)+Z$15&lt;0.000001,0,IF($C811&gt;='H-32A-WP06 - Debt Service'!Y$24,'H-32A-WP06 - Debt Service'!Y$27/12,0)),"-")</f>
        <v>0</v>
      </c>
    </row>
    <row r="812" spans="2:26">
      <c r="B812" s="354">
        <f t="shared" si="48"/>
        <v>2085</v>
      </c>
      <c r="C812" s="378">
        <f t="shared" si="50"/>
        <v>67573</v>
      </c>
      <c r="D812" s="366" t="str">
        <f>IFERROR(IF(-SUM(D$20:D811)+D$15&lt;0.000001,0,IF($C812&gt;='H-32A-WP06 - Debt Service'!C$24,'H-32A-WP06 - Debt Service'!C$27/12,0)),"-")</f>
        <v>-</v>
      </c>
      <c r="E812" s="366" t="str">
        <f>IFERROR(IF(-SUM(E$20:E811)+E$15&lt;0.000001,0,IF($C812&gt;='H-32A-WP06 - Debt Service'!D$24,'H-32A-WP06 - Debt Service'!D$27/12,0)),"-")</f>
        <v>-</v>
      </c>
      <c r="F812" s="366" t="str">
        <f>IFERROR(IF(-SUM(F$20:F811)+F$15&lt;0.000001,0,IF($C812&gt;='H-32A-WP06 - Debt Service'!E$24,'H-32A-WP06 - Debt Service'!E$27/12,0)),"-")</f>
        <v>-</v>
      </c>
      <c r="G812" s="366">
        <f>IFERROR(IF(-SUM(G$20:G811)+G$15&lt;0.000001,0,IF($C812&gt;='H-32A-WP06 - Debt Service'!F$24,'H-32A-WP06 - Debt Service'!F$27/12,0)),"-")</f>
        <v>0</v>
      </c>
      <c r="H812" s="366">
        <f>IFERROR(IF(-SUM(H$20:H811)+H$15&lt;0.000001,0,IF($C812&gt;='H-32A-WP06 - Debt Service'!G$24,'H-32A-WP06 - Debt Service'!G$27/12,0)),"-")</f>
        <v>0</v>
      </c>
      <c r="I812" s="366">
        <f>IFERROR(IF(-SUM(I$20:I811)+I$15&lt;0.000001,0,IF($C812&gt;='H-32A-WP06 - Debt Service'!H$24,'H-32A-WP06 - Debt Service'!H$27/12,0)),"-")</f>
        <v>0</v>
      </c>
      <c r="J812" s="366">
        <f>IFERROR(IF(-SUM(J$20:J811)+J$15&lt;0.000001,0,IF($C812&gt;='H-32A-WP06 - Debt Service'!I$24,'H-32A-WP06 - Debt Service'!I$27/12,0)),"-")</f>
        <v>0</v>
      </c>
      <c r="K812" s="366">
        <f>IFERROR(IF(-SUM(K$20:K811)+K$15&lt;0.000001,0,IF($C812&gt;='H-32A-WP06 - Debt Service'!J$24,'H-32A-WP06 - Debt Service'!J$27/12,0)),"-")</f>
        <v>0</v>
      </c>
      <c r="L812" s="366">
        <f>IFERROR(IF(-SUM(L$20:L811)+L$15&lt;0.000001,0,IF($C812&gt;='H-32A-WP06 - Debt Service'!K$24,'H-32A-WP06 - Debt Service'!K$27/12,0)),"-")</f>
        <v>0</v>
      </c>
      <c r="M812" s="366">
        <f>IFERROR(IF(-SUM(M$20:M811)+M$15&lt;0.000001,0,IF($C812&gt;='H-32A-WP06 - Debt Service'!L$24,'H-32A-WP06 - Debt Service'!L$27/12,0)),"-")</f>
        <v>0</v>
      </c>
      <c r="N812" s="459"/>
      <c r="O812" s="354">
        <f t="shared" si="49"/>
        <v>2085</v>
      </c>
      <c r="P812" s="378">
        <f t="shared" si="51"/>
        <v>67573</v>
      </c>
      <c r="Q812" s="366" t="str">
        <f>IFERROR(IF(-SUM(Q$20:Q811)+Q$15&lt;0.000001,0,IF($C812&gt;='H-32A-WP06 - Debt Service'!P$24,'H-32A-WP06 - Debt Service'!P$27/12,0)),"-")</f>
        <v>-</v>
      </c>
      <c r="R812" s="366">
        <f>IFERROR(IF(-SUM(R$20:R811)+R$15&lt;0.000001,0,IF($C812&gt;='H-32A-WP06 - Debt Service'!Q$24,'H-32A-WP06 - Debt Service'!Q$27/12,0)),"-")</f>
        <v>0</v>
      </c>
      <c r="S812" s="366">
        <f>IFERROR(IF(-SUM(S$20:S811)+S$15&lt;0.000001,0,IF($C812&gt;='H-32A-WP06 - Debt Service'!R$24,'H-32A-WP06 - Debt Service'!R$27/12,0)),"-")</f>
        <v>0</v>
      </c>
      <c r="T812" s="366">
        <f>IFERROR(IF(-SUM(T$20:T811)+T$15&lt;0.000001,0,IF($C812&gt;='H-32A-WP06 - Debt Service'!S$24,'H-32A-WP06 - Debt Service'!S$27/12,0)),"-")</f>
        <v>0</v>
      </c>
      <c r="U812" s="366">
        <f>IFERROR(IF(-SUM(U$20:U811)+U$15&lt;0.000001,0,IF($C812&gt;='H-32A-WP06 - Debt Service'!T$24,'H-32A-WP06 - Debt Service'!T$27/12,0)),"-")</f>
        <v>0</v>
      </c>
      <c r="V812" s="366">
        <f>IFERROR(IF(-SUM(V$20:V811)+V$15&lt;0.000001,0,IF($C812&gt;='H-32A-WP06 - Debt Service'!U$24,'H-32A-WP06 - Debt Service'!U$27/12,0)),"-")</f>
        <v>0</v>
      </c>
      <c r="W812" s="366">
        <f>IFERROR(IF(-SUM(W$20:W811)+W$15&lt;0.000001,0,IF($C812&gt;='H-32A-WP06 - Debt Service'!V$24,'H-32A-WP06 - Debt Service'!V$27/12,0)),"-")</f>
        <v>0</v>
      </c>
      <c r="X812" s="366">
        <f>IFERROR(IF(-SUM(X$20:X811)+X$15&lt;0.000001,0,IF($C812&gt;='H-32A-WP06 - Debt Service'!W$24,'H-32A-WP06 - Debt Service'!W$27/12,0)),"-")</f>
        <v>0</v>
      </c>
      <c r="Y812" s="366">
        <f>IFERROR(IF(-SUM(Y$20:Y811)+Y$15&lt;0.000001,0,IF($C812&gt;='H-32A-WP06 - Debt Service'!X$24,'H-32A-WP06 - Debt Service'!X$27/12,0)),"-")</f>
        <v>0</v>
      </c>
      <c r="Z812" s="366">
        <f>IFERROR(IF(-SUM(Z$20:Z811)+Z$15&lt;0.000001,0,IF($C812&gt;='H-32A-WP06 - Debt Service'!Y$24,'H-32A-WP06 - Debt Service'!Y$27/12,0)),"-")</f>
        <v>0</v>
      </c>
    </row>
    <row r="813" spans="2:26">
      <c r="B813" s="354">
        <f t="shared" si="48"/>
        <v>2085</v>
      </c>
      <c r="C813" s="378">
        <f t="shared" si="50"/>
        <v>67604</v>
      </c>
      <c r="D813" s="366" t="str">
        <f>IFERROR(IF(-SUM(D$20:D812)+D$15&lt;0.000001,0,IF($C813&gt;='H-32A-WP06 - Debt Service'!C$24,'H-32A-WP06 - Debt Service'!C$27/12,0)),"-")</f>
        <v>-</v>
      </c>
      <c r="E813" s="366" t="str">
        <f>IFERROR(IF(-SUM(E$20:E812)+E$15&lt;0.000001,0,IF($C813&gt;='H-32A-WP06 - Debt Service'!D$24,'H-32A-WP06 - Debt Service'!D$27/12,0)),"-")</f>
        <v>-</v>
      </c>
      <c r="F813" s="366" t="str">
        <f>IFERROR(IF(-SUM(F$20:F812)+F$15&lt;0.000001,0,IF($C813&gt;='H-32A-WP06 - Debt Service'!E$24,'H-32A-WP06 - Debt Service'!E$27/12,0)),"-")</f>
        <v>-</v>
      </c>
      <c r="G813" s="366">
        <f>IFERROR(IF(-SUM(G$20:G812)+G$15&lt;0.000001,0,IF($C813&gt;='H-32A-WP06 - Debt Service'!F$24,'H-32A-WP06 - Debt Service'!F$27/12,0)),"-")</f>
        <v>0</v>
      </c>
      <c r="H813" s="366">
        <f>IFERROR(IF(-SUM(H$20:H812)+H$15&lt;0.000001,0,IF($C813&gt;='H-32A-WP06 - Debt Service'!G$24,'H-32A-WP06 - Debt Service'!G$27/12,0)),"-")</f>
        <v>0</v>
      </c>
      <c r="I813" s="366">
        <f>IFERROR(IF(-SUM(I$20:I812)+I$15&lt;0.000001,0,IF($C813&gt;='H-32A-WP06 - Debt Service'!H$24,'H-32A-WP06 - Debt Service'!H$27/12,0)),"-")</f>
        <v>0</v>
      </c>
      <c r="J813" s="366">
        <f>IFERROR(IF(-SUM(J$20:J812)+J$15&lt;0.000001,0,IF($C813&gt;='H-32A-WP06 - Debt Service'!I$24,'H-32A-WP06 - Debt Service'!I$27/12,0)),"-")</f>
        <v>0</v>
      </c>
      <c r="K813" s="366">
        <f>IFERROR(IF(-SUM(K$20:K812)+K$15&lt;0.000001,0,IF($C813&gt;='H-32A-WP06 - Debt Service'!J$24,'H-32A-WP06 - Debt Service'!J$27/12,0)),"-")</f>
        <v>0</v>
      </c>
      <c r="L813" s="366">
        <f>IFERROR(IF(-SUM(L$20:L812)+L$15&lt;0.000001,0,IF($C813&gt;='H-32A-WP06 - Debt Service'!K$24,'H-32A-WP06 - Debt Service'!K$27/12,0)),"-")</f>
        <v>0</v>
      </c>
      <c r="M813" s="366">
        <f>IFERROR(IF(-SUM(M$20:M812)+M$15&lt;0.000001,0,IF($C813&gt;='H-32A-WP06 - Debt Service'!L$24,'H-32A-WP06 - Debt Service'!L$27/12,0)),"-")</f>
        <v>0</v>
      </c>
      <c r="N813" s="459"/>
      <c r="O813" s="354">
        <f t="shared" si="49"/>
        <v>2085</v>
      </c>
      <c r="P813" s="378">
        <f t="shared" si="51"/>
        <v>67604</v>
      </c>
      <c r="Q813" s="366" t="str">
        <f>IFERROR(IF(-SUM(Q$20:Q812)+Q$15&lt;0.000001,0,IF($C813&gt;='H-32A-WP06 - Debt Service'!P$24,'H-32A-WP06 - Debt Service'!P$27/12,0)),"-")</f>
        <v>-</v>
      </c>
      <c r="R813" s="366">
        <f>IFERROR(IF(-SUM(R$20:R812)+R$15&lt;0.000001,0,IF($C813&gt;='H-32A-WP06 - Debt Service'!Q$24,'H-32A-WP06 - Debt Service'!Q$27/12,0)),"-")</f>
        <v>0</v>
      </c>
      <c r="S813" s="366">
        <f>IFERROR(IF(-SUM(S$20:S812)+S$15&lt;0.000001,0,IF($C813&gt;='H-32A-WP06 - Debt Service'!R$24,'H-32A-WP06 - Debt Service'!R$27/12,0)),"-")</f>
        <v>0</v>
      </c>
      <c r="T813" s="366">
        <f>IFERROR(IF(-SUM(T$20:T812)+T$15&lt;0.000001,0,IF($C813&gt;='H-32A-WP06 - Debt Service'!S$24,'H-32A-WP06 - Debt Service'!S$27/12,0)),"-")</f>
        <v>0</v>
      </c>
      <c r="U813" s="366">
        <f>IFERROR(IF(-SUM(U$20:U812)+U$15&lt;0.000001,0,IF($C813&gt;='H-32A-WP06 - Debt Service'!T$24,'H-32A-WP06 - Debt Service'!T$27/12,0)),"-")</f>
        <v>0</v>
      </c>
      <c r="V813" s="366">
        <f>IFERROR(IF(-SUM(V$20:V812)+V$15&lt;0.000001,0,IF($C813&gt;='H-32A-WP06 - Debt Service'!U$24,'H-32A-WP06 - Debt Service'!U$27/12,0)),"-")</f>
        <v>0</v>
      </c>
      <c r="W813" s="366">
        <f>IFERROR(IF(-SUM(W$20:W812)+W$15&lt;0.000001,0,IF($C813&gt;='H-32A-WP06 - Debt Service'!V$24,'H-32A-WP06 - Debt Service'!V$27/12,0)),"-")</f>
        <v>0</v>
      </c>
      <c r="X813" s="366">
        <f>IFERROR(IF(-SUM(X$20:X812)+X$15&lt;0.000001,0,IF($C813&gt;='H-32A-WP06 - Debt Service'!W$24,'H-32A-WP06 - Debt Service'!W$27/12,0)),"-")</f>
        <v>0</v>
      </c>
      <c r="Y813" s="366">
        <f>IFERROR(IF(-SUM(Y$20:Y812)+Y$15&lt;0.000001,0,IF($C813&gt;='H-32A-WP06 - Debt Service'!X$24,'H-32A-WP06 - Debt Service'!X$27/12,0)),"-")</f>
        <v>0</v>
      </c>
      <c r="Z813" s="366">
        <f>IFERROR(IF(-SUM(Z$20:Z812)+Z$15&lt;0.000001,0,IF($C813&gt;='H-32A-WP06 - Debt Service'!Y$24,'H-32A-WP06 - Debt Service'!Y$27/12,0)),"-")</f>
        <v>0</v>
      </c>
    </row>
    <row r="814" spans="2:26">
      <c r="B814" s="354">
        <f t="shared" si="48"/>
        <v>2085</v>
      </c>
      <c r="C814" s="378">
        <f t="shared" si="50"/>
        <v>67632</v>
      </c>
      <c r="D814" s="366" t="str">
        <f>IFERROR(IF(-SUM(D$20:D813)+D$15&lt;0.000001,0,IF($C814&gt;='H-32A-WP06 - Debt Service'!C$24,'H-32A-WP06 - Debt Service'!C$27/12,0)),"-")</f>
        <v>-</v>
      </c>
      <c r="E814" s="366" t="str">
        <f>IFERROR(IF(-SUM(E$20:E813)+E$15&lt;0.000001,0,IF($C814&gt;='H-32A-WP06 - Debt Service'!D$24,'H-32A-WP06 - Debt Service'!D$27/12,0)),"-")</f>
        <v>-</v>
      </c>
      <c r="F814" s="366" t="str">
        <f>IFERROR(IF(-SUM(F$20:F813)+F$15&lt;0.000001,0,IF($C814&gt;='H-32A-WP06 - Debt Service'!E$24,'H-32A-WP06 - Debt Service'!E$27/12,0)),"-")</f>
        <v>-</v>
      </c>
      <c r="G814" s="366">
        <f>IFERROR(IF(-SUM(G$20:G813)+G$15&lt;0.000001,0,IF($C814&gt;='H-32A-WP06 - Debt Service'!F$24,'H-32A-WP06 - Debt Service'!F$27/12,0)),"-")</f>
        <v>0</v>
      </c>
      <c r="H814" s="366">
        <f>IFERROR(IF(-SUM(H$20:H813)+H$15&lt;0.000001,0,IF($C814&gt;='H-32A-WP06 - Debt Service'!G$24,'H-32A-WP06 - Debt Service'!G$27/12,0)),"-")</f>
        <v>0</v>
      </c>
      <c r="I814" s="366">
        <f>IFERROR(IF(-SUM(I$20:I813)+I$15&lt;0.000001,0,IF($C814&gt;='H-32A-WP06 - Debt Service'!H$24,'H-32A-WP06 - Debt Service'!H$27/12,0)),"-")</f>
        <v>0</v>
      </c>
      <c r="J814" s="366">
        <f>IFERROR(IF(-SUM(J$20:J813)+J$15&lt;0.000001,0,IF($C814&gt;='H-32A-WP06 - Debt Service'!I$24,'H-32A-WP06 - Debt Service'!I$27/12,0)),"-")</f>
        <v>0</v>
      </c>
      <c r="K814" s="366">
        <f>IFERROR(IF(-SUM(K$20:K813)+K$15&lt;0.000001,0,IF($C814&gt;='H-32A-WP06 - Debt Service'!J$24,'H-32A-WP06 - Debt Service'!J$27/12,0)),"-")</f>
        <v>0</v>
      </c>
      <c r="L814" s="366">
        <f>IFERROR(IF(-SUM(L$20:L813)+L$15&lt;0.000001,0,IF($C814&gt;='H-32A-WP06 - Debt Service'!K$24,'H-32A-WP06 - Debt Service'!K$27/12,0)),"-")</f>
        <v>0</v>
      </c>
      <c r="M814" s="366">
        <f>IFERROR(IF(-SUM(M$20:M813)+M$15&lt;0.000001,0,IF($C814&gt;='H-32A-WP06 - Debt Service'!L$24,'H-32A-WP06 - Debt Service'!L$27/12,0)),"-")</f>
        <v>0</v>
      </c>
      <c r="N814" s="459"/>
      <c r="O814" s="354">
        <f t="shared" si="49"/>
        <v>2085</v>
      </c>
      <c r="P814" s="378">
        <f t="shared" si="51"/>
        <v>67632</v>
      </c>
      <c r="Q814" s="366" t="str">
        <f>IFERROR(IF(-SUM(Q$20:Q813)+Q$15&lt;0.000001,0,IF($C814&gt;='H-32A-WP06 - Debt Service'!P$24,'H-32A-WP06 - Debt Service'!P$27/12,0)),"-")</f>
        <v>-</v>
      </c>
      <c r="R814" s="366">
        <f>IFERROR(IF(-SUM(R$20:R813)+R$15&lt;0.000001,0,IF($C814&gt;='H-32A-WP06 - Debt Service'!Q$24,'H-32A-WP06 - Debt Service'!Q$27/12,0)),"-")</f>
        <v>0</v>
      </c>
      <c r="S814" s="366">
        <f>IFERROR(IF(-SUM(S$20:S813)+S$15&lt;0.000001,0,IF($C814&gt;='H-32A-WP06 - Debt Service'!R$24,'H-32A-WP06 - Debt Service'!R$27/12,0)),"-")</f>
        <v>0</v>
      </c>
      <c r="T814" s="366">
        <f>IFERROR(IF(-SUM(T$20:T813)+T$15&lt;0.000001,0,IF($C814&gt;='H-32A-WP06 - Debt Service'!S$24,'H-32A-WP06 - Debt Service'!S$27/12,0)),"-")</f>
        <v>0</v>
      </c>
      <c r="U814" s="366">
        <f>IFERROR(IF(-SUM(U$20:U813)+U$15&lt;0.000001,0,IF($C814&gt;='H-32A-WP06 - Debt Service'!T$24,'H-32A-WP06 - Debt Service'!T$27/12,0)),"-")</f>
        <v>0</v>
      </c>
      <c r="V814" s="366">
        <f>IFERROR(IF(-SUM(V$20:V813)+V$15&lt;0.000001,0,IF($C814&gt;='H-32A-WP06 - Debt Service'!U$24,'H-32A-WP06 - Debt Service'!U$27/12,0)),"-")</f>
        <v>0</v>
      </c>
      <c r="W814" s="366">
        <f>IFERROR(IF(-SUM(W$20:W813)+W$15&lt;0.000001,0,IF($C814&gt;='H-32A-WP06 - Debt Service'!V$24,'H-32A-WP06 - Debt Service'!V$27/12,0)),"-")</f>
        <v>0</v>
      </c>
      <c r="X814" s="366">
        <f>IFERROR(IF(-SUM(X$20:X813)+X$15&lt;0.000001,0,IF($C814&gt;='H-32A-WP06 - Debt Service'!W$24,'H-32A-WP06 - Debt Service'!W$27/12,0)),"-")</f>
        <v>0</v>
      </c>
      <c r="Y814" s="366">
        <f>IFERROR(IF(-SUM(Y$20:Y813)+Y$15&lt;0.000001,0,IF($C814&gt;='H-32A-WP06 - Debt Service'!X$24,'H-32A-WP06 - Debt Service'!X$27/12,0)),"-")</f>
        <v>0</v>
      </c>
      <c r="Z814" s="366">
        <f>IFERROR(IF(-SUM(Z$20:Z813)+Z$15&lt;0.000001,0,IF($C814&gt;='H-32A-WP06 - Debt Service'!Y$24,'H-32A-WP06 - Debt Service'!Y$27/12,0)),"-")</f>
        <v>0</v>
      </c>
    </row>
    <row r="815" spans="2:26">
      <c r="B815" s="354">
        <f t="shared" si="48"/>
        <v>2085</v>
      </c>
      <c r="C815" s="378">
        <f t="shared" si="50"/>
        <v>67663</v>
      </c>
      <c r="D815" s="366" t="str">
        <f>IFERROR(IF(-SUM(D$20:D814)+D$15&lt;0.000001,0,IF($C815&gt;='H-32A-WP06 - Debt Service'!C$24,'H-32A-WP06 - Debt Service'!C$27/12,0)),"-")</f>
        <v>-</v>
      </c>
      <c r="E815" s="366" t="str">
        <f>IFERROR(IF(-SUM(E$20:E814)+E$15&lt;0.000001,0,IF($C815&gt;='H-32A-WP06 - Debt Service'!D$24,'H-32A-WP06 - Debt Service'!D$27/12,0)),"-")</f>
        <v>-</v>
      </c>
      <c r="F815" s="366" t="str">
        <f>IFERROR(IF(-SUM(F$20:F814)+F$15&lt;0.000001,0,IF($C815&gt;='H-32A-WP06 - Debt Service'!E$24,'H-32A-WP06 - Debt Service'!E$27/12,0)),"-")</f>
        <v>-</v>
      </c>
      <c r="G815" s="366">
        <f>IFERROR(IF(-SUM(G$20:G814)+G$15&lt;0.000001,0,IF($C815&gt;='H-32A-WP06 - Debt Service'!F$24,'H-32A-WP06 - Debt Service'!F$27/12,0)),"-")</f>
        <v>0</v>
      </c>
      <c r="H815" s="366">
        <f>IFERROR(IF(-SUM(H$20:H814)+H$15&lt;0.000001,0,IF($C815&gt;='H-32A-WP06 - Debt Service'!G$24,'H-32A-WP06 - Debt Service'!G$27/12,0)),"-")</f>
        <v>0</v>
      </c>
      <c r="I815" s="366">
        <f>IFERROR(IF(-SUM(I$20:I814)+I$15&lt;0.000001,0,IF($C815&gt;='H-32A-WP06 - Debt Service'!H$24,'H-32A-WP06 - Debt Service'!H$27/12,0)),"-")</f>
        <v>0</v>
      </c>
      <c r="J815" s="366">
        <f>IFERROR(IF(-SUM(J$20:J814)+J$15&lt;0.000001,0,IF($C815&gt;='H-32A-WP06 - Debt Service'!I$24,'H-32A-WP06 - Debt Service'!I$27/12,0)),"-")</f>
        <v>0</v>
      </c>
      <c r="K815" s="366">
        <f>IFERROR(IF(-SUM(K$20:K814)+K$15&lt;0.000001,0,IF($C815&gt;='H-32A-WP06 - Debt Service'!J$24,'H-32A-WP06 - Debt Service'!J$27/12,0)),"-")</f>
        <v>0</v>
      </c>
      <c r="L815" s="366">
        <f>IFERROR(IF(-SUM(L$20:L814)+L$15&lt;0.000001,0,IF($C815&gt;='H-32A-WP06 - Debt Service'!K$24,'H-32A-WP06 - Debt Service'!K$27/12,0)),"-")</f>
        <v>0</v>
      </c>
      <c r="M815" s="366">
        <f>IFERROR(IF(-SUM(M$20:M814)+M$15&lt;0.000001,0,IF($C815&gt;='H-32A-WP06 - Debt Service'!L$24,'H-32A-WP06 - Debt Service'!L$27/12,0)),"-")</f>
        <v>0</v>
      </c>
      <c r="N815" s="459"/>
      <c r="O815" s="354">
        <f t="shared" si="49"/>
        <v>2085</v>
      </c>
      <c r="P815" s="378">
        <f t="shared" si="51"/>
        <v>67663</v>
      </c>
      <c r="Q815" s="366" t="str">
        <f>IFERROR(IF(-SUM(Q$20:Q814)+Q$15&lt;0.000001,0,IF($C815&gt;='H-32A-WP06 - Debt Service'!P$24,'H-32A-WP06 - Debt Service'!P$27/12,0)),"-")</f>
        <v>-</v>
      </c>
      <c r="R815" s="366">
        <f>IFERROR(IF(-SUM(R$20:R814)+R$15&lt;0.000001,0,IF($C815&gt;='H-32A-WP06 - Debt Service'!Q$24,'H-32A-WP06 - Debt Service'!Q$27/12,0)),"-")</f>
        <v>0</v>
      </c>
      <c r="S815" s="366">
        <f>IFERROR(IF(-SUM(S$20:S814)+S$15&lt;0.000001,0,IF($C815&gt;='H-32A-WP06 - Debt Service'!R$24,'H-32A-WP06 - Debt Service'!R$27/12,0)),"-")</f>
        <v>0</v>
      </c>
      <c r="T815" s="366">
        <f>IFERROR(IF(-SUM(T$20:T814)+T$15&lt;0.000001,0,IF($C815&gt;='H-32A-WP06 - Debt Service'!S$24,'H-32A-WP06 - Debt Service'!S$27/12,0)),"-")</f>
        <v>0</v>
      </c>
      <c r="U815" s="366">
        <f>IFERROR(IF(-SUM(U$20:U814)+U$15&lt;0.000001,0,IF($C815&gt;='H-32A-WP06 - Debt Service'!T$24,'H-32A-WP06 - Debt Service'!T$27/12,0)),"-")</f>
        <v>0</v>
      </c>
      <c r="V815" s="366">
        <f>IFERROR(IF(-SUM(V$20:V814)+V$15&lt;0.000001,0,IF($C815&gt;='H-32A-WP06 - Debt Service'!U$24,'H-32A-WP06 - Debt Service'!U$27/12,0)),"-")</f>
        <v>0</v>
      </c>
      <c r="W815" s="366">
        <f>IFERROR(IF(-SUM(W$20:W814)+W$15&lt;0.000001,0,IF($C815&gt;='H-32A-WP06 - Debt Service'!V$24,'H-32A-WP06 - Debt Service'!V$27/12,0)),"-")</f>
        <v>0</v>
      </c>
      <c r="X815" s="366">
        <f>IFERROR(IF(-SUM(X$20:X814)+X$15&lt;0.000001,0,IF($C815&gt;='H-32A-WP06 - Debt Service'!W$24,'H-32A-WP06 - Debt Service'!W$27/12,0)),"-")</f>
        <v>0</v>
      </c>
      <c r="Y815" s="366">
        <f>IFERROR(IF(-SUM(Y$20:Y814)+Y$15&lt;0.000001,0,IF($C815&gt;='H-32A-WP06 - Debt Service'!X$24,'H-32A-WP06 - Debt Service'!X$27/12,0)),"-")</f>
        <v>0</v>
      </c>
      <c r="Z815" s="366">
        <f>IFERROR(IF(-SUM(Z$20:Z814)+Z$15&lt;0.000001,0,IF($C815&gt;='H-32A-WP06 - Debt Service'!Y$24,'H-32A-WP06 - Debt Service'!Y$27/12,0)),"-")</f>
        <v>0</v>
      </c>
    </row>
    <row r="816" spans="2:26">
      <c r="B816" s="354">
        <f t="shared" si="48"/>
        <v>2085</v>
      </c>
      <c r="C816" s="378">
        <f t="shared" si="50"/>
        <v>67693</v>
      </c>
      <c r="D816" s="366" t="str">
        <f>IFERROR(IF(-SUM(D$20:D815)+D$15&lt;0.000001,0,IF($C816&gt;='H-32A-WP06 - Debt Service'!C$24,'H-32A-WP06 - Debt Service'!C$27/12,0)),"-")</f>
        <v>-</v>
      </c>
      <c r="E816" s="366" t="str">
        <f>IFERROR(IF(-SUM(E$20:E815)+E$15&lt;0.000001,0,IF($C816&gt;='H-32A-WP06 - Debt Service'!D$24,'H-32A-WP06 - Debt Service'!D$27/12,0)),"-")</f>
        <v>-</v>
      </c>
      <c r="F816" s="366" t="str">
        <f>IFERROR(IF(-SUM(F$20:F815)+F$15&lt;0.000001,0,IF($C816&gt;='H-32A-WP06 - Debt Service'!E$24,'H-32A-WP06 - Debt Service'!E$27/12,0)),"-")</f>
        <v>-</v>
      </c>
      <c r="G816" s="366">
        <f>IFERROR(IF(-SUM(G$20:G815)+G$15&lt;0.000001,0,IF($C816&gt;='H-32A-WP06 - Debt Service'!F$24,'H-32A-WP06 - Debt Service'!F$27/12,0)),"-")</f>
        <v>0</v>
      </c>
      <c r="H816" s="366">
        <f>IFERROR(IF(-SUM(H$20:H815)+H$15&lt;0.000001,0,IF($C816&gt;='H-32A-WP06 - Debt Service'!G$24,'H-32A-WP06 - Debt Service'!G$27/12,0)),"-")</f>
        <v>0</v>
      </c>
      <c r="I816" s="366">
        <f>IFERROR(IF(-SUM(I$20:I815)+I$15&lt;0.000001,0,IF($C816&gt;='H-32A-WP06 - Debt Service'!H$24,'H-32A-WP06 - Debt Service'!H$27/12,0)),"-")</f>
        <v>0</v>
      </c>
      <c r="J816" s="366">
        <f>IFERROR(IF(-SUM(J$20:J815)+J$15&lt;0.000001,0,IF($C816&gt;='H-32A-WP06 - Debt Service'!I$24,'H-32A-WP06 - Debt Service'!I$27/12,0)),"-")</f>
        <v>0</v>
      </c>
      <c r="K816" s="366">
        <f>IFERROR(IF(-SUM(K$20:K815)+K$15&lt;0.000001,0,IF($C816&gt;='H-32A-WP06 - Debt Service'!J$24,'H-32A-WP06 - Debt Service'!J$27/12,0)),"-")</f>
        <v>0</v>
      </c>
      <c r="L816" s="366">
        <f>IFERROR(IF(-SUM(L$20:L815)+L$15&lt;0.000001,0,IF($C816&gt;='H-32A-WP06 - Debt Service'!K$24,'H-32A-WP06 - Debt Service'!K$27/12,0)),"-")</f>
        <v>0</v>
      </c>
      <c r="M816" s="366">
        <f>IFERROR(IF(-SUM(M$20:M815)+M$15&lt;0.000001,0,IF($C816&gt;='H-32A-WP06 - Debt Service'!L$24,'H-32A-WP06 - Debt Service'!L$27/12,0)),"-")</f>
        <v>0</v>
      </c>
      <c r="N816" s="459"/>
      <c r="O816" s="354">
        <f t="shared" si="49"/>
        <v>2085</v>
      </c>
      <c r="P816" s="378">
        <f t="shared" si="51"/>
        <v>67693</v>
      </c>
      <c r="Q816" s="366" t="str">
        <f>IFERROR(IF(-SUM(Q$20:Q815)+Q$15&lt;0.000001,0,IF($C816&gt;='H-32A-WP06 - Debt Service'!P$24,'H-32A-WP06 - Debt Service'!P$27/12,0)),"-")</f>
        <v>-</v>
      </c>
      <c r="R816" s="366">
        <f>IFERROR(IF(-SUM(R$20:R815)+R$15&lt;0.000001,0,IF($C816&gt;='H-32A-WP06 - Debt Service'!Q$24,'H-32A-WP06 - Debt Service'!Q$27/12,0)),"-")</f>
        <v>0</v>
      </c>
      <c r="S816" s="366">
        <f>IFERROR(IF(-SUM(S$20:S815)+S$15&lt;0.000001,0,IF($C816&gt;='H-32A-WP06 - Debt Service'!R$24,'H-32A-WP06 - Debt Service'!R$27/12,0)),"-")</f>
        <v>0</v>
      </c>
      <c r="T816" s="366">
        <f>IFERROR(IF(-SUM(T$20:T815)+T$15&lt;0.000001,0,IF($C816&gt;='H-32A-WP06 - Debt Service'!S$24,'H-32A-WP06 - Debt Service'!S$27/12,0)),"-")</f>
        <v>0</v>
      </c>
      <c r="U816" s="366">
        <f>IFERROR(IF(-SUM(U$20:U815)+U$15&lt;0.000001,0,IF($C816&gt;='H-32A-WP06 - Debt Service'!T$24,'H-32A-WP06 - Debt Service'!T$27/12,0)),"-")</f>
        <v>0</v>
      </c>
      <c r="V816" s="366">
        <f>IFERROR(IF(-SUM(V$20:V815)+V$15&lt;0.000001,0,IF($C816&gt;='H-32A-WP06 - Debt Service'!U$24,'H-32A-WP06 - Debt Service'!U$27/12,0)),"-")</f>
        <v>0</v>
      </c>
      <c r="W816" s="366">
        <f>IFERROR(IF(-SUM(W$20:W815)+W$15&lt;0.000001,0,IF($C816&gt;='H-32A-WP06 - Debt Service'!V$24,'H-32A-WP06 - Debt Service'!V$27/12,0)),"-")</f>
        <v>0</v>
      </c>
      <c r="X816" s="366">
        <f>IFERROR(IF(-SUM(X$20:X815)+X$15&lt;0.000001,0,IF($C816&gt;='H-32A-WP06 - Debt Service'!W$24,'H-32A-WP06 - Debt Service'!W$27/12,0)),"-")</f>
        <v>0</v>
      </c>
      <c r="Y816" s="366">
        <f>IFERROR(IF(-SUM(Y$20:Y815)+Y$15&lt;0.000001,0,IF($C816&gt;='H-32A-WP06 - Debt Service'!X$24,'H-32A-WP06 - Debt Service'!X$27/12,0)),"-")</f>
        <v>0</v>
      </c>
      <c r="Z816" s="366">
        <f>IFERROR(IF(-SUM(Z$20:Z815)+Z$15&lt;0.000001,0,IF($C816&gt;='H-32A-WP06 - Debt Service'!Y$24,'H-32A-WP06 - Debt Service'!Y$27/12,0)),"-")</f>
        <v>0</v>
      </c>
    </row>
    <row r="817" spans="2:26">
      <c r="B817" s="354">
        <f t="shared" si="48"/>
        <v>2085</v>
      </c>
      <c r="C817" s="378">
        <f t="shared" si="50"/>
        <v>67724</v>
      </c>
      <c r="D817" s="366" t="str">
        <f>IFERROR(IF(-SUM(D$20:D816)+D$15&lt;0.000001,0,IF($C817&gt;='H-32A-WP06 - Debt Service'!C$24,'H-32A-WP06 - Debt Service'!C$27/12,0)),"-")</f>
        <v>-</v>
      </c>
      <c r="E817" s="366" t="str">
        <f>IFERROR(IF(-SUM(E$20:E816)+E$15&lt;0.000001,0,IF($C817&gt;='H-32A-WP06 - Debt Service'!D$24,'H-32A-WP06 - Debt Service'!D$27/12,0)),"-")</f>
        <v>-</v>
      </c>
      <c r="F817" s="366" t="str">
        <f>IFERROR(IF(-SUM(F$20:F816)+F$15&lt;0.000001,0,IF($C817&gt;='H-32A-WP06 - Debt Service'!E$24,'H-32A-WP06 - Debt Service'!E$27/12,0)),"-")</f>
        <v>-</v>
      </c>
      <c r="G817" s="366">
        <f>IFERROR(IF(-SUM(G$20:G816)+G$15&lt;0.000001,0,IF($C817&gt;='H-32A-WP06 - Debt Service'!F$24,'H-32A-WP06 - Debt Service'!F$27/12,0)),"-")</f>
        <v>0</v>
      </c>
      <c r="H817" s="366">
        <f>IFERROR(IF(-SUM(H$20:H816)+H$15&lt;0.000001,0,IF($C817&gt;='H-32A-WP06 - Debt Service'!G$24,'H-32A-WP06 - Debt Service'!G$27/12,0)),"-")</f>
        <v>0</v>
      </c>
      <c r="I817" s="366">
        <f>IFERROR(IF(-SUM(I$20:I816)+I$15&lt;0.000001,0,IF($C817&gt;='H-32A-WP06 - Debt Service'!H$24,'H-32A-WP06 - Debt Service'!H$27/12,0)),"-")</f>
        <v>0</v>
      </c>
      <c r="J817" s="366">
        <f>IFERROR(IF(-SUM(J$20:J816)+J$15&lt;0.000001,0,IF($C817&gt;='H-32A-WP06 - Debt Service'!I$24,'H-32A-WP06 - Debt Service'!I$27/12,0)),"-")</f>
        <v>0</v>
      </c>
      <c r="K817" s="366">
        <f>IFERROR(IF(-SUM(K$20:K816)+K$15&lt;0.000001,0,IF($C817&gt;='H-32A-WP06 - Debt Service'!J$24,'H-32A-WP06 - Debt Service'!J$27/12,0)),"-")</f>
        <v>0</v>
      </c>
      <c r="L817" s="366">
        <f>IFERROR(IF(-SUM(L$20:L816)+L$15&lt;0.000001,0,IF($C817&gt;='H-32A-WP06 - Debt Service'!K$24,'H-32A-WP06 - Debt Service'!K$27/12,0)),"-")</f>
        <v>0</v>
      </c>
      <c r="M817" s="366">
        <f>IFERROR(IF(-SUM(M$20:M816)+M$15&lt;0.000001,0,IF($C817&gt;='H-32A-WP06 - Debt Service'!L$24,'H-32A-WP06 - Debt Service'!L$27/12,0)),"-")</f>
        <v>0</v>
      </c>
      <c r="N817" s="459"/>
      <c r="O817" s="354">
        <f t="shared" si="49"/>
        <v>2085</v>
      </c>
      <c r="P817" s="378">
        <f t="shared" si="51"/>
        <v>67724</v>
      </c>
      <c r="Q817" s="366" t="str">
        <f>IFERROR(IF(-SUM(Q$20:Q816)+Q$15&lt;0.000001,0,IF($C817&gt;='H-32A-WP06 - Debt Service'!P$24,'H-32A-WP06 - Debt Service'!P$27/12,0)),"-")</f>
        <v>-</v>
      </c>
      <c r="R817" s="366">
        <f>IFERROR(IF(-SUM(R$20:R816)+R$15&lt;0.000001,0,IF($C817&gt;='H-32A-WP06 - Debt Service'!Q$24,'H-32A-WP06 - Debt Service'!Q$27/12,0)),"-")</f>
        <v>0</v>
      </c>
      <c r="S817" s="366">
        <f>IFERROR(IF(-SUM(S$20:S816)+S$15&lt;0.000001,0,IF($C817&gt;='H-32A-WP06 - Debt Service'!R$24,'H-32A-WP06 - Debt Service'!R$27/12,0)),"-")</f>
        <v>0</v>
      </c>
      <c r="T817" s="366">
        <f>IFERROR(IF(-SUM(T$20:T816)+T$15&lt;0.000001,0,IF($C817&gt;='H-32A-WP06 - Debt Service'!S$24,'H-32A-WP06 - Debt Service'!S$27/12,0)),"-")</f>
        <v>0</v>
      </c>
      <c r="U817" s="366">
        <f>IFERROR(IF(-SUM(U$20:U816)+U$15&lt;0.000001,0,IF($C817&gt;='H-32A-WP06 - Debt Service'!T$24,'H-32A-WP06 - Debt Service'!T$27/12,0)),"-")</f>
        <v>0</v>
      </c>
      <c r="V817" s="366">
        <f>IFERROR(IF(-SUM(V$20:V816)+V$15&lt;0.000001,0,IF($C817&gt;='H-32A-WP06 - Debt Service'!U$24,'H-32A-WP06 - Debt Service'!U$27/12,0)),"-")</f>
        <v>0</v>
      </c>
      <c r="W817" s="366">
        <f>IFERROR(IF(-SUM(W$20:W816)+W$15&lt;0.000001,0,IF($C817&gt;='H-32A-WP06 - Debt Service'!V$24,'H-32A-WP06 - Debt Service'!V$27/12,0)),"-")</f>
        <v>0</v>
      </c>
      <c r="X817" s="366">
        <f>IFERROR(IF(-SUM(X$20:X816)+X$15&lt;0.000001,0,IF($C817&gt;='H-32A-WP06 - Debt Service'!W$24,'H-32A-WP06 - Debt Service'!W$27/12,0)),"-")</f>
        <v>0</v>
      </c>
      <c r="Y817" s="366">
        <f>IFERROR(IF(-SUM(Y$20:Y816)+Y$15&lt;0.000001,0,IF($C817&gt;='H-32A-WP06 - Debt Service'!X$24,'H-32A-WP06 - Debt Service'!X$27/12,0)),"-")</f>
        <v>0</v>
      </c>
      <c r="Z817" s="366">
        <f>IFERROR(IF(-SUM(Z$20:Z816)+Z$15&lt;0.000001,0,IF($C817&gt;='H-32A-WP06 - Debt Service'!Y$24,'H-32A-WP06 - Debt Service'!Y$27/12,0)),"-")</f>
        <v>0</v>
      </c>
    </row>
    <row r="818" spans="2:26">
      <c r="B818" s="354">
        <f t="shared" si="48"/>
        <v>2085</v>
      </c>
      <c r="C818" s="378">
        <f t="shared" si="50"/>
        <v>67754</v>
      </c>
      <c r="D818" s="366" t="str">
        <f>IFERROR(IF(-SUM(D$20:D817)+D$15&lt;0.000001,0,IF($C818&gt;='H-32A-WP06 - Debt Service'!C$24,'H-32A-WP06 - Debt Service'!C$27/12,0)),"-")</f>
        <v>-</v>
      </c>
      <c r="E818" s="366" t="str">
        <f>IFERROR(IF(-SUM(E$20:E817)+E$15&lt;0.000001,0,IF($C818&gt;='H-32A-WP06 - Debt Service'!D$24,'H-32A-WP06 - Debt Service'!D$27/12,0)),"-")</f>
        <v>-</v>
      </c>
      <c r="F818" s="366" t="str">
        <f>IFERROR(IF(-SUM(F$20:F817)+F$15&lt;0.000001,0,IF($C818&gt;='H-32A-WP06 - Debt Service'!E$24,'H-32A-WP06 - Debt Service'!E$27/12,0)),"-")</f>
        <v>-</v>
      </c>
      <c r="G818" s="366">
        <f>IFERROR(IF(-SUM(G$20:G817)+G$15&lt;0.000001,0,IF($C818&gt;='H-32A-WP06 - Debt Service'!F$24,'H-32A-WP06 - Debt Service'!F$27/12,0)),"-")</f>
        <v>0</v>
      </c>
      <c r="H818" s="366">
        <f>IFERROR(IF(-SUM(H$20:H817)+H$15&lt;0.000001,0,IF($C818&gt;='H-32A-WP06 - Debt Service'!G$24,'H-32A-WP06 - Debt Service'!G$27/12,0)),"-")</f>
        <v>0</v>
      </c>
      <c r="I818" s="366">
        <f>IFERROR(IF(-SUM(I$20:I817)+I$15&lt;0.000001,0,IF($C818&gt;='H-32A-WP06 - Debt Service'!H$24,'H-32A-WP06 - Debt Service'!H$27/12,0)),"-")</f>
        <v>0</v>
      </c>
      <c r="J818" s="366">
        <f>IFERROR(IF(-SUM(J$20:J817)+J$15&lt;0.000001,0,IF($C818&gt;='H-32A-WP06 - Debt Service'!I$24,'H-32A-WP06 - Debt Service'!I$27/12,0)),"-")</f>
        <v>0</v>
      </c>
      <c r="K818" s="366">
        <f>IFERROR(IF(-SUM(K$20:K817)+K$15&lt;0.000001,0,IF($C818&gt;='H-32A-WP06 - Debt Service'!J$24,'H-32A-WP06 - Debt Service'!J$27/12,0)),"-")</f>
        <v>0</v>
      </c>
      <c r="L818" s="366">
        <f>IFERROR(IF(-SUM(L$20:L817)+L$15&lt;0.000001,0,IF($C818&gt;='H-32A-WP06 - Debt Service'!K$24,'H-32A-WP06 - Debt Service'!K$27/12,0)),"-")</f>
        <v>0</v>
      </c>
      <c r="M818" s="366">
        <f>IFERROR(IF(-SUM(M$20:M817)+M$15&lt;0.000001,0,IF($C818&gt;='H-32A-WP06 - Debt Service'!L$24,'H-32A-WP06 - Debt Service'!L$27/12,0)),"-")</f>
        <v>0</v>
      </c>
      <c r="N818" s="459"/>
      <c r="O818" s="354">
        <f t="shared" si="49"/>
        <v>2085</v>
      </c>
      <c r="P818" s="378">
        <f t="shared" si="51"/>
        <v>67754</v>
      </c>
      <c r="Q818" s="366" t="str">
        <f>IFERROR(IF(-SUM(Q$20:Q817)+Q$15&lt;0.000001,0,IF($C818&gt;='H-32A-WP06 - Debt Service'!P$24,'H-32A-WP06 - Debt Service'!P$27/12,0)),"-")</f>
        <v>-</v>
      </c>
      <c r="R818" s="366">
        <f>IFERROR(IF(-SUM(R$20:R817)+R$15&lt;0.000001,0,IF($C818&gt;='H-32A-WP06 - Debt Service'!Q$24,'H-32A-WP06 - Debt Service'!Q$27/12,0)),"-")</f>
        <v>0</v>
      </c>
      <c r="S818" s="366">
        <f>IFERROR(IF(-SUM(S$20:S817)+S$15&lt;0.000001,0,IF($C818&gt;='H-32A-WP06 - Debt Service'!R$24,'H-32A-WP06 - Debt Service'!R$27/12,0)),"-")</f>
        <v>0</v>
      </c>
      <c r="T818" s="366">
        <f>IFERROR(IF(-SUM(T$20:T817)+T$15&lt;0.000001,0,IF($C818&gt;='H-32A-WP06 - Debt Service'!S$24,'H-32A-WP06 - Debt Service'!S$27/12,0)),"-")</f>
        <v>0</v>
      </c>
      <c r="U818" s="366">
        <f>IFERROR(IF(-SUM(U$20:U817)+U$15&lt;0.000001,0,IF($C818&gt;='H-32A-WP06 - Debt Service'!T$24,'H-32A-WP06 - Debt Service'!T$27/12,0)),"-")</f>
        <v>0</v>
      </c>
      <c r="V818" s="366">
        <f>IFERROR(IF(-SUM(V$20:V817)+V$15&lt;0.000001,0,IF($C818&gt;='H-32A-WP06 - Debt Service'!U$24,'H-32A-WP06 - Debt Service'!U$27/12,0)),"-")</f>
        <v>0</v>
      </c>
      <c r="W818" s="366">
        <f>IFERROR(IF(-SUM(W$20:W817)+W$15&lt;0.000001,0,IF($C818&gt;='H-32A-WP06 - Debt Service'!V$24,'H-32A-WP06 - Debt Service'!V$27/12,0)),"-")</f>
        <v>0</v>
      </c>
      <c r="X818" s="366">
        <f>IFERROR(IF(-SUM(X$20:X817)+X$15&lt;0.000001,0,IF($C818&gt;='H-32A-WP06 - Debt Service'!W$24,'H-32A-WP06 - Debt Service'!W$27/12,0)),"-")</f>
        <v>0</v>
      </c>
      <c r="Y818" s="366">
        <f>IFERROR(IF(-SUM(Y$20:Y817)+Y$15&lt;0.000001,0,IF($C818&gt;='H-32A-WP06 - Debt Service'!X$24,'H-32A-WP06 - Debt Service'!X$27/12,0)),"-")</f>
        <v>0</v>
      </c>
      <c r="Z818" s="366">
        <f>IFERROR(IF(-SUM(Z$20:Z817)+Z$15&lt;0.000001,0,IF($C818&gt;='H-32A-WP06 - Debt Service'!Y$24,'H-32A-WP06 - Debt Service'!Y$27/12,0)),"-")</f>
        <v>0</v>
      </c>
    </row>
    <row r="819" spans="2:26">
      <c r="B819" s="354">
        <f t="shared" si="48"/>
        <v>2085</v>
      </c>
      <c r="C819" s="378">
        <f t="shared" si="50"/>
        <v>67785</v>
      </c>
      <c r="D819" s="366" t="str">
        <f>IFERROR(IF(-SUM(D$20:D818)+D$15&lt;0.000001,0,IF($C819&gt;='H-32A-WP06 - Debt Service'!C$24,'H-32A-WP06 - Debt Service'!C$27/12,0)),"-")</f>
        <v>-</v>
      </c>
      <c r="E819" s="366" t="str">
        <f>IFERROR(IF(-SUM(E$20:E818)+E$15&lt;0.000001,0,IF($C819&gt;='H-32A-WP06 - Debt Service'!D$24,'H-32A-WP06 - Debt Service'!D$27/12,0)),"-")</f>
        <v>-</v>
      </c>
      <c r="F819" s="366" t="str">
        <f>IFERROR(IF(-SUM(F$20:F818)+F$15&lt;0.000001,0,IF($C819&gt;='H-32A-WP06 - Debt Service'!E$24,'H-32A-WP06 - Debt Service'!E$27/12,0)),"-")</f>
        <v>-</v>
      </c>
      <c r="G819" s="366">
        <f>IFERROR(IF(-SUM(G$20:G818)+G$15&lt;0.000001,0,IF($C819&gt;='H-32A-WP06 - Debt Service'!F$24,'H-32A-WP06 - Debt Service'!F$27/12,0)),"-")</f>
        <v>0</v>
      </c>
      <c r="H819" s="366">
        <f>IFERROR(IF(-SUM(H$20:H818)+H$15&lt;0.000001,0,IF($C819&gt;='H-32A-WP06 - Debt Service'!G$24,'H-32A-WP06 - Debt Service'!G$27/12,0)),"-")</f>
        <v>0</v>
      </c>
      <c r="I819" s="366">
        <f>IFERROR(IF(-SUM(I$20:I818)+I$15&lt;0.000001,0,IF($C819&gt;='H-32A-WP06 - Debt Service'!H$24,'H-32A-WP06 - Debt Service'!H$27/12,0)),"-")</f>
        <v>0</v>
      </c>
      <c r="J819" s="366">
        <f>IFERROR(IF(-SUM(J$20:J818)+J$15&lt;0.000001,0,IF($C819&gt;='H-32A-WP06 - Debt Service'!I$24,'H-32A-WP06 - Debt Service'!I$27/12,0)),"-")</f>
        <v>0</v>
      </c>
      <c r="K819" s="366">
        <f>IFERROR(IF(-SUM(K$20:K818)+K$15&lt;0.000001,0,IF($C819&gt;='H-32A-WP06 - Debt Service'!J$24,'H-32A-WP06 - Debt Service'!J$27/12,0)),"-")</f>
        <v>0</v>
      </c>
      <c r="L819" s="366">
        <f>IFERROR(IF(-SUM(L$20:L818)+L$15&lt;0.000001,0,IF($C819&gt;='H-32A-WP06 - Debt Service'!K$24,'H-32A-WP06 - Debt Service'!K$27/12,0)),"-")</f>
        <v>0</v>
      </c>
      <c r="M819" s="366">
        <f>IFERROR(IF(-SUM(M$20:M818)+M$15&lt;0.000001,0,IF($C819&gt;='H-32A-WP06 - Debt Service'!L$24,'H-32A-WP06 - Debt Service'!L$27/12,0)),"-")</f>
        <v>0</v>
      </c>
      <c r="N819" s="459"/>
      <c r="O819" s="354">
        <f t="shared" si="49"/>
        <v>2085</v>
      </c>
      <c r="P819" s="378">
        <f t="shared" si="51"/>
        <v>67785</v>
      </c>
      <c r="Q819" s="366" t="str">
        <f>IFERROR(IF(-SUM(Q$20:Q818)+Q$15&lt;0.000001,0,IF($C819&gt;='H-32A-WP06 - Debt Service'!P$24,'H-32A-WP06 - Debt Service'!P$27/12,0)),"-")</f>
        <v>-</v>
      </c>
      <c r="R819" s="366">
        <f>IFERROR(IF(-SUM(R$20:R818)+R$15&lt;0.000001,0,IF($C819&gt;='H-32A-WP06 - Debt Service'!Q$24,'H-32A-WP06 - Debt Service'!Q$27/12,0)),"-")</f>
        <v>0</v>
      </c>
      <c r="S819" s="366">
        <f>IFERROR(IF(-SUM(S$20:S818)+S$15&lt;0.000001,0,IF($C819&gt;='H-32A-WP06 - Debt Service'!R$24,'H-32A-WP06 - Debt Service'!R$27/12,0)),"-")</f>
        <v>0</v>
      </c>
      <c r="T819" s="366">
        <f>IFERROR(IF(-SUM(T$20:T818)+T$15&lt;0.000001,0,IF($C819&gt;='H-32A-WP06 - Debt Service'!S$24,'H-32A-WP06 - Debt Service'!S$27/12,0)),"-")</f>
        <v>0</v>
      </c>
      <c r="U819" s="366">
        <f>IFERROR(IF(-SUM(U$20:U818)+U$15&lt;0.000001,0,IF($C819&gt;='H-32A-WP06 - Debt Service'!T$24,'H-32A-WP06 - Debt Service'!T$27/12,0)),"-")</f>
        <v>0</v>
      </c>
      <c r="V819" s="366">
        <f>IFERROR(IF(-SUM(V$20:V818)+V$15&lt;0.000001,0,IF($C819&gt;='H-32A-WP06 - Debt Service'!U$24,'H-32A-WP06 - Debt Service'!U$27/12,0)),"-")</f>
        <v>0</v>
      </c>
      <c r="W819" s="366">
        <f>IFERROR(IF(-SUM(W$20:W818)+W$15&lt;0.000001,0,IF($C819&gt;='H-32A-WP06 - Debt Service'!V$24,'H-32A-WP06 - Debt Service'!V$27/12,0)),"-")</f>
        <v>0</v>
      </c>
      <c r="X819" s="366">
        <f>IFERROR(IF(-SUM(X$20:X818)+X$15&lt;0.000001,0,IF($C819&gt;='H-32A-WP06 - Debt Service'!W$24,'H-32A-WP06 - Debt Service'!W$27/12,0)),"-")</f>
        <v>0</v>
      </c>
      <c r="Y819" s="366">
        <f>IFERROR(IF(-SUM(Y$20:Y818)+Y$15&lt;0.000001,0,IF($C819&gt;='H-32A-WP06 - Debt Service'!X$24,'H-32A-WP06 - Debt Service'!X$27/12,0)),"-")</f>
        <v>0</v>
      </c>
      <c r="Z819" s="366">
        <f>IFERROR(IF(-SUM(Z$20:Z818)+Z$15&lt;0.000001,0,IF($C819&gt;='H-32A-WP06 - Debt Service'!Y$24,'H-32A-WP06 - Debt Service'!Y$27/12,0)),"-")</f>
        <v>0</v>
      </c>
    </row>
    <row r="820" spans="2:26">
      <c r="B820" s="354">
        <f t="shared" si="48"/>
        <v>2085</v>
      </c>
      <c r="C820" s="378">
        <f t="shared" si="50"/>
        <v>67816</v>
      </c>
      <c r="D820" s="366" t="str">
        <f>IFERROR(IF(-SUM(D$20:D819)+D$15&lt;0.000001,0,IF($C820&gt;='H-32A-WP06 - Debt Service'!C$24,'H-32A-WP06 - Debt Service'!C$27/12,0)),"-")</f>
        <v>-</v>
      </c>
      <c r="E820" s="366" t="str">
        <f>IFERROR(IF(-SUM(E$20:E819)+E$15&lt;0.000001,0,IF($C820&gt;='H-32A-WP06 - Debt Service'!D$24,'H-32A-WP06 - Debt Service'!D$27/12,0)),"-")</f>
        <v>-</v>
      </c>
      <c r="F820" s="366" t="str">
        <f>IFERROR(IF(-SUM(F$20:F819)+F$15&lt;0.000001,0,IF($C820&gt;='H-32A-WP06 - Debt Service'!E$24,'H-32A-WP06 - Debt Service'!E$27/12,0)),"-")</f>
        <v>-</v>
      </c>
      <c r="G820" s="366">
        <f>IFERROR(IF(-SUM(G$20:G819)+G$15&lt;0.000001,0,IF($C820&gt;='H-32A-WP06 - Debt Service'!F$24,'H-32A-WP06 - Debt Service'!F$27/12,0)),"-")</f>
        <v>0</v>
      </c>
      <c r="H820" s="366">
        <f>IFERROR(IF(-SUM(H$20:H819)+H$15&lt;0.000001,0,IF($C820&gt;='H-32A-WP06 - Debt Service'!G$24,'H-32A-WP06 - Debt Service'!G$27/12,0)),"-")</f>
        <v>0</v>
      </c>
      <c r="I820" s="366">
        <f>IFERROR(IF(-SUM(I$20:I819)+I$15&lt;0.000001,0,IF($C820&gt;='H-32A-WP06 - Debt Service'!H$24,'H-32A-WP06 - Debt Service'!H$27/12,0)),"-")</f>
        <v>0</v>
      </c>
      <c r="J820" s="366">
        <f>IFERROR(IF(-SUM(J$20:J819)+J$15&lt;0.000001,0,IF($C820&gt;='H-32A-WP06 - Debt Service'!I$24,'H-32A-WP06 - Debt Service'!I$27/12,0)),"-")</f>
        <v>0</v>
      </c>
      <c r="K820" s="366">
        <f>IFERROR(IF(-SUM(K$20:K819)+K$15&lt;0.000001,0,IF($C820&gt;='H-32A-WP06 - Debt Service'!J$24,'H-32A-WP06 - Debt Service'!J$27/12,0)),"-")</f>
        <v>0</v>
      </c>
      <c r="L820" s="366">
        <f>IFERROR(IF(-SUM(L$20:L819)+L$15&lt;0.000001,0,IF($C820&gt;='H-32A-WP06 - Debt Service'!K$24,'H-32A-WP06 - Debt Service'!K$27/12,0)),"-")</f>
        <v>0</v>
      </c>
      <c r="M820" s="366">
        <f>IFERROR(IF(-SUM(M$20:M819)+M$15&lt;0.000001,0,IF($C820&gt;='H-32A-WP06 - Debt Service'!L$24,'H-32A-WP06 - Debt Service'!L$27/12,0)),"-")</f>
        <v>0</v>
      </c>
      <c r="N820" s="459"/>
      <c r="O820" s="354">
        <f t="shared" si="49"/>
        <v>2085</v>
      </c>
      <c r="P820" s="378">
        <f t="shared" si="51"/>
        <v>67816</v>
      </c>
      <c r="Q820" s="366" t="str">
        <f>IFERROR(IF(-SUM(Q$20:Q819)+Q$15&lt;0.000001,0,IF($C820&gt;='H-32A-WP06 - Debt Service'!P$24,'H-32A-WP06 - Debt Service'!P$27/12,0)),"-")</f>
        <v>-</v>
      </c>
      <c r="R820" s="366">
        <f>IFERROR(IF(-SUM(R$20:R819)+R$15&lt;0.000001,0,IF($C820&gt;='H-32A-WP06 - Debt Service'!Q$24,'H-32A-WP06 - Debt Service'!Q$27/12,0)),"-")</f>
        <v>0</v>
      </c>
      <c r="S820" s="366">
        <f>IFERROR(IF(-SUM(S$20:S819)+S$15&lt;0.000001,0,IF($C820&gt;='H-32A-WP06 - Debt Service'!R$24,'H-32A-WP06 - Debt Service'!R$27/12,0)),"-")</f>
        <v>0</v>
      </c>
      <c r="T820" s="366">
        <f>IFERROR(IF(-SUM(T$20:T819)+T$15&lt;0.000001,0,IF($C820&gt;='H-32A-WP06 - Debt Service'!S$24,'H-32A-WP06 - Debt Service'!S$27/12,0)),"-")</f>
        <v>0</v>
      </c>
      <c r="U820" s="366">
        <f>IFERROR(IF(-SUM(U$20:U819)+U$15&lt;0.000001,0,IF($C820&gt;='H-32A-WP06 - Debt Service'!T$24,'H-32A-WP06 - Debt Service'!T$27/12,0)),"-")</f>
        <v>0</v>
      </c>
      <c r="V820" s="366">
        <f>IFERROR(IF(-SUM(V$20:V819)+V$15&lt;0.000001,0,IF($C820&gt;='H-32A-WP06 - Debt Service'!U$24,'H-32A-WP06 - Debt Service'!U$27/12,0)),"-")</f>
        <v>0</v>
      </c>
      <c r="W820" s="366">
        <f>IFERROR(IF(-SUM(W$20:W819)+W$15&lt;0.000001,0,IF($C820&gt;='H-32A-WP06 - Debt Service'!V$24,'H-32A-WP06 - Debt Service'!V$27/12,0)),"-")</f>
        <v>0</v>
      </c>
      <c r="X820" s="366">
        <f>IFERROR(IF(-SUM(X$20:X819)+X$15&lt;0.000001,0,IF($C820&gt;='H-32A-WP06 - Debt Service'!W$24,'H-32A-WP06 - Debt Service'!W$27/12,0)),"-")</f>
        <v>0</v>
      </c>
      <c r="Y820" s="366">
        <f>IFERROR(IF(-SUM(Y$20:Y819)+Y$15&lt;0.000001,0,IF($C820&gt;='H-32A-WP06 - Debt Service'!X$24,'H-32A-WP06 - Debt Service'!X$27/12,0)),"-")</f>
        <v>0</v>
      </c>
      <c r="Z820" s="366">
        <f>IFERROR(IF(-SUM(Z$20:Z819)+Z$15&lt;0.000001,0,IF($C820&gt;='H-32A-WP06 - Debt Service'!Y$24,'H-32A-WP06 - Debt Service'!Y$27/12,0)),"-")</f>
        <v>0</v>
      </c>
    </row>
    <row r="821" spans="2:26">
      <c r="B821" s="354">
        <f t="shared" si="48"/>
        <v>2085</v>
      </c>
      <c r="C821" s="378">
        <f t="shared" si="50"/>
        <v>67846</v>
      </c>
      <c r="D821" s="366" t="str">
        <f>IFERROR(IF(-SUM(D$20:D820)+D$15&lt;0.000001,0,IF($C821&gt;='H-32A-WP06 - Debt Service'!C$24,'H-32A-WP06 - Debt Service'!C$27/12,0)),"-")</f>
        <v>-</v>
      </c>
      <c r="E821" s="366" t="str">
        <f>IFERROR(IF(-SUM(E$20:E820)+E$15&lt;0.000001,0,IF($C821&gt;='H-32A-WP06 - Debt Service'!D$24,'H-32A-WP06 - Debt Service'!D$27/12,0)),"-")</f>
        <v>-</v>
      </c>
      <c r="F821" s="366" t="str">
        <f>IFERROR(IF(-SUM(F$20:F820)+F$15&lt;0.000001,0,IF($C821&gt;='H-32A-WP06 - Debt Service'!E$24,'H-32A-WP06 - Debt Service'!E$27/12,0)),"-")</f>
        <v>-</v>
      </c>
      <c r="G821" s="366">
        <f>IFERROR(IF(-SUM(G$20:G820)+G$15&lt;0.000001,0,IF($C821&gt;='H-32A-WP06 - Debt Service'!F$24,'H-32A-WP06 - Debt Service'!F$27/12,0)),"-")</f>
        <v>0</v>
      </c>
      <c r="H821" s="366">
        <f>IFERROR(IF(-SUM(H$20:H820)+H$15&lt;0.000001,0,IF($C821&gt;='H-32A-WP06 - Debt Service'!G$24,'H-32A-WP06 - Debt Service'!G$27/12,0)),"-")</f>
        <v>0</v>
      </c>
      <c r="I821" s="366">
        <f>IFERROR(IF(-SUM(I$20:I820)+I$15&lt;0.000001,0,IF($C821&gt;='H-32A-WP06 - Debt Service'!H$24,'H-32A-WP06 - Debt Service'!H$27/12,0)),"-")</f>
        <v>0</v>
      </c>
      <c r="J821" s="366">
        <f>IFERROR(IF(-SUM(J$20:J820)+J$15&lt;0.000001,0,IF($C821&gt;='H-32A-WP06 - Debt Service'!I$24,'H-32A-WP06 - Debt Service'!I$27/12,0)),"-")</f>
        <v>0</v>
      </c>
      <c r="K821" s="366">
        <f>IFERROR(IF(-SUM(K$20:K820)+K$15&lt;0.000001,0,IF($C821&gt;='H-32A-WP06 - Debt Service'!J$24,'H-32A-WP06 - Debt Service'!J$27/12,0)),"-")</f>
        <v>0</v>
      </c>
      <c r="L821" s="366">
        <f>IFERROR(IF(-SUM(L$20:L820)+L$15&lt;0.000001,0,IF($C821&gt;='H-32A-WP06 - Debt Service'!K$24,'H-32A-WP06 - Debt Service'!K$27/12,0)),"-")</f>
        <v>0</v>
      </c>
      <c r="M821" s="366">
        <f>IFERROR(IF(-SUM(M$20:M820)+M$15&lt;0.000001,0,IF($C821&gt;='H-32A-WP06 - Debt Service'!L$24,'H-32A-WP06 - Debt Service'!L$27/12,0)),"-")</f>
        <v>0</v>
      </c>
      <c r="N821" s="459"/>
      <c r="O821" s="354">
        <f t="shared" si="49"/>
        <v>2085</v>
      </c>
      <c r="P821" s="378">
        <f t="shared" si="51"/>
        <v>67846</v>
      </c>
      <c r="Q821" s="366" t="str">
        <f>IFERROR(IF(-SUM(Q$20:Q820)+Q$15&lt;0.000001,0,IF($C821&gt;='H-32A-WP06 - Debt Service'!P$24,'H-32A-WP06 - Debt Service'!P$27/12,0)),"-")</f>
        <v>-</v>
      </c>
      <c r="R821" s="366">
        <f>IFERROR(IF(-SUM(R$20:R820)+R$15&lt;0.000001,0,IF($C821&gt;='H-32A-WP06 - Debt Service'!Q$24,'H-32A-WP06 - Debt Service'!Q$27/12,0)),"-")</f>
        <v>0</v>
      </c>
      <c r="S821" s="366">
        <f>IFERROR(IF(-SUM(S$20:S820)+S$15&lt;0.000001,0,IF($C821&gt;='H-32A-WP06 - Debt Service'!R$24,'H-32A-WP06 - Debt Service'!R$27/12,0)),"-")</f>
        <v>0</v>
      </c>
      <c r="T821" s="366">
        <f>IFERROR(IF(-SUM(T$20:T820)+T$15&lt;0.000001,0,IF($C821&gt;='H-32A-WP06 - Debt Service'!S$24,'H-32A-WP06 - Debt Service'!S$27/12,0)),"-")</f>
        <v>0</v>
      </c>
      <c r="U821" s="366">
        <f>IFERROR(IF(-SUM(U$20:U820)+U$15&lt;0.000001,0,IF($C821&gt;='H-32A-WP06 - Debt Service'!T$24,'H-32A-WP06 - Debt Service'!T$27/12,0)),"-")</f>
        <v>0</v>
      </c>
      <c r="V821" s="366">
        <f>IFERROR(IF(-SUM(V$20:V820)+V$15&lt;0.000001,0,IF($C821&gt;='H-32A-WP06 - Debt Service'!U$24,'H-32A-WP06 - Debt Service'!U$27/12,0)),"-")</f>
        <v>0</v>
      </c>
      <c r="W821" s="366">
        <f>IFERROR(IF(-SUM(W$20:W820)+W$15&lt;0.000001,0,IF($C821&gt;='H-32A-WP06 - Debt Service'!V$24,'H-32A-WP06 - Debt Service'!V$27/12,0)),"-")</f>
        <v>0</v>
      </c>
      <c r="X821" s="366">
        <f>IFERROR(IF(-SUM(X$20:X820)+X$15&lt;0.000001,0,IF($C821&gt;='H-32A-WP06 - Debt Service'!W$24,'H-32A-WP06 - Debt Service'!W$27/12,0)),"-")</f>
        <v>0</v>
      </c>
      <c r="Y821" s="366">
        <f>IFERROR(IF(-SUM(Y$20:Y820)+Y$15&lt;0.000001,0,IF($C821&gt;='H-32A-WP06 - Debt Service'!X$24,'H-32A-WP06 - Debt Service'!X$27/12,0)),"-")</f>
        <v>0</v>
      </c>
      <c r="Z821" s="366">
        <f>IFERROR(IF(-SUM(Z$20:Z820)+Z$15&lt;0.000001,0,IF($C821&gt;='H-32A-WP06 - Debt Service'!Y$24,'H-32A-WP06 - Debt Service'!Y$27/12,0)),"-")</f>
        <v>0</v>
      </c>
    </row>
    <row r="822" spans="2:26">
      <c r="B822" s="354">
        <f t="shared" si="48"/>
        <v>2085</v>
      </c>
      <c r="C822" s="378">
        <f t="shared" si="50"/>
        <v>67877</v>
      </c>
      <c r="D822" s="366" t="str">
        <f>IFERROR(IF(-SUM(D$20:D821)+D$15&lt;0.000001,0,IF($C822&gt;='H-32A-WP06 - Debt Service'!C$24,'H-32A-WP06 - Debt Service'!C$27/12,0)),"-")</f>
        <v>-</v>
      </c>
      <c r="E822" s="366" t="str">
        <f>IFERROR(IF(-SUM(E$20:E821)+E$15&lt;0.000001,0,IF($C822&gt;='H-32A-WP06 - Debt Service'!D$24,'H-32A-WP06 - Debt Service'!D$27/12,0)),"-")</f>
        <v>-</v>
      </c>
      <c r="F822" s="366" t="str">
        <f>IFERROR(IF(-SUM(F$20:F821)+F$15&lt;0.000001,0,IF($C822&gt;='H-32A-WP06 - Debt Service'!E$24,'H-32A-WP06 - Debt Service'!E$27/12,0)),"-")</f>
        <v>-</v>
      </c>
      <c r="G822" s="366">
        <f>IFERROR(IF(-SUM(G$20:G821)+G$15&lt;0.000001,0,IF($C822&gt;='H-32A-WP06 - Debt Service'!F$24,'H-32A-WP06 - Debt Service'!F$27/12,0)),"-")</f>
        <v>0</v>
      </c>
      <c r="H822" s="366">
        <f>IFERROR(IF(-SUM(H$20:H821)+H$15&lt;0.000001,0,IF($C822&gt;='H-32A-WP06 - Debt Service'!G$24,'H-32A-WP06 - Debt Service'!G$27/12,0)),"-")</f>
        <v>0</v>
      </c>
      <c r="I822" s="366">
        <f>IFERROR(IF(-SUM(I$20:I821)+I$15&lt;0.000001,0,IF($C822&gt;='H-32A-WP06 - Debt Service'!H$24,'H-32A-WP06 - Debt Service'!H$27/12,0)),"-")</f>
        <v>0</v>
      </c>
      <c r="J822" s="366">
        <f>IFERROR(IF(-SUM(J$20:J821)+J$15&lt;0.000001,0,IF($C822&gt;='H-32A-WP06 - Debt Service'!I$24,'H-32A-WP06 - Debt Service'!I$27/12,0)),"-")</f>
        <v>0</v>
      </c>
      <c r="K822" s="366">
        <f>IFERROR(IF(-SUM(K$20:K821)+K$15&lt;0.000001,0,IF($C822&gt;='H-32A-WP06 - Debt Service'!J$24,'H-32A-WP06 - Debt Service'!J$27/12,0)),"-")</f>
        <v>0</v>
      </c>
      <c r="L822" s="366">
        <f>IFERROR(IF(-SUM(L$20:L821)+L$15&lt;0.000001,0,IF($C822&gt;='H-32A-WP06 - Debt Service'!K$24,'H-32A-WP06 - Debt Service'!K$27/12,0)),"-")</f>
        <v>0</v>
      </c>
      <c r="M822" s="366">
        <f>IFERROR(IF(-SUM(M$20:M821)+M$15&lt;0.000001,0,IF($C822&gt;='H-32A-WP06 - Debt Service'!L$24,'H-32A-WP06 - Debt Service'!L$27/12,0)),"-")</f>
        <v>0</v>
      </c>
      <c r="N822" s="459"/>
      <c r="O822" s="354">
        <f t="shared" si="49"/>
        <v>2085</v>
      </c>
      <c r="P822" s="378">
        <f t="shared" si="51"/>
        <v>67877</v>
      </c>
      <c r="Q822" s="366" t="str">
        <f>IFERROR(IF(-SUM(Q$20:Q821)+Q$15&lt;0.000001,0,IF($C822&gt;='H-32A-WP06 - Debt Service'!P$24,'H-32A-WP06 - Debt Service'!P$27/12,0)),"-")</f>
        <v>-</v>
      </c>
      <c r="R822" s="366">
        <f>IFERROR(IF(-SUM(R$20:R821)+R$15&lt;0.000001,0,IF($C822&gt;='H-32A-WP06 - Debt Service'!Q$24,'H-32A-WP06 - Debt Service'!Q$27/12,0)),"-")</f>
        <v>0</v>
      </c>
      <c r="S822" s="366">
        <f>IFERROR(IF(-SUM(S$20:S821)+S$15&lt;0.000001,0,IF($C822&gt;='H-32A-WP06 - Debt Service'!R$24,'H-32A-WP06 - Debt Service'!R$27/12,0)),"-")</f>
        <v>0</v>
      </c>
      <c r="T822" s="366">
        <f>IFERROR(IF(-SUM(T$20:T821)+T$15&lt;0.000001,0,IF($C822&gt;='H-32A-WP06 - Debt Service'!S$24,'H-32A-WP06 - Debt Service'!S$27/12,0)),"-")</f>
        <v>0</v>
      </c>
      <c r="U822" s="366">
        <f>IFERROR(IF(-SUM(U$20:U821)+U$15&lt;0.000001,0,IF($C822&gt;='H-32A-WP06 - Debt Service'!T$24,'H-32A-WP06 - Debt Service'!T$27/12,0)),"-")</f>
        <v>0</v>
      </c>
      <c r="V822" s="366">
        <f>IFERROR(IF(-SUM(V$20:V821)+V$15&lt;0.000001,0,IF($C822&gt;='H-32A-WP06 - Debt Service'!U$24,'H-32A-WP06 - Debt Service'!U$27/12,0)),"-")</f>
        <v>0</v>
      </c>
      <c r="W822" s="366">
        <f>IFERROR(IF(-SUM(W$20:W821)+W$15&lt;0.000001,0,IF($C822&gt;='H-32A-WP06 - Debt Service'!V$24,'H-32A-WP06 - Debt Service'!V$27/12,0)),"-")</f>
        <v>0</v>
      </c>
      <c r="X822" s="366">
        <f>IFERROR(IF(-SUM(X$20:X821)+X$15&lt;0.000001,0,IF($C822&gt;='H-32A-WP06 - Debt Service'!W$24,'H-32A-WP06 - Debt Service'!W$27/12,0)),"-")</f>
        <v>0</v>
      </c>
      <c r="Y822" s="366">
        <f>IFERROR(IF(-SUM(Y$20:Y821)+Y$15&lt;0.000001,0,IF($C822&gt;='H-32A-WP06 - Debt Service'!X$24,'H-32A-WP06 - Debt Service'!X$27/12,0)),"-")</f>
        <v>0</v>
      </c>
      <c r="Z822" s="366">
        <f>IFERROR(IF(-SUM(Z$20:Z821)+Z$15&lt;0.000001,0,IF($C822&gt;='H-32A-WP06 - Debt Service'!Y$24,'H-32A-WP06 - Debt Service'!Y$27/12,0)),"-")</f>
        <v>0</v>
      </c>
    </row>
    <row r="823" spans="2:26">
      <c r="B823" s="354">
        <f t="shared" si="48"/>
        <v>2085</v>
      </c>
      <c r="C823" s="378">
        <f t="shared" si="50"/>
        <v>67907</v>
      </c>
      <c r="D823" s="366" t="str">
        <f>IFERROR(IF(-SUM(D$20:D822)+D$15&lt;0.000001,0,IF($C823&gt;='H-32A-WP06 - Debt Service'!C$24,'H-32A-WP06 - Debt Service'!C$27/12,0)),"-")</f>
        <v>-</v>
      </c>
      <c r="E823" s="366" t="str">
        <f>IFERROR(IF(-SUM(E$20:E822)+E$15&lt;0.000001,0,IF($C823&gt;='H-32A-WP06 - Debt Service'!D$24,'H-32A-WP06 - Debt Service'!D$27/12,0)),"-")</f>
        <v>-</v>
      </c>
      <c r="F823" s="366" t="str">
        <f>IFERROR(IF(-SUM(F$20:F822)+F$15&lt;0.000001,0,IF($C823&gt;='H-32A-WP06 - Debt Service'!E$24,'H-32A-WP06 - Debt Service'!E$27/12,0)),"-")</f>
        <v>-</v>
      </c>
      <c r="G823" s="366">
        <f>IFERROR(IF(-SUM(G$20:G822)+G$15&lt;0.000001,0,IF($C823&gt;='H-32A-WP06 - Debt Service'!F$24,'H-32A-WP06 - Debt Service'!F$27/12,0)),"-")</f>
        <v>0</v>
      </c>
      <c r="H823" s="366">
        <f>IFERROR(IF(-SUM(H$20:H822)+H$15&lt;0.000001,0,IF($C823&gt;='H-32A-WP06 - Debt Service'!G$24,'H-32A-WP06 - Debt Service'!G$27/12,0)),"-")</f>
        <v>0</v>
      </c>
      <c r="I823" s="366">
        <f>IFERROR(IF(-SUM(I$20:I822)+I$15&lt;0.000001,0,IF($C823&gt;='H-32A-WP06 - Debt Service'!H$24,'H-32A-WP06 - Debt Service'!H$27/12,0)),"-")</f>
        <v>0</v>
      </c>
      <c r="J823" s="366">
        <f>IFERROR(IF(-SUM(J$20:J822)+J$15&lt;0.000001,0,IF($C823&gt;='H-32A-WP06 - Debt Service'!I$24,'H-32A-WP06 - Debt Service'!I$27/12,0)),"-")</f>
        <v>0</v>
      </c>
      <c r="K823" s="366">
        <f>IFERROR(IF(-SUM(K$20:K822)+K$15&lt;0.000001,0,IF($C823&gt;='H-32A-WP06 - Debt Service'!J$24,'H-32A-WP06 - Debt Service'!J$27/12,0)),"-")</f>
        <v>0</v>
      </c>
      <c r="L823" s="366">
        <f>IFERROR(IF(-SUM(L$20:L822)+L$15&lt;0.000001,0,IF($C823&gt;='H-32A-WP06 - Debt Service'!K$24,'H-32A-WP06 - Debt Service'!K$27/12,0)),"-")</f>
        <v>0</v>
      </c>
      <c r="M823" s="366">
        <f>IFERROR(IF(-SUM(M$20:M822)+M$15&lt;0.000001,0,IF($C823&gt;='H-32A-WP06 - Debt Service'!L$24,'H-32A-WP06 - Debt Service'!L$27/12,0)),"-")</f>
        <v>0</v>
      </c>
      <c r="N823" s="459"/>
      <c r="O823" s="354">
        <f t="shared" si="49"/>
        <v>2085</v>
      </c>
      <c r="P823" s="378">
        <f t="shared" si="51"/>
        <v>67907</v>
      </c>
      <c r="Q823" s="366" t="str">
        <f>IFERROR(IF(-SUM(Q$20:Q822)+Q$15&lt;0.000001,0,IF($C823&gt;='H-32A-WP06 - Debt Service'!P$24,'H-32A-WP06 - Debt Service'!P$27/12,0)),"-")</f>
        <v>-</v>
      </c>
      <c r="R823" s="366">
        <f>IFERROR(IF(-SUM(R$20:R822)+R$15&lt;0.000001,0,IF($C823&gt;='H-32A-WP06 - Debt Service'!Q$24,'H-32A-WP06 - Debt Service'!Q$27/12,0)),"-")</f>
        <v>0</v>
      </c>
      <c r="S823" s="366">
        <f>IFERROR(IF(-SUM(S$20:S822)+S$15&lt;0.000001,0,IF($C823&gt;='H-32A-WP06 - Debt Service'!R$24,'H-32A-WP06 - Debt Service'!R$27/12,0)),"-")</f>
        <v>0</v>
      </c>
      <c r="T823" s="366">
        <f>IFERROR(IF(-SUM(T$20:T822)+T$15&lt;0.000001,0,IF($C823&gt;='H-32A-WP06 - Debt Service'!S$24,'H-32A-WP06 - Debt Service'!S$27/12,0)),"-")</f>
        <v>0</v>
      </c>
      <c r="U823" s="366">
        <f>IFERROR(IF(-SUM(U$20:U822)+U$15&lt;0.000001,0,IF($C823&gt;='H-32A-WP06 - Debt Service'!T$24,'H-32A-WP06 - Debt Service'!T$27/12,0)),"-")</f>
        <v>0</v>
      </c>
      <c r="V823" s="366">
        <f>IFERROR(IF(-SUM(V$20:V822)+V$15&lt;0.000001,0,IF($C823&gt;='H-32A-WP06 - Debt Service'!U$24,'H-32A-WP06 - Debt Service'!U$27/12,0)),"-")</f>
        <v>0</v>
      </c>
      <c r="W823" s="366">
        <f>IFERROR(IF(-SUM(W$20:W822)+W$15&lt;0.000001,0,IF($C823&gt;='H-32A-WP06 - Debt Service'!V$24,'H-32A-WP06 - Debt Service'!V$27/12,0)),"-")</f>
        <v>0</v>
      </c>
      <c r="X823" s="366">
        <f>IFERROR(IF(-SUM(X$20:X822)+X$15&lt;0.000001,0,IF($C823&gt;='H-32A-WP06 - Debt Service'!W$24,'H-32A-WP06 - Debt Service'!W$27/12,0)),"-")</f>
        <v>0</v>
      </c>
      <c r="Y823" s="366">
        <f>IFERROR(IF(-SUM(Y$20:Y822)+Y$15&lt;0.000001,0,IF($C823&gt;='H-32A-WP06 - Debt Service'!X$24,'H-32A-WP06 - Debt Service'!X$27/12,0)),"-")</f>
        <v>0</v>
      </c>
      <c r="Z823" s="366">
        <f>IFERROR(IF(-SUM(Z$20:Z822)+Z$15&lt;0.000001,0,IF($C823&gt;='H-32A-WP06 - Debt Service'!Y$24,'H-32A-WP06 - Debt Service'!Y$27/12,0)),"-")</f>
        <v>0</v>
      </c>
    </row>
    <row r="824" spans="2:26">
      <c r="B824" s="354">
        <f t="shared" si="48"/>
        <v>2086</v>
      </c>
      <c r="C824" s="378">
        <f t="shared" si="50"/>
        <v>67938</v>
      </c>
      <c r="D824" s="366" t="str">
        <f>IFERROR(IF(-SUM(D$20:D823)+D$15&lt;0.000001,0,IF($C824&gt;='H-32A-WP06 - Debt Service'!C$24,'H-32A-WP06 - Debt Service'!C$27/12,0)),"-")</f>
        <v>-</v>
      </c>
      <c r="E824" s="366" t="str">
        <f>IFERROR(IF(-SUM(E$20:E823)+E$15&lt;0.000001,0,IF($C824&gt;='H-32A-WP06 - Debt Service'!D$24,'H-32A-WP06 - Debt Service'!D$27/12,0)),"-")</f>
        <v>-</v>
      </c>
      <c r="F824" s="366" t="str">
        <f>IFERROR(IF(-SUM(F$20:F823)+F$15&lt;0.000001,0,IF($C824&gt;='H-32A-WP06 - Debt Service'!E$24,'H-32A-WP06 - Debt Service'!E$27/12,0)),"-")</f>
        <v>-</v>
      </c>
      <c r="G824" s="366">
        <f>IFERROR(IF(-SUM(G$20:G823)+G$15&lt;0.000001,0,IF($C824&gt;='H-32A-WP06 - Debt Service'!F$24,'H-32A-WP06 - Debt Service'!F$27/12,0)),"-")</f>
        <v>0</v>
      </c>
      <c r="H824" s="366">
        <f>IFERROR(IF(-SUM(H$20:H823)+H$15&lt;0.000001,0,IF($C824&gt;='H-32A-WP06 - Debt Service'!G$24,'H-32A-WP06 - Debt Service'!G$27/12,0)),"-")</f>
        <v>0</v>
      </c>
      <c r="I824" s="366">
        <f>IFERROR(IF(-SUM(I$20:I823)+I$15&lt;0.000001,0,IF($C824&gt;='H-32A-WP06 - Debt Service'!H$24,'H-32A-WP06 - Debt Service'!H$27/12,0)),"-")</f>
        <v>0</v>
      </c>
      <c r="J824" s="366">
        <f>IFERROR(IF(-SUM(J$20:J823)+J$15&lt;0.000001,0,IF($C824&gt;='H-32A-WP06 - Debt Service'!I$24,'H-32A-WP06 - Debt Service'!I$27/12,0)),"-")</f>
        <v>0</v>
      </c>
      <c r="K824" s="366">
        <f>IFERROR(IF(-SUM(K$20:K823)+K$15&lt;0.000001,0,IF($C824&gt;='H-32A-WP06 - Debt Service'!J$24,'H-32A-WP06 - Debt Service'!J$27/12,0)),"-")</f>
        <v>0</v>
      </c>
      <c r="L824" s="366">
        <f>IFERROR(IF(-SUM(L$20:L823)+L$15&lt;0.000001,0,IF($C824&gt;='H-32A-WP06 - Debt Service'!K$24,'H-32A-WP06 - Debt Service'!K$27/12,0)),"-")</f>
        <v>0</v>
      </c>
      <c r="M824" s="366">
        <f>IFERROR(IF(-SUM(M$20:M823)+M$15&lt;0.000001,0,IF($C824&gt;='H-32A-WP06 - Debt Service'!L$24,'H-32A-WP06 - Debt Service'!L$27/12,0)),"-")</f>
        <v>0</v>
      </c>
      <c r="N824" s="459"/>
      <c r="O824" s="354">
        <f t="shared" si="49"/>
        <v>2086</v>
      </c>
      <c r="P824" s="378">
        <f t="shared" si="51"/>
        <v>67938</v>
      </c>
      <c r="Q824" s="366" t="str">
        <f>IFERROR(IF(-SUM(Q$20:Q823)+Q$15&lt;0.000001,0,IF($C824&gt;='H-32A-WP06 - Debt Service'!P$24,'H-32A-WP06 - Debt Service'!P$27/12,0)),"-")</f>
        <v>-</v>
      </c>
      <c r="R824" s="366">
        <f>IFERROR(IF(-SUM(R$20:R823)+R$15&lt;0.000001,0,IF($C824&gt;='H-32A-WP06 - Debt Service'!Q$24,'H-32A-WP06 - Debt Service'!Q$27/12,0)),"-")</f>
        <v>0</v>
      </c>
      <c r="S824" s="366">
        <f>IFERROR(IF(-SUM(S$20:S823)+S$15&lt;0.000001,0,IF($C824&gt;='H-32A-WP06 - Debt Service'!R$24,'H-32A-WP06 - Debt Service'!R$27/12,0)),"-")</f>
        <v>0</v>
      </c>
      <c r="T824" s="366">
        <f>IFERROR(IF(-SUM(T$20:T823)+T$15&lt;0.000001,0,IF($C824&gt;='H-32A-WP06 - Debt Service'!S$24,'H-32A-WP06 - Debt Service'!S$27/12,0)),"-")</f>
        <v>0</v>
      </c>
      <c r="U824" s="366">
        <f>IFERROR(IF(-SUM(U$20:U823)+U$15&lt;0.000001,0,IF($C824&gt;='H-32A-WP06 - Debt Service'!T$24,'H-32A-WP06 - Debt Service'!T$27/12,0)),"-")</f>
        <v>0</v>
      </c>
      <c r="V824" s="366">
        <f>IFERROR(IF(-SUM(V$20:V823)+V$15&lt;0.000001,0,IF($C824&gt;='H-32A-WP06 - Debt Service'!U$24,'H-32A-WP06 - Debt Service'!U$27/12,0)),"-")</f>
        <v>0</v>
      </c>
      <c r="W824" s="366">
        <f>IFERROR(IF(-SUM(W$20:W823)+W$15&lt;0.000001,0,IF($C824&gt;='H-32A-WP06 - Debt Service'!V$24,'H-32A-WP06 - Debt Service'!V$27/12,0)),"-")</f>
        <v>0</v>
      </c>
      <c r="X824" s="366">
        <f>IFERROR(IF(-SUM(X$20:X823)+X$15&lt;0.000001,0,IF($C824&gt;='H-32A-WP06 - Debt Service'!W$24,'H-32A-WP06 - Debt Service'!W$27/12,0)),"-")</f>
        <v>0</v>
      </c>
      <c r="Y824" s="366">
        <f>IFERROR(IF(-SUM(Y$20:Y823)+Y$15&lt;0.000001,0,IF($C824&gt;='H-32A-WP06 - Debt Service'!X$24,'H-32A-WP06 - Debt Service'!X$27/12,0)),"-")</f>
        <v>0</v>
      </c>
      <c r="Z824" s="366">
        <f>IFERROR(IF(-SUM(Z$20:Z823)+Z$15&lt;0.000001,0,IF($C824&gt;='H-32A-WP06 - Debt Service'!Y$24,'H-32A-WP06 - Debt Service'!Y$27/12,0)),"-")</f>
        <v>0</v>
      </c>
    </row>
    <row r="825" spans="2:26">
      <c r="B825" s="354">
        <f t="shared" si="48"/>
        <v>2086</v>
      </c>
      <c r="C825" s="378">
        <f t="shared" si="50"/>
        <v>67969</v>
      </c>
      <c r="D825" s="366" t="str">
        <f>IFERROR(IF(-SUM(D$20:D824)+D$15&lt;0.000001,0,IF($C825&gt;='H-32A-WP06 - Debt Service'!C$24,'H-32A-WP06 - Debt Service'!C$27/12,0)),"-")</f>
        <v>-</v>
      </c>
      <c r="E825" s="366" t="str">
        <f>IFERROR(IF(-SUM(E$20:E824)+E$15&lt;0.000001,0,IF($C825&gt;='H-32A-WP06 - Debt Service'!D$24,'H-32A-WP06 - Debt Service'!D$27/12,0)),"-")</f>
        <v>-</v>
      </c>
      <c r="F825" s="366" t="str">
        <f>IFERROR(IF(-SUM(F$20:F824)+F$15&lt;0.000001,0,IF($C825&gt;='H-32A-WP06 - Debt Service'!E$24,'H-32A-WP06 - Debt Service'!E$27/12,0)),"-")</f>
        <v>-</v>
      </c>
      <c r="G825" s="366">
        <f>IFERROR(IF(-SUM(G$20:G824)+G$15&lt;0.000001,0,IF($C825&gt;='H-32A-WP06 - Debt Service'!F$24,'H-32A-WP06 - Debt Service'!F$27/12,0)),"-")</f>
        <v>0</v>
      </c>
      <c r="H825" s="366">
        <f>IFERROR(IF(-SUM(H$20:H824)+H$15&lt;0.000001,0,IF($C825&gt;='H-32A-WP06 - Debt Service'!G$24,'H-32A-WP06 - Debt Service'!G$27/12,0)),"-")</f>
        <v>0</v>
      </c>
      <c r="I825" s="366">
        <f>IFERROR(IF(-SUM(I$20:I824)+I$15&lt;0.000001,0,IF($C825&gt;='H-32A-WP06 - Debt Service'!H$24,'H-32A-WP06 - Debt Service'!H$27/12,0)),"-")</f>
        <v>0</v>
      </c>
      <c r="J825" s="366">
        <f>IFERROR(IF(-SUM(J$20:J824)+J$15&lt;0.000001,0,IF($C825&gt;='H-32A-WP06 - Debt Service'!I$24,'H-32A-WP06 - Debt Service'!I$27/12,0)),"-")</f>
        <v>0</v>
      </c>
      <c r="K825" s="366">
        <f>IFERROR(IF(-SUM(K$20:K824)+K$15&lt;0.000001,0,IF($C825&gt;='H-32A-WP06 - Debt Service'!J$24,'H-32A-WP06 - Debt Service'!J$27/12,0)),"-")</f>
        <v>0</v>
      </c>
      <c r="L825" s="366">
        <f>IFERROR(IF(-SUM(L$20:L824)+L$15&lt;0.000001,0,IF($C825&gt;='H-32A-WP06 - Debt Service'!K$24,'H-32A-WP06 - Debt Service'!K$27/12,0)),"-")</f>
        <v>0</v>
      </c>
      <c r="M825" s="366">
        <f>IFERROR(IF(-SUM(M$20:M824)+M$15&lt;0.000001,0,IF($C825&gt;='H-32A-WP06 - Debt Service'!L$24,'H-32A-WP06 - Debt Service'!L$27/12,0)),"-")</f>
        <v>0</v>
      </c>
      <c r="N825" s="459"/>
      <c r="O825" s="354">
        <f t="shared" si="49"/>
        <v>2086</v>
      </c>
      <c r="P825" s="378">
        <f t="shared" si="51"/>
        <v>67969</v>
      </c>
      <c r="Q825" s="366" t="str">
        <f>IFERROR(IF(-SUM(Q$20:Q824)+Q$15&lt;0.000001,0,IF($C825&gt;='H-32A-WP06 - Debt Service'!P$24,'H-32A-WP06 - Debt Service'!P$27/12,0)),"-")</f>
        <v>-</v>
      </c>
      <c r="R825" s="366">
        <f>IFERROR(IF(-SUM(R$20:R824)+R$15&lt;0.000001,0,IF($C825&gt;='H-32A-WP06 - Debt Service'!Q$24,'H-32A-WP06 - Debt Service'!Q$27/12,0)),"-")</f>
        <v>0</v>
      </c>
      <c r="S825" s="366">
        <f>IFERROR(IF(-SUM(S$20:S824)+S$15&lt;0.000001,0,IF($C825&gt;='H-32A-WP06 - Debt Service'!R$24,'H-32A-WP06 - Debt Service'!R$27/12,0)),"-")</f>
        <v>0</v>
      </c>
      <c r="T825" s="366">
        <f>IFERROR(IF(-SUM(T$20:T824)+T$15&lt;0.000001,0,IF($C825&gt;='H-32A-WP06 - Debt Service'!S$24,'H-32A-WP06 - Debt Service'!S$27/12,0)),"-")</f>
        <v>0</v>
      </c>
      <c r="U825" s="366">
        <f>IFERROR(IF(-SUM(U$20:U824)+U$15&lt;0.000001,0,IF($C825&gt;='H-32A-WP06 - Debt Service'!T$24,'H-32A-WP06 - Debt Service'!T$27/12,0)),"-")</f>
        <v>0</v>
      </c>
      <c r="V825" s="366">
        <f>IFERROR(IF(-SUM(V$20:V824)+V$15&lt;0.000001,0,IF($C825&gt;='H-32A-WP06 - Debt Service'!U$24,'H-32A-WP06 - Debt Service'!U$27/12,0)),"-")</f>
        <v>0</v>
      </c>
      <c r="W825" s="366">
        <f>IFERROR(IF(-SUM(W$20:W824)+W$15&lt;0.000001,0,IF($C825&gt;='H-32A-WP06 - Debt Service'!V$24,'H-32A-WP06 - Debt Service'!V$27/12,0)),"-")</f>
        <v>0</v>
      </c>
      <c r="X825" s="366">
        <f>IFERROR(IF(-SUM(X$20:X824)+X$15&lt;0.000001,0,IF($C825&gt;='H-32A-WP06 - Debt Service'!W$24,'H-32A-WP06 - Debt Service'!W$27/12,0)),"-")</f>
        <v>0</v>
      </c>
      <c r="Y825" s="366">
        <f>IFERROR(IF(-SUM(Y$20:Y824)+Y$15&lt;0.000001,0,IF($C825&gt;='H-32A-WP06 - Debt Service'!X$24,'H-32A-WP06 - Debt Service'!X$27/12,0)),"-")</f>
        <v>0</v>
      </c>
      <c r="Z825" s="366">
        <f>IFERROR(IF(-SUM(Z$20:Z824)+Z$15&lt;0.000001,0,IF($C825&gt;='H-32A-WP06 - Debt Service'!Y$24,'H-32A-WP06 - Debt Service'!Y$27/12,0)),"-")</f>
        <v>0</v>
      </c>
    </row>
    <row r="826" spans="2:26">
      <c r="B826" s="354">
        <f t="shared" si="48"/>
        <v>2086</v>
      </c>
      <c r="C826" s="378">
        <f t="shared" si="50"/>
        <v>67997</v>
      </c>
      <c r="D826" s="366" t="str">
        <f>IFERROR(IF(-SUM(D$20:D825)+D$15&lt;0.000001,0,IF($C826&gt;='H-32A-WP06 - Debt Service'!C$24,'H-32A-WP06 - Debt Service'!C$27/12,0)),"-")</f>
        <v>-</v>
      </c>
      <c r="E826" s="366" t="str">
        <f>IFERROR(IF(-SUM(E$20:E825)+E$15&lt;0.000001,0,IF($C826&gt;='H-32A-WP06 - Debt Service'!D$24,'H-32A-WP06 - Debt Service'!D$27/12,0)),"-")</f>
        <v>-</v>
      </c>
      <c r="F826" s="366" t="str">
        <f>IFERROR(IF(-SUM(F$20:F825)+F$15&lt;0.000001,0,IF($C826&gt;='H-32A-WP06 - Debt Service'!E$24,'H-32A-WP06 - Debt Service'!E$27/12,0)),"-")</f>
        <v>-</v>
      </c>
      <c r="G826" s="366">
        <f>IFERROR(IF(-SUM(G$20:G825)+G$15&lt;0.000001,0,IF($C826&gt;='H-32A-WP06 - Debt Service'!F$24,'H-32A-WP06 - Debt Service'!F$27/12,0)),"-")</f>
        <v>0</v>
      </c>
      <c r="H826" s="366">
        <f>IFERROR(IF(-SUM(H$20:H825)+H$15&lt;0.000001,0,IF($C826&gt;='H-32A-WP06 - Debt Service'!G$24,'H-32A-WP06 - Debt Service'!G$27/12,0)),"-")</f>
        <v>0</v>
      </c>
      <c r="I826" s="366">
        <f>IFERROR(IF(-SUM(I$20:I825)+I$15&lt;0.000001,0,IF($C826&gt;='H-32A-WP06 - Debt Service'!H$24,'H-32A-WP06 - Debt Service'!H$27/12,0)),"-")</f>
        <v>0</v>
      </c>
      <c r="J826" s="366">
        <f>IFERROR(IF(-SUM(J$20:J825)+J$15&lt;0.000001,0,IF($C826&gt;='H-32A-WP06 - Debt Service'!I$24,'H-32A-WP06 - Debt Service'!I$27/12,0)),"-")</f>
        <v>0</v>
      </c>
      <c r="K826" s="366">
        <f>IFERROR(IF(-SUM(K$20:K825)+K$15&lt;0.000001,0,IF($C826&gt;='H-32A-WP06 - Debt Service'!J$24,'H-32A-WP06 - Debt Service'!J$27/12,0)),"-")</f>
        <v>0</v>
      </c>
      <c r="L826" s="366">
        <f>IFERROR(IF(-SUM(L$20:L825)+L$15&lt;0.000001,0,IF($C826&gt;='H-32A-WP06 - Debt Service'!K$24,'H-32A-WP06 - Debt Service'!K$27/12,0)),"-")</f>
        <v>0</v>
      </c>
      <c r="M826" s="366">
        <f>IFERROR(IF(-SUM(M$20:M825)+M$15&lt;0.000001,0,IF($C826&gt;='H-32A-WP06 - Debt Service'!L$24,'H-32A-WP06 - Debt Service'!L$27/12,0)),"-")</f>
        <v>0</v>
      </c>
      <c r="N826" s="459"/>
      <c r="O826" s="354">
        <f t="shared" si="49"/>
        <v>2086</v>
      </c>
      <c r="P826" s="378">
        <f t="shared" si="51"/>
        <v>67997</v>
      </c>
      <c r="Q826" s="366" t="str">
        <f>IFERROR(IF(-SUM(Q$20:Q825)+Q$15&lt;0.000001,0,IF($C826&gt;='H-32A-WP06 - Debt Service'!P$24,'H-32A-WP06 - Debt Service'!P$27/12,0)),"-")</f>
        <v>-</v>
      </c>
      <c r="R826" s="366">
        <f>IFERROR(IF(-SUM(R$20:R825)+R$15&lt;0.000001,0,IF($C826&gt;='H-32A-WP06 - Debt Service'!Q$24,'H-32A-WP06 - Debt Service'!Q$27/12,0)),"-")</f>
        <v>0</v>
      </c>
      <c r="S826" s="366">
        <f>IFERROR(IF(-SUM(S$20:S825)+S$15&lt;0.000001,0,IF($C826&gt;='H-32A-WP06 - Debt Service'!R$24,'H-32A-WP06 - Debt Service'!R$27/12,0)),"-")</f>
        <v>0</v>
      </c>
      <c r="T826" s="366">
        <f>IFERROR(IF(-SUM(T$20:T825)+T$15&lt;0.000001,0,IF($C826&gt;='H-32A-WP06 - Debt Service'!S$24,'H-32A-WP06 - Debt Service'!S$27/12,0)),"-")</f>
        <v>0</v>
      </c>
      <c r="U826" s="366">
        <f>IFERROR(IF(-SUM(U$20:U825)+U$15&lt;0.000001,0,IF($C826&gt;='H-32A-WP06 - Debt Service'!T$24,'H-32A-WP06 - Debt Service'!T$27/12,0)),"-")</f>
        <v>0</v>
      </c>
      <c r="V826" s="366">
        <f>IFERROR(IF(-SUM(V$20:V825)+V$15&lt;0.000001,0,IF($C826&gt;='H-32A-WP06 - Debt Service'!U$24,'H-32A-WP06 - Debt Service'!U$27/12,0)),"-")</f>
        <v>0</v>
      </c>
      <c r="W826" s="366">
        <f>IFERROR(IF(-SUM(W$20:W825)+W$15&lt;0.000001,0,IF($C826&gt;='H-32A-WP06 - Debt Service'!V$24,'H-32A-WP06 - Debt Service'!V$27/12,0)),"-")</f>
        <v>0</v>
      </c>
      <c r="X826" s="366">
        <f>IFERROR(IF(-SUM(X$20:X825)+X$15&lt;0.000001,0,IF($C826&gt;='H-32A-WP06 - Debt Service'!W$24,'H-32A-WP06 - Debt Service'!W$27/12,0)),"-")</f>
        <v>0</v>
      </c>
      <c r="Y826" s="366">
        <f>IFERROR(IF(-SUM(Y$20:Y825)+Y$15&lt;0.000001,0,IF($C826&gt;='H-32A-WP06 - Debt Service'!X$24,'H-32A-WP06 - Debt Service'!X$27/12,0)),"-")</f>
        <v>0</v>
      </c>
      <c r="Z826" s="366">
        <f>IFERROR(IF(-SUM(Z$20:Z825)+Z$15&lt;0.000001,0,IF($C826&gt;='H-32A-WP06 - Debt Service'!Y$24,'H-32A-WP06 - Debt Service'!Y$27/12,0)),"-")</f>
        <v>0</v>
      </c>
    </row>
    <row r="827" spans="2:26">
      <c r="B827" s="354">
        <f t="shared" si="48"/>
        <v>2086</v>
      </c>
      <c r="C827" s="378">
        <f t="shared" si="50"/>
        <v>68028</v>
      </c>
      <c r="D827" s="366" t="str">
        <f>IFERROR(IF(-SUM(D$20:D826)+D$15&lt;0.000001,0,IF($C827&gt;='H-32A-WP06 - Debt Service'!C$24,'H-32A-WP06 - Debt Service'!C$27/12,0)),"-")</f>
        <v>-</v>
      </c>
      <c r="E827" s="366" t="str">
        <f>IFERROR(IF(-SUM(E$20:E826)+E$15&lt;0.000001,0,IF($C827&gt;='H-32A-WP06 - Debt Service'!D$24,'H-32A-WP06 - Debt Service'!D$27/12,0)),"-")</f>
        <v>-</v>
      </c>
      <c r="F827" s="366" t="str">
        <f>IFERROR(IF(-SUM(F$20:F826)+F$15&lt;0.000001,0,IF($C827&gt;='H-32A-WP06 - Debt Service'!E$24,'H-32A-WP06 - Debt Service'!E$27/12,0)),"-")</f>
        <v>-</v>
      </c>
      <c r="G827" s="366">
        <f>IFERROR(IF(-SUM(G$20:G826)+G$15&lt;0.000001,0,IF($C827&gt;='H-32A-WP06 - Debt Service'!F$24,'H-32A-WP06 - Debt Service'!F$27/12,0)),"-")</f>
        <v>0</v>
      </c>
      <c r="H827" s="366">
        <f>IFERROR(IF(-SUM(H$20:H826)+H$15&lt;0.000001,0,IF($C827&gt;='H-32A-WP06 - Debt Service'!G$24,'H-32A-WP06 - Debt Service'!G$27/12,0)),"-")</f>
        <v>0</v>
      </c>
      <c r="I827" s="366">
        <f>IFERROR(IF(-SUM(I$20:I826)+I$15&lt;0.000001,0,IF($C827&gt;='H-32A-WP06 - Debt Service'!H$24,'H-32A-WP06 - Debt Service'!H$27/12,0)),"-")</f>
        <v>0</v>
      </c>
      <c r="J827" s="366">
        <f>IFERROR(IF(-SUM(J$20:J826)+J$15&lt;0.000001,0,IF($C827&gt;='H-32A-WP06 - Debt Service'!I$24,'H-32A-WP06 - Debt Service'!I$27/12,0)),"-")</f>
        <v>0</v>
      </c>
      <c r="K827" s="366">
        <f>IFERROR(IF(-SUM(K$20:K826)+K$15&lt;0.000001,0,IF($C827&gt;='H-32A-WP06 - Debt Service'!J$24,'H-32A-WP06 - Debt Service'!J$27/12,0)),"-")</f>
        <v>0</v>
      </c>
      <c r="L827" s="366">
        <f>IFERROR(IF(-SUM(L$20:L826)+L$15&lt;0.000001,0,IF($C827&gt;='H-32A-WP06 - Debt Service'!K$24,'H-32A-WP06 - Debt Service'!K$27/12,0)),"-")</f>
        <v>0</v>
      </c>
      <c r="M827" s="366">
        <f>IFERROR(IF(-SUM(M$20:M826)+M$15&lt;0.000001,0,IF($C827&gt;='H-32A-WP06 - Debt Service'!L$24,'H-32A-WP06 - Debt Service'!L$27/12,0)),"-")</f>
        <v>0</v>
      </c>
      <c r="N827" s="459"/>
      <c r="O827" s="354">
        <f t="shared" si="49"/>
        <v>2086</v>
      </c>
      <c r="P827" s="378">
        <f t="shared" si="51"/>
        <v>68028</v>
      </c>
      <c r="Q827" s="366" t="str">
        <f>IFERROR(IF(-SUM(Q$20:Q826)+Q$15&lt;0.000001,0,IF($C827&gt;='H-32A-WP06 - Debt Service'!P$24,'H-32A-WP06 - Debt Service'!P$27/12,0)),"-")</f>
        <v>-</v>
      </c>
      <c r="R827" s="366">
        <f>IFERROR(IF(-SUM(R$20:R826)+R$15&lt;0.000001,0,IF($C827&gt;='H-32A-WP06 - Debt Service'!Q$24,'H-32A-WP06 - Debt Service'!Q$27/12,0)),"-")</f>
        <v>0</v>
      </c>
      <c r="S827" s="366">
        <f>IFERROR(IF(-SUM(S$20:S826)+S$15&lt;0.000001,0,IF($C827&gt;='H-32A-WP06 - Debt Service'!R$24,'H-32A-WP06 - Debt Service'!R$27/12,0)),"-")</f>
        <v>0</v>
      </c>
      <c r="T827" s="366">
        <f>IFERROR(IF(-SUM(T$20:T826)+T$15&lt;0.000001,0,IF($C827&gt;='H-32A-WP06 - Debt Service'!S$24,'H-32A-WP06 - Debt Service'!S$27/12,0)),"-")</f>
        <v>0</v>
      </c>
      <c r="U827" s="366">
        <f>IFERROR(IF(-SUM(U$20:U826)+U$15&lt;0.000001,0,IF($C827&gt;='H-32A-WP06 - Debt Service'!T$24,'H-32A-WP06 - Debt Service'!T$27/12,0)),"-")</f>
        <v>0</v>
      </c>
      <c r="V827" s="366">
        <f>IFERROR(IF(-SUM(V$20:V826)+V$15&lt;0.000001,0,IF($C827&gt;='H-32A-WP06 - Debt Service'!U$24,'H-32A-WP06 - Debt Service'!U$27/12,0)),"-")</f>
        <v>0</v>
      </c>
      <c r="W827" s="366">
        <f>IFERROR(IF(-SUM(W$20:W826)+W$15&lt;0.000001,0,IF($C827&gt;='H-32A-WP06 - Debt Service'!V$24,'H-32A-WP06 - Debt Service'!V$27/12,0)),"-")</f>
        <v>0</v>
      </c>
      <c r="X827" s="366">
        <f>IFERROR(IF(-SUM(X$20:X826)+X$15&lt;0.000001,0,IF($C827&gt;='H-32A-WP06 - Debt Service'!W$24,'H-32A-WP06 - Debt Service'!W$27/12,0)),"-")</f>
        <v>0</v>
      </c>
      <c r="Y827" s="366">
        <f>IFERROR(IF(-SUM(Y$20:Y826)+Y$15&lt;0.000001,0,IF($C827&gt;='H-32A-WP06 - Debt Service'!X$24,'H-32A-WP06 - Debt Service'!X$27/12,0)),"-")</f>
        <v>0</v>
      </c>
      <c r="Z827" s="366">
        <f>IFERROR(IF(-SUM(Z$20:Z826)+Z$15&lt;0.000001,0,IF($C827&gt;='H-32A-WP06 - Debt Service'!Y$24,'H-32A-WP06 - Debt Service'!Y$27/12,0)),"-")</f>
        <v>0</v>
      </c>
    </row>
    <row r="828" spans="2:26">
      <c r="B828" s="354">
        <f t="shared" si="48"/>
        <v>2086</v>
      </c>
      <c r="C828" s="378">
        <f t="shared" si="50"/>
        <v>68058</v>
      </c>
      <c r="D828" s="366" t="str">
        <f>IFERROR(IF(-SUM(D$20:D827)+D$15&lt;0.000001,0,IF($C828&gt;='H-32A-WP06 - Debt Service'!C$24,'H-32A-WP06 - Debt Service'!C$27/12,0)),"-")</f>
        <v>-</v>
      </c>
      <c r="E828" s="366" t="str">
        <f>IFERROR(IF(-SUM(E$20:E827)+E$15&lt;0.000001,0,IF($C828&gt;='H-32A-WP06 - Debt Service'!D$24,'H-32A-WP06 - Debt Service'!D$27/12,0)),"-")</f>
        <v>-</v>
      </c>
      <c r="F828" s="366" t="str">
        <f>IFERROR(IF(-SUM(F$20:F827)+F$15&lt;0.000001,0,IF($C828&gt;='H-32A-WP06 - Debt Service'!E$24,'H-32A-WP06 - Debt Service'!E$27/12,0)),"-")</f>
        <v>-</v>
      </c>
      <c r="G828" s="366">
        <f>IFERROR(IF(-SUM(G$20:G827)+G$15&lt;0.000001,0,IF($C828&gt;='H-32A-WP06 - Debt Service'!F$24,'H-32A-WP06 - Debt Service'!F$27/12,0)),"-")</f>
        <v>0</v>
      </c>
      <c r="H828" s="366">
        <f>IFERROR(IF(-SUM(H$20:H827)+H$15&lt;0.000001,0,IF($C828&gt;='H-32A-WP06 - Debt Service'!G$24,'H-32A-WP06 - Debt Service'!G$27/12,0)),"-")</f>
        <v>0</v>
      </c>
      <c r="I828" s="366">
        <f>IFERROR(IF(-SUM(I$20:I827)+I$15&lt;0.000001,0,IF($C828&gt;='H-32A-WP06 - Debt Service'!H$24,'H-32A-WP06 - Debt Service'!H$27/12,0)),"-")</f>
        <v>0</v>
      </c>
      <c r="J828" s="366">
        <f>IFERROR(IF(-SUM(J$20:J827)+J$15&lt;0.000001,0,IF($C828&gt;='H-32A-WP06 - Debt Service'!I$24,'H-32A-WP06 - Debt Service'!I$27/12,0)),"-")</f>
        <v>0</v>
      </c>
      <c r="K828" s="366">
        <f>IFERROR(IF(-SUM(K$20:K827)+K$15&lt;0.000001,0,IF($C828&gt;='H-32A-WP06 - Debt Service'!J$24,'H-32A-WP06 - Debt Service'!J$27/12,0)),"-")</f>
        <v>0</v>
      </c>
      <c r="L828" s="366">
        <f>IFERROR(IF(-SUM(L$20:L827)+L$15&lt;0.000001,0,IF($C828&gt;='H-32A-WP06 - Debt Service'!K$24,'H-32A-WP06 - Debt Service'!K$27/12,0)),"-")</f>
        <v>0</v>
      </c>
      <c r="M828" s="366">
        <f>IFERROR(IF(-SUM(M$20:M827)+M$15&lt;0.000001,0,IF($C828&gt;='H-32A-WP06 - Debt Service'!L$24,'H-32A-WP06 - Debt Service'!L$27/12,0)),"-")</f>
        <v>0</v>
      </c>
      <c r="N828" s="459"/>
      <c r="O828" s="354">
        <f t="shared" si="49"/>
        <v>2086</v>
      </c>
      <c r="P828" s="378">
        <f t="shared" si="51"/>
        <v>68058</v>
      </c>
      <c r="Q828" s="366" t="str">
        <f>IFERROR(IF(-SUM(Q$20:Q827)+Q$15&lt;0.000001,0,IF($C828&gt;='H-32A-WP06 - Debt Service'!P$24,'H-32A-WP06 - Debt Service'!P$27/12,0)),"-")</f>
        <v>-</v>
      </c>
      <c r="R828" s="366">
        <f>IFERROR(IF(-SUM(R$20:R827)+R$15&lt;0.000001,0,IF($C828&gt;='H-32A-WP06 - Debt Service'!Q$24,'H-32A-WP06 - Debt Service'!Q$27/12,0)),"-")</f>
        <v>0</v>
      </c>
      <c r="S828" s="366">
        <f>IFERROR(IF(-SUM(S$20:S827)+S$15&lt;0.000001,0,IF($C828&gt;='H-32A-WP06 - Debt Service'!R$24,'H-32A-WP06 - Debt Service'!R$27/12,0)),"-")</f>
        <v>0</v>
      </c>
      <c r="T828" s="366">
        <f>IFERROR(IF(-SUM(T$20:T827)+T$15&lt;0.000001,0,IF($C828&gt;='H-32A-WP06 - Debt Service'!S$24,'H-32A-WP06 - Debt Service'!S$27/12,0)),"-")</f>
        <v>0</v>
      </c>
      <c r="U828" s="366">
        <f>IFERROR(IF(-SUM(U$20:U827)+U$15&lt;0.000001,0,IF($C828&gt;='H-32A-WP06 - Debt Service'!T$24,'H-32A-WP06 - Debt Service'!T$27/12,0)),"-")</f>
        <v>0</v>
      </c>
      <c r="V828" s="366">
        <f>IFERROR(IF(-SUM(V$20:V827)+V$15&lt;0.000001,0,IF($C828&gt;='H-32A-WP06 - Debt Service'!U$24,'H-32A-WP06 - Debt Service'!U$27/12,0)),"-")</f>
        <v>0</v>
      </c>
      <c r="W828" s="366">
        <f>IFERROR(IF(-SUM(W$20:W827)+W$15&lt;0.000001,0,IF($C828&gt;='H-32A-WP06 - Debt Service'!V$24,'H-32A-WP06 - Debt Service'!V$27/12,0)),"-")</f>
        <v>0</v>
      </c>
      <c r="X828" s="366">
        <f>IFERROR(IF(-SUM(X$20:X827)+X$15&lt;0.000001,0,IF($C828&gt;='H-32A-WP06 - Debt Service'!W$24,'H-32A-WP06 - Debt Service'!W$27/12,0)),"-")</f>
        <v>0</v>
      </c>
      <c r="Y828" s="366">
        <f>IFERROR(IF(-SUM(Y$20:Y827)+Y$15&lt;0.000001,0,IF($C828&gt;='H-32A-WP06 - Debt Service'!X$24,'H-32A-WP06 - Debt Service'!X$27/12,0)),"-")</f>
        <v>0</v>
      </c>
      <c r="Z828" s="366">
        <f>IFERROR(IF(-SUM(Z$20:Z827)+Z$15&lt;0.000001,0,IF($C828&gt;='H-32A-WP06 - Debt Service'!Y$24,'H-32A-WP06 - Debt Service'!Y$27/12,0)),"-")</f>
        <v>0</v>
      </c>
    </row>
    <row r="829" spans="2:26">
      <c r="B829" s="354">
        <f t="shared" si="48"/>
        <v>2086</v>
      </c>
      <c r="C829" s="378">
        <f t="shared" si="50"/>
        <v>68089</v>
      </c>
      <c r="D829" s="366" t="str">
        <f>IFERROR(IF(-SUM(D$20:D828)+D$15&lt;0.000001,0,IF($C829&gt;='H-32A-WP06 - Debt Service'!C$24,'H-32A-WP06 - Debt Service'!C$27/12,0)),"-")</f>
        <v>-</v>
      </c>
      <c r="E829" s="366" t="str">
        <f>IFERROR(IF(-SUM(E$20:E828)+E$15&lt;0.000001,0,IF($C829&gt;='H-32A-WP06 - Debt Service'!D$24,'H-32A-WP06 - Debt Service'!D$27/12,0)),"-")</f>
        <v>-</v>
      </c>
      <c r="F829" s="366" t="str">
        <f>IFERROR(IF(-SUM(F$20:F828)+F$15&lt;0.000001,0,IF($C829&gt;='H-32A-WP06 - Debt Service'!E$24,'H-32A-WP06 - Debt Service'!E$27/12,0)),"-")</f>
        <v>-</v>
      </c>
      <c r="G829" s="366">
        <f>IFERROR(IF(-SUM(G$20:G828)+G$15&lt;0.000001,0,IF($C829&gt;='H-32A-WP06 - Debt Service'!F$24,'H-32A-WP06 - Debt Service'!F$27/12,0)),"-")</f>
        <v>0</v>
      </c>
      <c r="H829" s="366">
        <f>IFERROR(IF(-SUM(H$20:H828)+H$15&lt;0.000001,0,IF($C829&gt;='H-32A-WP06 - Debt Service'!G$24,'H-32A-WP06 - Debt Service'!G$27/12,0)),"-")</f>
        <v>0</v>
      </c>
      <c r="I829" s="366">
        <f>IFERROR(IF(-SUM(I$20:I828)+I$15&lt;0.000001,0,IF($C829&gt;='H-32A-WP06 - Debt Service'!H$24,'H-32A-WP06 - Debt Service'!H$27/12,0)),"-")</f>
        <v>0</v>
      </c>
      <c r="J829" s="366">
        <f>IFERROR(IF(-SUM(J$20:J828)+J$15&lt;0.000001,0,IF($C829&gt;='H-32A-WP06 - Debt Service'!I$24,'H-32A-WP06 - Debt Service'!I$27/12,0)),"-")</f>
        <v>0</v>
      </c>
      <c r="K829" s="366">
        <f>IFERROR(IF(-SUM(K$20:K828)+K$15&lt;0.000001,0,IF($C829&gt;='H-32A-WP06 - Debt Service'!J$24,'H-32A-WP06 - Debt Service'!J$27/12,0)),"-")</f>
        <v>0</v>
      </c>
      <c r="L829" s="366">
        <f>IFERROR(IF(-SUM(L$20:L828)+L$15&lt;0.000001,0,IF($C829&gt;='H-32A-WP06 - Debt Service'!K$24,'H-32A-WP06 - Debt Service'!K$27/12,0)),"-")</f>
        <v>0</v>
      </c>
      <c r="M829" s="366">
        <f>IFERROR(IF(-SUM(M$20:M828)+M$15&lt;0.000001,0,IF($C829&gt;='H-32A-WP06 - Debt Service'!L$24,'H-32A-WP06 - Debt Service'!L$27/12,0)),"-")</f>
        <v>0</v>
      </c>
      <c r="N829" s="459"/>
      <c r="O829" s="354">
        <f t="shared" si="49"/>
        <v>2086</v>
      </c>
      <c r="P829" s="378">
        <f t="shared" si="51"/>
        <v>68089</v>
      </c>
      <c r="Q829" s="366" t="str">
        <f>IFERROR(IF(-SUM(Q$20:Q828)+Q$15&lt;0.000001,0,IF($C829&gt;='H-32A-WP06 - Debt Service'!P$24,'H-32A-WP06 - Debt Service'!P$27/12,0)),"-")</f>
        <v>-</v>
      </c>
      <c r="R829" s="366">
        <f>IFERROR(IF(-SUM(R$20:R828)+R$15&lt;0.000001,0,IF($C829&gt;='H-32A-WP06 - Debt Service'!Q$24,'H-32A-WP06 - Debt Service'!Q$27/12,0)),"-")</f>
        <v>0</v>
      </c>
      <c r="S829" s="366">
        <f>IFERROR(IF(-SUM(S$20:S828)+S$15&lt;0.000001,0,IF($C829&gt;='H-32A-WP06 - Debt Service'!R$24,'H-32A-WP06 - Debt Service'!R$27/12,0)),"-")</f>
        <v>0</v>
      </c>
      <c r="T829" s="366">
        <f>IFERROR(IF(-SUM(T$20:T828)+T$15&lt;0.000001,0,IF($C829&gt;='H-32A-WP06 - Debt Service'!S$24,'H-32A-WP06 - Debt Service'!S$27/12,0)),"-")</f>
        <v>0</v>
      </c>
      <c r="U829" s="366">
        <f>IFERROR(IF(-SUM(U$20:U828)+U$15&lt;0.000001,0,IF($C829&gt;='H-32A-WP06 - Debt Service'!T$24,'H-32A-WP06 - Debt Service'!T$27/12,0)),"-")</f>
        <v>0</v>
      </c>
      <c r="V829" s="366">
        <f>IFERROR(IF(-SUM(V$20:V828)+V$15&lt;0.000001,0,IF($C829&gt;='H-32A-WP06 - Debt Service'!U$24,'H-32A-WP06 - Debt Service'!U$27/12,0)),"-")</f>
        <v>0</v>
      </c>
      <c r="W829" s="366">
        <f>IFERROR(IF(-SUM(W$20:W828)+W$15&lt;0.000001,0,IF($C829&gt;='H-32A-WP06 - Debt Service'!V$24,'H-32A-WP06 - Debt Service'!V$27/12,0)),"-")</f>
        <v>0</v>
      </c>
      <c r="X829" s="366">
        <f>IFERROR(IF(-SUM(X$20:X828)+X$15&lt;0.000001,0,IF($C829&gt;='H-32A-WP06 - Debt Service'!W$24,'H-32A-WP06 - Debt Service'!W$27/12,0)),"-")</f>
        <v>0</v>
      </c>
      <c r="Y829" s="366">
        <f>IFERROR(IF(-SUM(Y$20:Y828)+Y$15&lt;0.000001,0,IF($C829&gt;='H-32A-WP06 - Debt Service'!X$24,'H-32A-WP06 - Debt Service'!X$27/12,0)),"-")</f>
        <v>0</v>
      </c>
      <c r="Z829" s="366">
        <f>IFERROR(IF(-SUM(Z$20:Z828)+Z$15&lt;0.000001,0,IF($C829&gt;='H-32A-WP06 - Debt Service'!Y$24,'H-32A-WP06 - Debt Service'!Y$27/12,0)),"-")</f>
        <v>0</v>
      </c>
    </row>
    <row r="830" spans="2:26">
      <c r="B830" s="354">
        <f t="shared" si="48"/>
        <v>2086</v>
      </c>
      <c r="C830" s="378">
        <f t="shared" si="50"/>
        <v>68119</v>
      </c>
      <c r="D830" s="366" t="str">
        <f>IFERROR(IF(-SUM(D$20:D829)+D$15&lt;0.000001,0,IF($C830&gt;='H-32A-WP06 - Debt Service'!C$24,'H-32A-WP06 - Debt Service'!C$27/12,0)),"-")</f>
        <v>-</v>
      </c>
      <c r="E830" s="366" t="str">
        <f>IFERROR(IF(-SUM(E$20:E829)+E$15&lt;0.000001,0,IF($C830&gt;='H-32A-WP06 - Debt Service'!D$24,'H-32A-WP06 - Debt Service'!D$27/12,0)),"-")</f>
        <v>-</v>
      </c>
      <c r="F830" s="366" t="str">
        <f>IFERROR(IF(-SUM(F$20:F829)+F$15&lt;0.000001,0,IF($C830&gt;='H-32A-WP06 - Debt Service'!E$24,'H-32A-WP06 - Debt Service'!E$27/12,0)),"-")</f>
        <v>-</v>
      </c>
      <c r="G830" s="366">
        <f>IFERROR(IF(-SUM(G$20:G829)+G$15&lt;0.000001,0,IF($C830&gt;='H-32A-WP06 - Debt Service'!F$24,'H-32A-WP06 - Debt Service'!F$27/12,0)),"-")</f>
        <v>0</v>
      </c>
      <c r="H830" s="366">
        <f>IFERROR(IF(-SUM(H$20:H829)+H$15&lt;0.000001,0,IF($C830&gt;='H-32A-WP06 - Debt Service'!G$24,'H-32A-WP06 - Debt Service'!G$27/12,0)),"-")</f>
        <v>0</v>
      </c>
      <c r="I830" s="366">
        <f>IFERROR(IF(-SUM(I$20:I829)+I$15&lt;0.000001,0,IF($C830&gt;='H-32A-WP06 - Debt Service'!H$24,'H-32A-WP06 - Debt Service'!H$27/12,0)),"-")</f>
        <v>0</v>
      </c>
      <c r="J830" s="366">
        <f>IFERROR(IF(-SUM(J$20:J829)+J$15&lt;0.000001,0,IF($C830&gt;='H-32A-WP06 - Debt Service'!I$24,'H-32A-WP06 - Debt Service'!I$27/12,0)),"-")</f>
        <v>0</v>
      </c>
      <c r="K830" s="366">
        <f>IFERROR(IF(-SUM(K$20:K829)+K$15&lt;0.000001,0,IF($C830&gt;='H-32A-WP06 - Debt Service'!J$24,'H-32A-WP06 - Debt Service'!J$27/12,0)),"-")</f>
        <v>0</v>
      </c>
      <c r="L830" s="366">
        <f>IFERROR(IF(-SUM(L$20:L829)+L$15&lt;0.000001,0,IF($C830&gt;='H-32A-WP06 - Debt Service'!K$24,'H-32A-WP06 - Debt Service'!K$27/12,0)),"-")</f>
        <v>0</v>
      </c>
      <c r="M830" s="366">
        <f>IFERROR(IF(-SUM(M$20:M829)+M$15&lt;0.000001,0,IF($C830&gt;='H-32A-WP06 - Debt Service'!L$24,'H-32A-WP06 - Debt Service'!L$27/12,0)),"-")</f>
        <v>0</v>
      </c>
      <c r="N830" s="459"/>
      <c r="O830" s="354">
        <f t="shared" si="49"/>
        <v>2086</v>
      </c>
      <c r="P830" s="378">
        <f t="shared" si="51"/>
        <v>68119</v>
      </c>
      <c r="Q830" s="366" t="str">
        <f>IFERROR(IF(-SUM(Q$20:Q829)+Q$15&lt;0.000001,0,IF($C830&gt;='H-32A-WP06 - Debt Service'!P$24,'H-32A-WP06 - Debt Service'!P$27/12,0)),"-")</f>
        <v>-</v>
      </c>
      <c r="R830" s="366">
        <f>IFERROR(IF(-SUM(R$20:R829)+R$15&lt;0.000001,0,IF($C830&gt;='H-32A-WP06 - Debt Service'!Q$24,'H-32A-WP06 - Debt Service'!Q$27/12,0)),"-")</f>
        <v>0</v>
      </c>
      <c r="S830" s="366">
        <f>IFERROR(IF(-SUM(S$20:S829)+S$15&lt;0.000001,0,IF($C830&gt;='H-32A-WP06 - Debt Service'!R$24,'H-32A-WP06 - Debt Service'!R$27/12,0)),"-")</f>
        <v>0</v>
      </c>
      <c r="T830" s="366">
        <f>IFERROR(IF(-SUM(T$20:T829)+T$15&lt;0.000001,0,IF($C830&gt;='H-32A-WP06 - Debt Service'!S$24,'H-32A-WP06 - Debt Service'!S$27/12,0)),"-")</f>
        <v>0</v>
      </c>
      <c r="U830" s="366">
        <f>IFERROR(IF(-SUM(U$20:U829)+U$15&lt;0.000001,0,IF($C830&gt;='H-32A-WP06 - Debt Service'!T$24,'H-32A-WP06 - Debt Service'!T$27/12,0)),"-")</f>
        <v>0</v>
      </c>
      <c r="V830" s="366">
        <f>IFERROR(IF(-SUM(V$20:V829)+V$15&lt;0.000001,0,IF($C830&gt;='H-32A-WP06 - Debt Service'!U$24,'H-32A-WP06 - Debt Service'!U$27/12,0)),"-")</f>
        <v>0</v>
      </c>
      <c r="W830" s="366">
        <f>IFERROR(IF(-SUM(W$20:W829)+W$15&lt;0.000001,0,IF($C830&gt;='H-32A-WP06 - Debt Service'!V$24,'H-32A-WP06 - Debt Service'!V$27/12,0)),"-")</f>
        <v>0</v>
      </c>
      <c r="X830" s="366">
        <f>IFERROR(IF(-SUM(X$20:X829)+X$15&lt;0.000001,0,IF($C830&gt;='H-32A-WP06 - Debt Service'!W$24,'H-32A-WP06 - Debt Service'!W$27/12,0)),"-")</f>
        <v>0</v>
      </c>
      <c r="Y830" s="366">
        <f>IFERROR(IF(-SUM(Y$20:Y829)+Y$15&lt;0.000001,0,IF($C830&gt;='H-32A-WP06 - Debt Service'!X$24,'H-32A-WP06 - Debt Service'!X$27/12,0)),"-")</f>
        <v>0</v>
      </c>
      <c r="Z830" s="366">
        <f>IFERROR(IF(-SUM(Z$20:Z829)+Z$15&lt;0.000001,0,IF($C830&gt;='H-32A-WP06 - Debt Service'!Y$24,'H-32A-WP06 - Debt Service'!Y$27/12,0)),"-")</f>
        <v>0</v>
      </c>
    </row>
    <row r="831" spans="2:26">
      <c r="B831" s="354">
        <f t="shared" si="48"/>
        <v>2086</v>
      </c>
      <c r="C831" s="378">
        <f t="shared" si="50"/>
        <v>68150</v>
      </c>
      <c r="D831" s="366" t="str">
        <f>IFERROR(IF(-SUM(D$20:D830)+D$15&lt;0.000001,0,IF($C831&gt;='H-32A-WP06 - Debt Service'!C$24,'H-32A-WP06 - Debt Service'!C$27/12,0)),"-")</f>
        <v>-</v>
      </c>
      <c r="E831" s="366" t="str">
        <f>IFERROR(IF(-SUM(E$20:E830)+E$15&lt;0.000001,0,IF($C831&gt;='H-32A-WP06 - Debt Service'!D$24,'H-32A-WP06 - Debt Service'!D$27/12,0)),"-")</f>
        <v>-</v>
      </c>
      <c r="F831" s="366" t="str">
        <f>IFERROR(IF(-SUM(F$20:F830)+F$15&lt;0.000001,0,IF($C831&gt;='H-32A-WP06 - Debt Service'!E$24,'H-32A-WP06 - Debt Service'!E$27/12,0)),"-")</f>
        <v>-</v>
      </c>
      <c r="G831" s="366">
        <f>IFERROR(IF(-SUM(G$20:G830)+G$15&lt;0.000001,0,IF($C831&gt;='H-32A-WP06 - Debt Service'!F$24,'H-32A-WP06 - Debt Service'!F$27/12,0)),"-")</f>
        <v>0</v>
      </c>
      <c r="H831" s="366">
        <f>IFERROR(IF(-SUM(H$20:H830)+H$15&lt;0.000001,0,IF($C831&gt;='H-32A-WP06 - Debt Service'!G$24,'H-32A-WP06 - Debt Service'!G$27/12,0)),"-")</f>
        <v>0</v>
      </c>
      <c r="I831" s="366">
        <f>IFERROR(IF(-SUM(I$20:I830)+I$15&lt;0.000001,0,IF($C831&gt;='H-32A-WP06 - Debt Service'!H$24,'H-32A-WP06 - Debt Service'!H$27/12,0)),"-")</f>
        <v>0</v>
      </c>
      <c r="J831" s="366">
        <f>IFERROR(IF(-SUM(J$20:J830)+J$15&lt;0.000001,0,IF($C831&gt;='H-32A-WP06 - Debt Service'!I$24,'H-32A-WP06 - Debt Service'!I$27/12,0)),"-")</f>
        <v>0</v>
      </c>
      <c r="K831" s="366">
        <f>IFERROR(IF(-SUM(K$20:K830)+K$15&lt;0.000001,0,IF($C831&gt;='H-32A-WP06 - Debt Service'!J$24,'H-32A-WP06 - Debt Service'!J$27/12,0)),"-")</f>
        <v>0</v>
      </c>
      <c r="L831" s="366">
        <f>IFERROR(IF(-SUM(L$20:L830)+L$15&lt;0.000001,0,IF($C831&gt;='H-32A-WP06 - Debt Service'!K$24,'H-32A-WP06 - Debt Service'!K$27/12,0)),"-")</f>
        <v>0</v>
      </c>
      <c r="M831" s="366">
        <f>IFERROR(IF(-SUM(M$20:M830)+M$15&lt;0.000001,0,IF($C831&gt;='H-32A-WP06 - Debt Service'!L$24,'H-32A-WP06 - Debt Service'!L$27/12,0)),"-")</f>
        <v>0</v>
      </c>
      <c r="N831" s="459"/>
      <c r="O831" s="354">
        <f t="shared" si="49"/>
        <v>2086</v>
      </c>
      <c r="P831" s="378">
        <f t="shared" si="51"/>
        <v>68150</v>
      </c>
      <c r="Q831" s="366" t="str">
        <f>IFERROR(IF(-SUM(Q$20:Q830)+Q$15&lt;0.000001,0,IF($C831&gt;='H-32A-WP06 - Debt Service'!P$24,'H-32A-WP06 - Debt Service'!P$27/12,0)),"-")</f>
        <v>-</v>
      </c>
      <c r="R831" s="366">
        <f>IFERROR(IF(-SUM(R$20:R830)+R$15&lt;0.000001,0,IF($C831&gt;='H-32A-WP06 - Debt Service'!Q$24,'H-32A-WP06 - Debt Service'!Q$27/12,0)),"-")</f>
        <v>0</v>
      </c>
      <c r="S831" s="366">
        <f>IFERROR(IF(-SUM(S$20:S830)+S$15&lt;0.000001,0,IF($C831&gt;='H-32A-WP06 - Debt Service'!R$24,'H-32A-WP06 - Debt Service'!R$27/12,0)),"-")</f>
        <v>0</v>
      </c>
      <c r="T831" s="366">
        <f>IFERROR(IF(-SUM(T$20:T830)+T$15&lt;0.000001,0,IF($C831&gt;='H-32A-WP06 - Debt Service'!S$24,'H-32A-WP06 - Debt Service'!S$27/12,0)),"-")</f>
        <v>0</v>
      </c>
      <c r="U831" s="366">
        <f>IFERROR(IF(-SUM(U$20:U830)+U$15&lt;0.000001,0,IF($C831&gt;='H-32A-WP06 - Debt Service'!T$24,'H-32A-WP06 - Debt Service'!T$27/12,0)),"-")</f>
        <v>0</v>
      </c>
      <c r="V831" s="366">
        <f>IFERROR(IF(-SUM(V$20:V830)+V$15&lt;0.000001,0,IF($C831&gt;='H-32A-WP06 - Debt Service'!U$24,'H-32A-WP06 - Debt Service'!U$27/12,0)),"-")</f>
        <v>0</v>
      </c>
      <c r="W831" s="366">
        <f>IFERROR(IF(-SUM(W$20:W830)+W$15&lt;0.000001,0,IF($C831&gt;='H-32A-WP06 - Debt Service'!V$24,'H-32A-WP06 - Debt Service'!V$27/12,0)),"-")</f>
        <v>0</v>
      </c>
      <c r="X831" s="366">
        <f>IFERROR(IF(-SUM(X$20:X830)+X$15&lt;0.000001,0,IF($C831&gt;='H-32A-WP06 - Debt Service'!W$24,'H-32A-WP06 - Debt Service'!W$27/12,0)),"-")</f>
        <v>0</v>
      </c>
      <c r="Y831" s="366">
        <f>IFERROR(IF(-SUM(Y$20:Y830)+Y$15&lt;0.000001,0,IF($C831&gt;='H-32A-WP06 - Debt Service'!X$24,'H-32A-WP06 - Debt Service'!X$27/12,0)),"-")</f>
        <v>0</v>
      </c>
      <c r="Z831" s="366">
        <f>IFERROR(IF(-SUM(Z$20:Z830)+Z$15&lt;0.000001,0,IF($C831&gt;='H-32A-WP06 - Debt Service'!Y$24,'H-32A-WP06 - Debt Service'!Y$27/12,0)),"-")</f>
        <v>0</v>
      </c>
    </row>
    <row r="832" spans="2:26">
      <c r="B832" s="354">
        <f t="shared" si="48"/>
        <v>2086</v>
      </c>
      <c r="C832" s="378">
        <f t="shared" si="50"/>
        <v>68181</v>
      </c>
      <c r="D832" s="366" t="str">
        <f>IFERROR(IF(-SUM(D$20:D831)+D$15&lt;0.000001,0,IF($C832&gt;='H-32A-WP06 - Debt Service'!C$24,'H-32A-WP06 - Debt Service'!C$27/12,0)),"-")</f>
        <v>-</v>
      </c>
      <c r="E832" s="366" t="str">
        <f>IFERROR(IF(-SUM(E$20:E831)+E$15&lt;0.000001,0,IF($C832&gt;='H-32A-WP06 - Debt Service'!D$24,'H-32A-WP06 - Debt Service'!D$27/12,0)),"-")</f>
        <v>-</v>
      </c>
      <c r="F832" s="366" t="str">
        <f>IFERROR(IF(-SUM(F$20:F831)+F$15&lt;0.000001,0,IF($C832&gt;='H-32A-WP06 - Debt Service'!E$24,'H-32A-WP06 - Debt Service'!E$27/12,0)),"-")</f>
        <v>-</v>
      </c>
      <c r="G832" s="366">
        <f>IFERROR(IF(-SUM(G$20:G831)+G$15&lt;0.000001,0,IF($C832&gt;='H-32A-WP06 - Debt Service'!F$24,'H-32A-WP06 - Debt Service'!F$27/12,0)),"-")</f>
        <v>0</v>
      </c>
      <c r="H832" s="366">
        <f>IFERROR(IF(-SUM(H$20:H831)+H$15&lt;0.000001,0,IF($C832&gt;='H-32A-WP06 - Debt Service'!G$24,'H-32A-WP06 - Debt Service'!G$27/12,0)),"-")</f>
        <v>0</v>
      </c>
      <c r="I832" s="366">
        <f>IFERROR(IF(-SUM(I$20:I831)+I$15&lt;0.000001,0,IF($C832&gt;='H-32A-WP06 - Debt Service'!H$24,'H-32A-WP06 - Debt Service'!H$27/12,0)),"-")</f>
        <v>0</v>
      </c>
      <c r="J832" s="366">
        <f>IFERROR(IF(-SUM(J$20:J831)+J$15&lt;0.000001,0,IF($C832&gt;='H-32A-WP06 - Debt Service'!I$24,'H-32A-WP06 - Debt Service'!I$27/12,0)),"-")</f>
        <v>0</v>
      </c>
      <c r="K832" s="366">
        <f>IFERROR(IF(-SUM(K$20:K831)+K$15&lt;0.000001,0,IF($C832&gt;='H-32A-WP06 - Debt Service'!J$24,'H-32A-WP06 - Debt Service'!J$27/12,0)),"-")</f>
        <v>0</v>
      </c>
      <c r="L832" s="366">
        <f>IFERROR(IF(-SUM(L$20:L831)+L$15&lt;0.000001,0,IF($C832&gt;='H-32A-WP06 - Debt Service'!K$24,'H-32A-WP06 - Debt Service'!K$27/12,0)),"-")</f>
        <v>0</v>
      </c>
      <c r="M832" s="366">
        <f>IFERROR(IF(-SUM(M$20:M831)+M$15&lt;0.000001,0,IF($C832&gt;='H-32A-WP06 - Debt Service'!L$24,'H-32A-WP06 - Debt Service'!L$27/12,0)),"-")</f>
        <v>0</v>
      </c>
      <c r="N832" s="459"/>
      <c r="O832" s="354">
        <f t="shared" si="49"/>
        <v>2086</v>
      </c>
      <c r="P832" s="378">
        <f t="shared" si="51"/>
        <v>68181</v>
      </c>
      <c r="Q832" s="366" t="str">
        <f>IFERROR(IF(-SUM(Q$20:Q831)+Q$15&lt;0.000001,0,IF($C832&gt;='H-32A-WP06 - Debt Service'!P$24,'H-32A-WP06 - Debt Service'!P$27/12,0)),"-")</f>
        <v>-</v>
      </c>
      <c r="R832" s="366">
        <f>IFERROR(IF(-SUM(R$20:R831)+R$15&lt;0.000001,0,IF($C832&gt;='H-32A-WP06 - Debt Service'!Q$24,'H-32A-WP06 - Debt Service'!Q$27/12,0)),"-")</f>
        <v>0</v>
      </c>
      <c r="S832" s="366">
        <f>IFERROR(IF(-SUM(S$20:S831)+S$15&lt;0.000001,0,IF($C832&gt;='H-32A-WP06 - Debt Service'!R$24,'H-32A-WP06 - Debt Service'!R$27/12,0)),"-")</f>
        <v>0</v>
      </c>
      <c r="T832" s="366">
        <f>IFERROR(IF(-SUM(T$20:T831)+T$15&lt;0.000001,0,IF($C832&gt;='H-32A-WP06 - Debt Service'!S$24,'H-32A-WP06 - Debt Service'!S$27/12,0)),"-")</f>
        <v>0</v>
      </c>
      <c r="U832" s="366">
        <f>IFERROR(IF(-SUM(U$20:U831)+U$15&lt;0.000001,0,IF($C832&gt;='H-32A-WP06 - Debt Service'!T$24,'H-32A-WP06 - Debt Service'!T$27/12,0)),"-")</f>
        <v>0</v>
      </c>
      <c r="V832" s="366">
        <f>IFERROR(IF(-SUM(V$20:V831)+V$15&lt;0.000001,0,IF($C832&gt;='H-32A-WP06 - Debt Service'!U$24,'H-32A-WP06 - Debt Service'!U$27/12,0)),"-")</f>
        <v>0</v>
      </c>
      <c r="W832" s="366">
        <f>IFERROR(IF(-SUM(W$20:W831)+W$15&lt;0.000001,0,IF($C832&gt;='H-32A-WP06 - Debt Service'!V$24,'H-32A-WP06 - Debt Service'!V$27/12,0)),"-")</f>
        <v>0</v>
      </c>
      <c r="X832" s="366">
        <f>IFERROR(IF(-SUM(X$20:X831)+X$15&lt;0.000001,0,IF($C832&gt;='H-32A-WP06 - Debt Service'!W$24,'H-32A-WP06 - Debt Service'!W$27/12,0)),"-")</f>
        <v>0</v>
      </c>
      <c r="Y832" s="366">
        <f>IFERROR(IF(-SUM(Y$20:Y831)+Y$15&lt;0.000001,0,IF($C832&gt;='H-32A-WP06 - Debt Service'!X$24,'H-32A-WP06 - Debt Service'!X$27/12,0)),"-")</f>
        <v>0</v>
      </c>
      <c r="Z832" s="366">
        <f>IFERROR(IF(-SUM(Z$20:Z831)+Z$15&lt;0.000001,0,IF($C832&gt;='H-32A-WP06 - Debt Service'!Y$24,'H-32A-WP06 - Debt Service'!Y$27/12,0)),"-")</f>
        <v>0</v>
      </c>
    </row>
    <row r="833" spans="2:26">
      <c r="B833" s="354">
        <f t="shared" si="48"/>
        <v>2086</v>
      </c>
      <c r="C833" s="378">
        <f t="shared" si="50"/>
        <v>68211</v>
      </c>
      <c r="D833" s="366" t="str">
        <f>IFERROR(IF(-SUM(D$20:D832)+D$15&lt;0.000001,0,IF($C833&gt;='H-32A-WP06 - Debt Service'!C$24,'H-32A-WP06 - Debt Service'!C$27/12,0)),"-")</f>
        <v>-</v>
      </c>
      <c r="E833" s="366" t="str">
        <f>IFERROR(IF(-SUM(E$20:E832)+E$15&lt;0.000001,0,IF($C833&gt;='H-32A-WP06 - Debt Service'!D$24,'H-32A-WP06 - Debt Service'!D$27/12,0)),"-")</f>
        <v>-</v>
      </c>
      <c r="F833" s="366" t="str">
        <f>IFERROR(IF(-SUM(F$20:F832)+F$15&lt;0.000001,0,IF($C833&gt;='H-32A-WP06 - Debt Service'!E$24,'H-32A-WP06 - Debt Service'!E$27/12,0)),"-")</f>
        <v>-</v>
      </c>
      <c r="G833" s="366">
        <f>IFERROR(IF(-SUM(G$20:G832)+G$15&lt;0.000001,0,IF($C833&gt;='H-32A-WP06 - Debt Service'!F$24,'H-32A-WP06 - Debt Service'!F$27/12,0)),"-")</f>
        <v>0</v>
      </c>
      <c r="H833" s="366">
        <f>IFERROR(IF(-SUM(H$20:H832)+H$15&lt;0.000001,0,IF($C833&gt;='H-32A-WP06 - Debt Service'!G$24,'H-32A-WP06 - Debt Service'!G$27/12,0)),"-")</f>
        <v>0</v>
      </c>
      <c r="I833" s="366">
        <f>IFERROR(IF(-SUM(I$20:I832)+I$15&lt;0.000001,0,IF($C833&gt;='H-32A-WP06 - Debt Service'!H$24,'H-32A-WP06 - Debt Service'!H$27/12,0)),"-")</f>
        <v>0</v>
      </c>
      <c r="J833" s="366">
        <f>IFERROR(IF(-SUM(J$20:J832)+J$15&lt;0.000001,0,IF($C833&gt;='H-32A-WP06 - Debt Service'!I$24,'H-32A-WP06 - Debt Service'!I$27/12,0)),"-")</f>
        <v>0</v>
      </c>
      <c r="K833" s="366">
        <f>IFERROR(IF(-SUM(K$20:K832)+K$15&lt;0.000001,0,IF($C833&gt;='H-32A-WP06 - Debt Service'!J$24,'H-32A-WP06 - Debt Service'!J$27/12,0)),"-")</f>
        <v>0</v>
      </c>
      <c r="L833" s="366">
        <f>IFERROR(IF(-SUM(L$20:L832)+L$15&lt;0.000001,0,IF($C833&gt;='H-32A-WP06 - Debt Service'!K$24,'H-32A-WP06 - Debt Service'!K$27/12,0)),"-")</f>
        <v>0</v>
      </c>
      <c r="M833" s="366">
        <f>IFERROR(IF(-SUM(M$20:M832)+M$15&lt;0.000001,0,IF($C833&gt;='H-32A-WP06 - Debt Service'!L$24,'H-32A-WP06 - Debt Service'!L$27/12,0)),"-")</f>
        <v>0</v>
      </c>
      <c r="N833" s="459"/>
      <c r="O833" s="354">
        <f t="shared" si="49"/>
        <v>2086</v>
      </c>
      <c r="P833" s="378">
        <f t="shared" si="51"/>
        <v>68211</v>
      </c>
      <c r="Q833" s="366" t="str">
        <f>IFERROR(IF(-SUM(Q$20:Q832)+Q$15&lt;0.000001,0,IF($C833&gt;='H-32A-WP06 - Debt Service'!P$24,'H-32A-WP06 - Debt Service'!P$27/12,0)),"-")</f>
        <v>-</v>
      </c>
      <c r="R833" s="366">
        <f>IFERROR(IF(-SUM(R$20:R832)+R$15&lt;0.000001,0,IF($C833&gt;='H-32A-WP06 - Debt Service'!Q$24,'H-32A-WP06 - Debt Service'!Q$27/12,0)),"-")</f>
        <v>0</v>
      </c>
      <c r="S833" s="366">
        <f>IFERROR(IF(-SUM(S$20:S832)+S$15&lt;0.000001,0,IF($C833&gt;='H-32A-WP06 - Debt Service'!R$24,'H-32A-WP06 - Debt Service'!R$27/12,0)),"-")</f>
        <v>0</v>
      </c>
      <c r="T833" s="366">
        <f>IFERROR(IF(-SUM(T$20:T832)+T$15&lt;0.000001,0,IF($C833&gt;='H-32A-WP06 - Debt Service'!S$24,'H-32A-WP06 - Debt Service'!S$27/12,0)),"-")</f>
        <v>0</v>
      </c>
      <c r="U833" s="366">
        <f>IFERROR(IF(-SUM(U$20:U832)+U$15&lt;0.000001,0,IF($C833&gt;='H-32A-WP06 - Debt Service'!T$24,'H-32A-WP06 - Debt Service'!T$27/12,0)),"-")</f>
        <v>0</v>
      </c>
      <c r="V833" s="366">
        <f>IFERROR(IF(-SUM(V$20:V832)+V$15&lt;0.000001,0,IF($C833&gt;='H-32A-WP06 - Debt Service'!U$24,'H-32A-WP06 - Debt Service'!U$27/12,0)),"-")</f>
        <v>0</v>
      </c>
      <c r="W833" s="366">
        <f>IFERROR(IF(-SUM(W$20:W832)+W$15&lt;0.000001,0,IF($C833&gt;='H-32A-WP06 - Debt Service'!V$24,'H-32A-WP06 - Debt Service'!V$27/12,0)),"-")</f>
        <v>0</v>
      </c>
      <c r="X833" s="366">
        <f>IFERROR(IF(-SUM(X$20:X832)+X$15&lt;0.000001,0,IF($C833&gt;='H-32A-WP06 - Debt Service'!W$24,'H-32A-WP06 - Debt Service'!W$27/12,0)),"-")</f>
        <v>0</v>
      </c>
      <c r="Y833" s="366">
        <f>IFERROR(IF(-SUM(Y$20:Y832)+Y$15&lt;0.000001,0,IF($C833&gt;='H-32A-WP06 - Debt Service'!X$24,'H-32A-WP06 - Debt Service'!X$27/12,0)),"-")</f>
        <v>0</v>
      </c>
      <c r="Z833" s="366">
        <f>IFERROR(IF(-SUM(Z$20:Z832)+Z$15&lt;0.000001,0,IF($C833&gt;='H-32A-WP06 - Debt Service'!Y$24,'H-32A-WP06 - Debt Service'!Y$27/12,0)),"-")</f>
        <v>0</v>
      </c>
    </row>
    <row r="834" spans="2:26">
      <c r="B834" s="354">
        <f t="shared" si="48"/>
        <v>2086</v>
      </c>
      <c r="C834" s="378">
        <f t="shared" si="50"/>
        <v>68242</v>
      </c>
      <c r="D834" s="366" t="str">
        <f>IFERROR(IF(-SUM(D$20:D833)+D$15&lt;0.000001,0,IF($C834&gt;='H-32A-WP06 - Debt Service'!C$24,'H-32A-WP06 - Debt Service'!C$27/12,0)),"-")</f>
        <v>-</v>
      </c>
      <c r="E834" s="366" t="str">
        <f>IFERROR(IF(-SUM(E$20:E833)+E$15&lt;0.000001,0,IF($C834&gt;='H-32A-WP06 - Debt Service'!D$24,'H-32A-WP06 - Debt Service'!D$27/12,0)),"-")</f>
        <v>-</v>
      </c>
      <c r="F834" s="366" t="str">
        <f>IFERROR(IF(-SUM(F$20:F833)+F$15&lt;0.000001,0,IF($C834&gt;='H-32A-WP06 - Debt Service'!E$24,'H-32A-WP06 - Debt Service'!E$27/12,0)),"-")</f>
        <v>-</v>
      </c>
      <c r="G834" s="366">
        <f>IFERROR(IF(-SUM(G$20:G833)+G$15&lt;0.000001,0,IF($C834&gt;='H-32A-WP06 - Debt Service'!F$24,'H-32A-WP06 - Debt Service'!F$27/12,0)),"-")</f>
        <v>0</v>
      </c>
      <c r="H834" s="366">
        <f>IFERROR(IF(-SUM(H$20:H833)+H$15&lt;0.000001,0,IF($C834&gt;='H-32A-WP06 - Debt Service'!G$24,'H-32A-WP06 - Debt Service'!G$27/12,0)),"-")</f>
        <v>0</v>
      </c>
      <c r="I834" s="366">
        <f>IFERROR(IF(-SUM(I$20:I833)+I$15&lt;0.000001,0,IF($C834&gt;='H-32A-WP06 - Debt Service'!H$24,'H-32A-WP06 - Debt Service'!H$27/12,0)),"-")</f>
        <v>0</v>
      </c>
      <c r="J834" s="366">
        <f>IFERROR(IF(-SUM(J$20:J833)+J$15&lt;0.000001,0,IF($C834&gt;='H-32A-WP06 - Debt Service'!I$24,'H-32A-WP06 - Debt Service'!I$27/12,0)),"-")</f>
        <v>0</v>
      </c>
      <c r="K834" s="366">
        <f>IFERROR(IF(-SUM(K$20:K833)+K$15&lt;0.000001,0,IF($C834&gt;='H-32A-WP06 - Debt Service'!J$24,'H-32A-WP06 - Debt Service'!J$27/12,0)),"-")</f>
        <v>0</v>
      </c>
      <c r="L834" s="366">
        <f>IFERROR(IF(-SUM(L$20:L833)+L$15&lt;0.000001,0,IF($C834&gt;='H-32A-WP06 - Debt Service'!K$24,'H-32A-WP06 - Debt Service'!K$27/12,0)),"-")</f>
        <v>0</v>
      </c>
      <c r="M834" s="366">
        <f>IFERROR(IF(-SUM(M$20:M833)+M$15&lt;0.000001,0,IF($C834&gt;='H-32A-WP06 - Debt Service'!L$24,'H-32A-WP06 - Debt Service'!L$27/12,0)),"-")</f>
        <v>0</v>
      </c>
      <c r="N834" s="459"/>
      <c r="O834" s="354">
        <f t="shared" si="49"/>
        <v>2086</v>
      </c>
      <c r="P834" s="378">
        <f t="shared" si="51"/>
        <v>68242</v>
      </c>
      <c r="Q834" s="366" t="str">
        <f>IFERROR(IF(-SUM(Q$20:Q833)+Q$15&lt;0.000001,0,IF($C834&gt;='H-32A-WP06 - Debt Service'!P$24,'H-32A-WP06 - Debt Service'!P$27/12,0)),"-")</f>
        <v>-</v>
      </c>
      <c r="R834" s="366">
        <f>IFERROR(IF(-SUM(R$20:R833)+R$15&lt;0.000001,0,IF($C834&gt;='H-32A-WP06 - Debt Service'!Q$24,'H-32A-WP06 - Debt Service'!Q$27/12,0)),"-")</f>
        <v>0</v>
      </c>
      <c r="S834" s="366">
        <f>IFERROR(IF(-SUM(S$20:S833)+S$15&lt;0.000001,0,IF($C834&gt;='H-32A-WP06 - Debt Service'!R$24,'H-32A-WP06 - Debt Service'!R$27/12,0)),"-")</f>
        <v>0</v>
      </c>
      <c r="T834" s="366">
        <f>IFERROR(IF(-SUM(T$20:T833)+T$15&lt;0.000001,0,IF($C834&gt;='H-32A-WP06 - Debt Service'!S$24,'H-32A-WP06 - Debt Service'!S$27/12,0)),"-")</f>
        <v>0</v>
      </c>
      <c r="U834" s="366">
        <f>IFERROR(IF(-SUM(U$20:U833)+U$15&lt;0.000001,0,IF($C834&gt;='H-32A-WP06 - Debt Service'!T$24,'H-32A-WP06 - Debt Service'!T$27/12,0)),"-")</f>
        <v>0</v>
      </c>
      <c r="V834" s="366">
        <f>IFERROR(IF(-SUM(V$20:V833)+V$15&lt;0.000001,0,IF($C834&gt;='H-32A-WP06 - Debt Service'!U$24,'H-32A-WP06 - Debt Service'!U$27/12,0)),"-")</f>
        <v>0</v>
      </c>
      <c r="W834" s="366">
        <f>IFERROR(IF(-SUM(W$20:W833)+W$15&lt;0.000001,0,IF($C834&gt;='H-32A-WP06 - Debt Service'!V$24,'H-32A-WP06 - Debt Service'!V$27/12,0)),"-")</f>
        <v>0</v>
      </c>
      <c r="X834" s="366">
        <f>IFERROR(IF(-SUM(X$20:X833)+X$15&lt;0.000001,0,IF($C834&gt;='H-32A-WP06 - Debt Service'!W$24,'H-32A-WP06 - Debt Service'!W$27/12,0)),"-")</f>
        <v>0</v>
      </c>
      <c r="Y834" s="366">
        <f>IFERROR(IF(-SUM(Y$20:Y833)+Y$15&lt;0.000001,0,IF($C834&gt;='H-32A-WP06 - Debt Service'!X$24,'H-32A-WP06 - Debt Service'!X$27/12,0)),"-")</f>
        <v>0</v>
      </c>
      <c r="Z834" s="366">
        <f>IFERROR(IF(-SUM(Z$20:Z833)+Z$15&lt;0.000001,0,IF($C834&gt;='H-32A-WP06 - Debt Service'!Y$24,'H-32A-WP06 - Debt Service'!Y$27/12,0)),"-")</f>
        <v>0</v>
      </c>
    </row>
    <row r="835" spans="2:26">
      <c r="B835" s="354">
        <f t="shared" si="48"/>
        <v>2086</v>
      </c>
      <c r="C835" s="378">
        <f t="shared" si="50"/>
        <v>68272</v>
      </c>
      <c r="D835" s="366" t="str">
        <f>IFERROR(IF(-SUM(D$20:D834)+D$15&lt;0.000001,0,IF($C835&gt;='H-32A-WP06 - Debt Service'!C$24,'H-32A-WP06 - Debt Service'!C$27/12,0)),"-")</f>
        <v>-</v>
      </c>
      <c r="E835" s="366" t="str">
        <f>IFERROR(IF(-SUM(E$20:E834)+E$15&lt;0.000001,0,IF($C835&gt;='H-32A-WP06 - Debt Service'!D$24,'H-32A-WP06 - Debt Service'!D$27/12,0)),"-")</f>
        <v>-</v>
      </c>
      <c r="F835" s="366" t="str">
        <f>IFERROR(IF(-SUM(F$20:F834)+F$15&lt;0.000001,0,IF($C835&gt;='H-32A-WP06 - Debt Service'!E$24,'H-32A-WP06 - Debt Service'!E$27/12,0)),"-")</f>
        <v>-</v>
      </c>
      <c r="G835" s="366">
        <f>IFERROR(IF(-SUM(G$20:G834)+G$15&lt;0.000001,0,IF($C835&gt;='H-32A-WP06 - Debt Service'!F$24,'H-32A-WP06 - Debt Service'!F$27/12,0)),"-")</f>
        <v>0</v>
      </c>
      <c r="H835" s="366">
        <f>IFERROR(IF(-SUM(H$20:H834)+H$15&lt;0.000001,0,IF($C835&gt;='H-32A-WP06 - Debt Service'!G$24,'H-32A-WP06 - Debt Service'!G$27/12,0)),"-")</f>
        <v>0</v>
      </c>
      <c r="I835" s="366">
        <f>IFERROR(IF(-SUM(I$20:I834)+I$15&lt;0.000001,0,IF($C835&gt;='H-32A-WP06 - Debt Service'!H$24,'H-32A-WP06 - Debt Service'!H$27/12,0)),"-")</f>
        <v>0</v>
      </c>
      <c r="J835" s="366">
        <f>IFERROR(IF(-SUM(J$20:J834)+J$15&lt;0.000001,0,IF($C835&gt;='H-32A-WP06 - Debt Service'!I$24,'H-32A-WP06 - Debt Service'!I$27/12,0)),"-")</f>
        <v>0</v>
      </c>
      <c r="K835" s="366">
        <f>IFERROR(IF(-SUM(K$20:K834)+K$15&lt;0.000001,0,IF($C835&gt;='H-32A-WP06 - Debt Service'!J$24,'H-32A-WP06 - Debt Service'!J$27/12,0)),"-")</f>
        <v>0</v>
      </c>
      <c r="L835" s="366">
        <f>IFERROR(IF(-SUM(L$20:L834)+L$15&lt;0.000001,0,IF($C835&gt;='H-32A-WP06 - Debt Service'!K$24,'H-32A-WP06 - Debt Service'!K$27/12,0)),"-")</f>
        <v>0</v>
      </c>
      <c r="M835" s="366">
        <f>IFERROR(IF(-SUM(M$20:M834)+M$15&lt;0.000001,0,IF($C835&gt;='H-32A-WP06 - Debt Service'!L$24,'H-32A-WP06 - Debt Service'!L$27/12,0)),"-")</f>
        <v>0</v>
      </c>
      <c r="N835" s="459"/>
      <c r="O835" s="354">
        <f t="shared" si="49"/>
        <v>2086</v>
      </c>
      <c r="P835" s="378">
        <f t="shared" si="51"/>
        <v>68272</v>
      </c>
      <c r="Q835" s="366" t="str">
        <f>IFERROR(IF(-SUM(Q$20:Q834)+Q$15&lt;0.000001,0,IF($C835&gt;='H-32A-WP06 - Debt Service'!P$24,'H-32A-WP06 - Debt Service'!P$27/12,0)),"-")</f>
        <v>-</v>
      </c>
      <c r="R835" s="366">
        <f>IFERROR(IF(-SUM(R$20:R834)+R$15&lt;0.000001,0,IF($C835&gt;='H-32A-WP06 - Debt Service'!Q$24,'H-32A-WP06 - Debt Service'!Q$27/12,0)),"-")</f>
        <v>0</v>
      </c>
      <c r="S835" s="366">
        <f>IFERROR(IF(-SUM(S$20:S834)+S$15&lt;0.000001,0,IF($C835&gt;='H-32A-WP06 - Debt Service'!R$24,'H-32A-WP06 - Debt Service'!R$27/12,0)),"-")</f>
        <v>0</v>
      </c>
      <c r="T835" s="366">
        <f>IFERROR(IF(-SUM(T$20:T834)+T$15&lt;0.000001,0,IF($C835&gt;='H-32A-WP06 - Debt Service'!S$24,'H-32A-WP06 - Debt Service'!S$27/12,0)),"-")</f>
        <v>0</v>
      </c>
      <c r="U835" s="366">
        <f>IFERROR(IF(-SUM(U$20:U834)+U$15&lt;0.000001,0,IF($C835&gt;='H-32A-WP06 - Debt Service'!T$24,'H-32A-WP06 - Debt Service'!T$27/12,0)),"-")</f>
        <v>0</v>
      </c>
      <c r="V835" s="366">
        <f>IFERROR(IF(-SUM(V$20:V834)+V$15&lt;0.000001,0,IF($C835&gt;='H-32A-WP06 - Debt Service'!U$24,'H-32A-WP06 - Debt Service'!U$27/12,0)),"-")</f>
        <v>0</v>
      </c>
      <c r="W835" s="366">
        <f>IFERROR(IF(-SUM(W$20:W834)+W$15&lt;0.000001,0,IF($C835&gt;='H-32A-WP06 - Debt Service'!V$24,'H-32A-WP06 - Debt Service'!V$27/12,0)),"-")</f>
        <v>0</v>
      </c>
      <c r="X835" s="366">
        <f>IFERROR(IF(-SUM(X$20:X834)+X$15&lt;0.000001,0,IF($C835&gt;='H-32A-WP06 - Debt Service'!W$24,'H-32A-WP06 - Debt Service'!W$27/12,0)),"-")</f>
        <v>0</v>
      </c>
      <c r="Y835" s="366">
        <f>IFERROR(IF(-SUM(Y$20:Y834)+Y$15&lt;0.000001,0,IF($C835&gt;='H-32A-WP06 - Debt Service'!X$24,'H-32A-WP06 - Debt Service'!X$27/12,0)),"-")</f>
        <v>0</v>
      </c>
      <c r="Z835" s="366">
        <f>IFERROR(IF(-SUM(Z$20:Z834)+Z$15&lt;0.000001,0,IF($C835&gt;='H-32A-WP06 - Debt Service'!Y$24,'H-32A-WP06 - Debt Service'!Y$27/12,0)),"-")</f>
        <v>0</v>
      </c>
    </row>
    <row r="836" spans="2:26">
      <c r="B836" s="354">
        <f t="shared" si="48"/>
        <v>2087</v>
      </c>
      <c r="C836" s="378">
        <f t="shared" si="50"/>
        <v>68303</v>
      </c>
      <c r="D836" s="366" t="str">
        <f>IFERROR(IF(-SUM(D$20:D835)+D$15&lt;0.000001,0,IF($C836&gt;='H-32A-WP06 - Debt Service'!C$24,'H-32A-WP06 - Debt Service'!C$27/12,0)),"-")</f>
        <v>-</v>
      </c>
      <c r="E836" s="366" t="str">
        <f>IFERROR(IF(-SUM(E$20:E835)+E$15&lt;0.000001,0,IF($C836&gt;='H-32A-WP06 - Debt Service'!D$24,'H-32A-WP06 - Debt Service'!D$27/12,0)),"-")</f>
        <v>-</v>
      </c>
      <c r="F836" s="366" t="str">
        <f>IFERROR(IF(-SUM(F$20:F835)+F$15&lt;0.000001,0,IF($C836&gt;='H-32A-WP06 - Debt Service'!E$24,'H-32A-WP06 - Debt Service'!E$27/12,0)),"-")</f>
        <v>-</v>
      </c>
      <c r="G836" s="366">
        <f>IFERROR(IF(-SUM(G$20:G835)+G$15&lt;0.000001,0,IF($C836&gt;='H-32A-WP06 - Debt Service'!F$24,'H-32A-WP06 - Debt Service'!F$27/12,0)),"-")</f>
        <v>0</v>
      </c>
      <c r="H836" s="366">
        <f>IFERROR(IF(-SUM(H$20:H835)+H$15&lt;0.000001,0,IF($C836&gt;='H-32A-WP06 - Debt Service'!G$24,'H-32A-WP06 - Debt Service'!G$27/12,0)),"-")</f>
        <v>0</v>
      </c>
      <c r="I836" s="366">
        <f>IFERROR(IF(-SUM(I$20:I835)+I$15&lt;0.000001,0,IF($C836&gt;='H-32A-WP06 - Debt Service'!H$24,'H-32A-WP06 - Debt Service'!H$27/12,0)),"-")</f>
        <v>0</v>
      </c>
      <c r="J836" s="366">
        <f>IFERROR(IF(-SUM(J$20:J835)+J$15&lt;0.000001,0,IF($C836&gt;='H-32A-WP06 - Debt Service'!I$24,'H-32A-WP06 - Debt Service'!I$27/12,0)),"-")</f>
        <v>0</v>
      </c>
      <c r="K836" s="366">
        <f>IFERROR(IF(-SUM(K$20:K835)+K$15&lt;0.000001,0,IF($C836&gt;='H-32A-WP06 - Debt Service'!J$24,'H-32A-WP06 - Debt Service'!J$27/12,0)),"-")</f>
        <v>0</v>
      </c>
      <c r="L836" s="366">
        <f>IFERROR(IF(-SUM(L$20:L835)+L$15&lt;0.000001,0,IF($C836&gt;='H-32A-WP06 - Debt Service'!K$24,'H-32A-WP06 - Debt Service'!K$27/12,0)),"-")</f>
        <v>0</v>
      </c>
      <c r="M836" s="366">
        <f>IFERROR(IF(-SUM(M$20:M835)+M$15&lt;0.000001,0,IF($C836&gt;='H-32A-WP06 - Debt Service'!L$24,'H-32A-WP06 - Debt Service'!L$27/12,0)),"-")</f>
        <v>0</v>
      </c>
      <c r="N836" s="459"/>
      <c r="O836" s="354">
        <f t="shared" si="49"/>
        <v>2087</v>
      </c>
      <c r="P836" s="378">
        <f t="shared" si="51"/>
        <v>68303</v>
      </c>
      <c r="Q836" s="366" t="str">
        <f>IFERROR(IF(-SUM(Q$20:Q835)+Q$15&lt;0.000001,0,IF($C836&gt;='H-32A-WP06 - Debt Service'!P$24,'H-32A-WP06 - Debt Service'!P$27/12,0)),"-")</f>
        <v>-</v>
      </c>
      <c r="R836" s="366">
        <f>IFERROR(IF(-SUM(R$20:R835)+R$15&lt;0.000001,0,IF($C836&gt;='H-32A-WP06 - Debt Service'!Q$24,'H-32A-WP06 - Debt Service'!Q$27/12,0)),"-")</f>
        <v>0</v>
      </c>
      <c r="S836" s="366">
        <f>IFERROR(IF(-SUM(S$20:S835)+S$15&lt;0.000001,0,IF($C836&gt;='H-32A-WP06 - Debt Service'!R$24,'H-32A-WP06 - Debt Service'!R$27/12,0)),"-")</f>
        <v>0</v>
      </c>
      <c r="T836" s="366">
        <f>IFERROR(IF(-SUM(T$20:T835)+T$15&lt;0.000001,0,IF($C836&gt;='H-32A-WP06 - Debt Service'!S$24,'H-32A-WP06 - Debt Service'!S$27/12,0)),"-")</f>
        <v>0</v>
      </c>
      <c r="U836" s="366">
        <f>IFERROR(IF(-SUM(U$20:U835)+U$15&lt;0.000001,0,IF($C836&gt;='H-32A-WP06 - Debt Service'!T$24,'H-32A-WP06 - Debt Service'!T$27/12,0)),"-")</f>
        <v>0</v>
      </c>
      <c r="V836" s="366">
        <f>IFERROR(IF(-SUM(V$20:V835)+V$15&lt;0.000001,0,IF($C836&gt;='H-32A-WP06 - Debt Service'!U$24,'H-32A-WP06 - Debt Service'!U$27/12,0)),"-")</f>
        <v>0</v>
      </c>
      <c r="W836" s="366">
        <f>IFERROR(IF(-SUM(W$20:W835)+W$15&lt;0.000001,0,IF($C836&gt;='H-32A-WP06 - Debt Service'!V$24,'H-32A-WP06 - Debt Service'!V$27/12,0)),"-")</f>
        <v>0</v>
      </c>
      <c r="X836" s="366">
        <f>IFERROR(IF(-SUM(X$20:X835)+X$15&lt;0.000001,0,IF($C836&gt;='H-32A-WP06 - Debt Service'!W$24,'H-32A-WP06 - Debt Service'!W$27/12,0)),"-")</f>
        <v>0</v>
      </c>
      <c r="Y836" s="366">
        <f>IFERROR(IF(-SUM(Y$20:Y835)+Y$15&lt;0.000001,0,IF($C836&gt;='H-32A-WP06 - Debt Service'!X$24,'H-32A-WP06 - Debt Service'!X$27/12,0)),"-")</f>
        <v>0</v>
      </c>
      <c r="Z836" s="366">
        <f>IFERROR(IF(-SUM(Z$20:Z835)+Z$15&lt;0.000001,0,IF($C836&gt;='H-32A-WP06 - Debt Service'!Y$24,'H-32A-WP06 - Debt Service'!Y$27/12,0)),"-")</f>
        <v>0</v>
      </c>
    </row>
    <row r="837" spans="2:26">
      <c r="B837" s="354">
        <f t="shared" si="48"/>
        <v>2087</v>
      </c>
      <c r="C837" s="378">
        <f t="shared" si="50"/>
        <v>68334</v>
      </c>
      <c r="D837" s="366" t="str">
        <f>IFERROR(IF(-SUM(D$20:D836)+D$15&lt;0.000001,0,IF($C837&gt;='H-32A-WP06 - Debt Service'!C$24,'H-32A-WP06 - Debt Service'!C$27/12,0)),"-")</f>
        <v>-</v>
      </c>
      <c r="E837" s="366" t="str">
        <f>IFERROR(IF(-SUM(E$20:E836)+E$15&lt;0.000001,0,IF($C837&gt;='H-32A-WP06 - Debt Service'!D$24,'H-32A-WP06 - Debt Service'!D$27/12,0)),"-")</f>
        <v>-</v>
      </c>
      <c r="F837" s="366" t="str">
        <f>IFERROR(IF(-SUM(F$20:F836)+F$15&lt;0.000001,0,IF($C837&gt;='H-32A-WP06 - Debt Service'!E$24,'H-32A-WP06 - Debt Service'!E$27/12,0)),"-")</f>
        <v>-</v>
      </c>
      <c r="G837" s="366">
        <f>IFERROR(IF(-SUM(G$20:G836)+G$15&lt;0.000001,0,IF($C837&gt;='H-32A-WP06 - Debt Service'!F$24,'H-32A-WP06 - Debt Service'!F$27/12,0)),"-")</f>
        <v>0</v>
      </c>
      <c r="H837" s="366">
        <f>IFERROR(IF(-SUM(H$20:H836)+H$15&lt;0.000001,0,IF($C837&gt;='H-32A-WP06 - Debt Service'!G$24,'H-32A-WP06 - Debt Service'!G$27/12,0)),"-")</f>
        <v>0</v>
      </c>
      <c r="I837" s="366">
        <f>IFERROR(IF(-SUM(I$20:I836)+I$15&lt;0.000001,0,IF($C837&gt;='H-32A-WP06 - Debt Service'!H$24,'H-32A-WP06 - Debt Service'!H$27/12,0)),"-")</f>
        <v>0</v>
      </c>
      <c r="J837" s="366">
        <f>IFERROR(IF(-SUM(J$20:J836)+J$15&lt;0.000001,0,IF($C837&gt;='H-32A-WP06 - Debt Service'!I$24,'H-32A-WP06 - Debt Service'!I$27/12,0)),"-")</f>
        <v>0</v>
      </c>
      <c r="K837" s="366">
        <f>IFERROR(IF(-SUM(K$20:K836)+K$15&lt;0.000001,0,IF($C837&gt;='H-32A-WP06 - Debt Service'!J$24,'H-32A-WP06 - Debt Service'!J$27/12,0)),"-")</f>
        <v>0</v>
      </c>
      <c r="L837" s="366">
        <f>IFERROR(IF(-SUM(L$20:L836)+L$15&lt;0.000001,0,IF($C837&gt;='H-32A-WP06 - Debt Service'!K$24,'H-32A-WP06 - Debt Service'!K$27/12,0)),"-")</f>
        <v>0</v>
      </c>
      <c r="M837" s="366">
        <f>IFERROR(IF(-SUM(M$20:M836)+M$15&lt;0.000001,0,IF($C837&gt;='H-32A-WP06 - Debt Service'!L$24,'H-32A-WP06 - Debt Service'!L$27/12,0)),"-")</f>
        <v>0</v>
      </c>
      <c r="N837" s="459"/>
      <c r="O837" s="354">
        <f t="shared" si="49"/>
        <v>2087</v>
      </c>
      <c r="P837" s="378">
        <f t="shared" si="51"/>
        <v>68334</v>
      </c>
      <c r="Q837" s="366" t="str">
        <f>IFERROR(IF(-SUM(Q$20:Q836)+Q$15&lt;0.000001,0,IF($C837&gt;='H-32A-WP06 - Debt Service'!P$24,'H-32A-WP06 - Debt Service'!P$27/12,0)),"-")</f>
        <v>-</v>
      </c>
      <c r="R837" s="366">
        <f>IFERROR(IF(-SUM(R$20:R836)+R$15&lt;0.000001,0,IF($C837&gt;='H-32A-WP06 - Debt Service'!Q$24,'H-32A-WP06 - Debt Service'!Q$27/12,0)),"-")</f>
        <v>0</v>
      </c>
      <c r="S837" s="366">
        <f>IFERROR(IF(-SUM(S$20:S836)+S$15&lt;0.000001,0,IF($C837&gt;='H-32A-WP06 - Debt Service'!R$24,'H-32A-WP06 - Debt Service'!R$27/12,0)),"-")</f>
        <v>0</v>
      </c>
      <c r="T837" s="366">
        <f>IFERROR(IF(-SUM(T$20:T836)+T$15&lt;0.000001,0,IF($C837&gt;='H-32A-WP06 - Debt Service'!S$24,'H-32A-WP06 - Debt Service'!S$27/12,0)),"-")</f>
        <v>0</v>
      </c>
      <c r="U837" s="366">
        <f>IFERROR(IF(-SUM(U$20:U836)+U$15&lt;0.000001,0,IF($C837&gt;='H-32A-WP06 - Debt Service'!T$24,'H-32A-WP06 - Debt Service'!T$27/12,0)),"-")</f>
        <v>0</v>
      </c>
      <c r="V837" s="366">
        <f>IFERROR(IF(-SUM(V$20:V836)+V$15&lt;0.000001,0,IF($C837&gt;='H-32A-WP06 - Debt Service'!U$24,'H-32A-WP06 - Debt Service'!U$27/12,0)),"-")</f>
        <v>0</v>
      </c>
      <c r="W837" s="366">
        <f>IFERROR(IF(-SUM(W$20:W836)+W$15&lt;0.000001,0,IF($C837&gt;='H-32A-WP06 - Debt Service'!V$24,'H-32A-WP06 - Debt Service'!V$27/12,0)),"-")</f>
        <v>0</v>
      </c>
      <c r="X837" s="366">
        <f>IFERROR(IF(-SUM(X$20:X836)+X$15&lt;0.000001,0,IF($C837&gt;='H-32A-WP06 - Debt Service'!W$24,'H-32A-WP06 - Debt Service'!W$27/12,0)),"-")</f>
        <v>0</v>
      </c>
      <c r="Y837" s="366">
        <f>IFERROR(IF(-SUM(Y$20:Y836)+Y$15&lt;0.000001,0,IF($C837&gt;='H-32A-WP06 - Debt Service'!X$24,'H-32A-WP06 - Debt Service'!X$27/12,0)),"-")</f>
        <v>0</v>
      </c>
      <c r="Z837" s="366">
        <f>IFERROR(IF(-SUM(Z$20:Z836)+Z$15&lt;0.000001,0,IF($C837&gt;='H-32A-WP06 - Debt Service'!Y$24,'H-32A-WP06 - Debt Service'!Y$27/12,0)),"-")</f>
        <v>0</v>
      </c>
    </row>
    <row r="838" spans="2:26">
      <c r="B838" s="354">
        <f t="shared" si="48"/>
        <v>2087</v>
      </c>
      <c r="C838" s="378">
        <f t="shared" si="50"/>
        <v>68362</v>
      </c>
      <c r="D838" s="366" t="str">
        <f>IFERROR(IF(-SUM(D$20:D837)+D$15&lt;0.000001,0,IF($C838&gt;='H-32A-WP06 - Debt Service'!C$24,'H-32A-WP06 - Debt Service'!C$27/12,0)),"-")</f>
        <v>-</v>
      </c>
      <c r="E838" s="366" t="str">
        <f>IFERROR(IF(-SUM(E$20:E837)+E$15&lt;0.000001,0,IF($C838&gt;='H-32A-WP06 - Debt Service'!D$24,'H-32A-WP06 - Debt Service'!D$27/12,0)),"-")</f>
        <v>-</v>
      </c>
      <c r="F838" s="366" t="str">
        <f>IFERROR(IF(-SUM(F$20:F837)+F$15&lt;0.000001,0,IF($C838&gt;='H-32A-WP06 - Debt Service'!E$24,'H-32A-WP06 - Debt Service'!E$27/12,0)),"-")</f>
        <v>-</v>
      </c>
      <c r="G838" s="366">
        <f>IFERROR(IF(-SUM(G$20:G837)+G$15&lt;0.000001,0,IF($C838&gt;='H-32A-WP06 - Debt Service'!F$24,'H-32A-WP06 - Debt Service'!F$27/12,0)),"-")</f>
        <v>0</v>
      </c>
      <c r="H838" s="366">
        <f>IFERROR(IF(-SUM(H$20:H837)+H$15&lt;0.000001,0,IF($C838&gt;='H-32A-WP06 - Debt Service'!G$24,'H-32A-WP06 - Debt Service'!G$27/12,0)),"-")</f>
        <v>0</v>
      </c>
      <c r="I838" s="366">
        <f>IFERROR(IF(-SUM(I$20:I837)+I$15&lt;0.000001,0,IF($C838&gt;='H-32A-WP06 - Debt Service'!H$24,'H-32A-WP06 - Debt Service'!H$27/12,0)),"-")</f>
        <v>0</v>
      </c>
      <c r="J838" s="366">
        <f>IFERROR(IF(-SUM(J$20:J837)+J$15&lt;0.000001,0,IF($C838&gt;='H-32A-WP06 - Debt Service'!I$24,'H-32A-WP06 - Debt Service'!I$27/12,0)),"-")</f>
        <v>0</v>
      </c>
      <c r="K838" s="366">
        <f>IFERROR(IF(-SUM(K$20:K837)+K$15&lt;0.000001,0,IF($C838&gt;='H-32A-WP06 - Debt Service'!J$24,'H-32A-WP06 - Debt Service'!J$27/12,0)),"-")</f>
        <v>0</v>
      </c>
      <c r="L838" s="366">
        <f>IFERROR(IF(-SUM(L$20:L837)+L$15&lt;0.000001,0,IF($C838&gt;='H-32A-WP06 - Debt Service'!K$24,'H-32A-WP06 - Debt Service'!K$27/12,0)),"-")</f>
        <v>0</v>
      </c>
      <c r="M838" s="366">
        <f>IFERROR(IF(-SUM(M$20:M837)+M$15&lt;0.000001,0,IF($C838&gt;='H-32A-WP06 - Debt Service'!L$24,'H-32A-WP06 - Debt Service'!L$27/12,0)),"-")</f>
        <v>0</v>
      </c>
      <c r="N838" s="459"/>
      <c r="O838" s="354">
        <f t="shared" si="49"/>
        <v>2087</v>
      </c>
      <c r="P838" s="378">
        <f t="shared" si="51"/>
        <v>68362</v>
      </c>
      <c r="Q838" s="366" t="str">
        <f>IFERROR(IF(-SUM(Q$20:Q837)+Q$15&lt;0.000001,0,IF($C838&gt;='H-32A-WP06 - Debt Service'!P$24,'H-32A-WP06 - Debt Service'!P$27/12,0)),"-")</f>
        <v>-</v>
      </c>
      <c r="R838" s="366">
        <f>IFERROR(IF(-SUM(R$20:R837)+R$15&lt;0.000001,0,IF($C838&gt;='H-32A-WP06 - Debt Service'!Q$24,'H-32A-WP06 - Debt Service'!Q$27/12,0)),"-")</f>
        <v>0</v>
      </c>
      <c r="S838" s="366">
        <f>IFERROR(IF(-SUM(S$20:S837)+S$15&lt;0.000001,0,IF($C838&gt;='H-32A-WP06 - Debt Service'!R$24,'H-32A-WP06 - Debt Service'!R$27/12,0)),"-")</f>
        <v>0</v>
      </c>
      <c r="T838" s="366">
        <f>IFERROR(IF(-SUM(T$20:T837)+T$15&lt;0.000001,0,IF($C838&gt;='H-32A-WP06 - Debt Service'!S$24,'H-32A-WP06 - Debt Service'!S$27/12,0)),"-")</f>
        <v>0</v>
      </c>
      <c r="U838" s="366">
        <f>IFERROR(IF(-SUM(U$20:U837)+U$15&lt;0.000001,0,IF($C838&gt;='H-32A-WP06 - Debt Service'!T$24,'H-32A-WP06 - Debt Service'!T$27/12,0)),"-")</f>
        <v>0</v>
      </c>
      <c r="V838" s="366">
        <f>IFERROR(IF(-SUM(V$20:V837)+V$15&lt;0.000001,0,IF($C838&gt;='H-32A-WP06 - Debt Service'!U$24,'H-32A-WP06 - Debt Service'!U$27/12,0)),"-")</f>
        <v>0</v>
      </c>
      <c r="W838" s="366">
        <f>IFERROR(IF(-SUM(W$20:W837)+W$15&lt;0.000001,0,IF($C838&gt;='H-32A-WP06 - Debt Service'!V$24,'H-32A-WP06 - Debt Service'!V$27/12,0)),"-")</f>
        <v>0</v>
      </c>
      <c r="X838" s="366">
        <f>IFERROR(IF(-SUM(X$20:X837)+X$15&lt;0.000001,0,IF($C838&gt;='H-32A-WP06 - Debt Service'!W$24,'H-32A-WP06 - Debt Service'!W$27/12,0)),"-")</f>
        <v>0</v>
      </c>
      <c r="Y838" s="366">
        <f>IFERROR(IF(-SUM(Y$20:Y837)+Y$15&lt;0.000001,0,IF($C838&gt;='H-32A-WP06 - Debt Service'!X$24,'H-32A-WP06 - Debt Service'!X$27/12,0)),"-")</f>
        <v>0</v>
      </c>
      <c r="Z838" s="366">
        <f>IFERROR(IF(-SUM(Z$20:Z837)+Z$15&lt;0.000001,0,IF($C838&gt;='H-32A-WP06 - Debt Service'!Y$24,'H-32A-WP06 - Debt Service'!Y$27/12,0)),"-")</f>
        <v>0</v>
      </c>
    </row>
    <row r="839" spans="2:26">
      <c r="B839" s="354">
        <f t="shared" si="48"/>
        <v>2087</v>
      </c>
      <c r="C839" s="378">
        <f t="shared" si="50"/>
        <v>68393</v>
      </c>
      <c r="D839" s="366" t="str">
        <f>IFERROR(IF(-SUM(D$20:D838)+D$15&lt;0.000001,0,IF($C839&gt;='H-32A-WP06 - Debt Service'!C$24,'H-32A-WP06 - Debt Service'!C$27/12,0)),"-")</f>
        <v>-</v>
      </c>
      <c r="E839" s="366" t="str">
        <f>IFERROR(IF(-SUM(E$20:E838)+E$15&lt;0.000001,0,IF($C839&gt;='H-32A-WP06 - Debt Service'!D$24,'H-32A-WP06 - Debt Service'!D$27/12,0)),"-")</f>
        <v>-</v>
      </c>
      <c r="F839" s="366" t="str">
        <f>IFERROR(IF(-SUM(F$20:F838)+F$15&lt;0.000001,0,IF($C839&gt;='H-32A-WP06 - Debt Service'!E$24,'H-32A-WP06 - Debt Service'!E$27/12,0)),"-")</f>
        <v>-</v>
      </c>
      <c r="G839" s="366">
        <f>IFERROR(IF(-SUM(G$20:G838)+G$15&lt;0.000001,0,IF($C839&gt;='H-32A-WP06 - Debt Service'!F$24,'H-32A-WP06 - Debt Service'!F$27/12,0)),"-")</f>
        <v>0</v>
      </c>
      <c r="H839" s="366">
        <f>IFERROR(IF(-SUM(H$20:H838)+H$15&lt;0.000001,0,IF($C839&gt;='H-32A-WP06 - Debt Service'!G$24,'H-32A-WP06 - Debt Service'!G$27/12,0)),"-")</f>
        <v>0</v>
      </c>
      <c r="I839" s="366">
        <f>IFERROR(IF(-SUM(I$20:I838)+I$15&lt;0.000001,0,IF($C839&gt;='H-32A-WP06 - Debt Service'!H$24,'H-32A-WP06 - Debt Service'!H$27/12,0)),"-")</f>
        <v>0</v>
      </c>
      <c r="J839" s="366">
        <f>IFERROR(IF(-SUM(J$20:J838)+J$15&lt;0.000001,0,IF($C839&gt;='H-32A-WP06 - Debt Service'!I$24,'H-32A-WP06 - Debt Service'!I$27/12,0)),"-")</f>
        <v>0</v>
      </c>
      <c r="K839" s="366">
        <f>IFERROR(IF(-SUM(K$20:K838)+K$15&lt;0.000001,0,IF($C839&gt;='H-32A-WP06 - Debt Service'!J$24,'H-32A-WP06 - Debt Service'!J$27/12,0)),"-")</f>
        <v>0</v>
      </c>
      <c r="L839" s="366">
        <f>IFERROR(IF(-SUM(L$20:L838)+L$15&lt;0.000001,0,IF($C839&gt;='H-32A-WP06 - Debt Service'!K$24,'H-32A-WP06 - Debt Service'!K$27/12,0)),"-")</f>
        <v>0</v>
      </c>
      <c r="M839" s="366">
        <f>IFERROR(IF(-SUM(M$20:M838)+M$15&lt;0.000001,0,IF($C839&gt;='H-32A-WP06 - Debt Service'!L$24,'H-32A-WP06 - Debt Service'!L$27/12,0)),"-")</f>
        <v>0</v>
      </c>
      <c r="N839" s="459"/>
      <c r="O839" s="354">
        <f t="shared" si="49"/>
        <v>2087</v>
      </c>
      <c r="P839" s="378">
        <f t="shared" si="51"/>
        <v>68393</v>
      </c>
      <c r="Q839" s="366" t="str">
        <f>IFERROR(IF(-SUM(Q$20:Q838)+Q$15&lt;0.000001,0,IF($C839&gt;='H-32A-WP06 - Debt Service'!P$24,'H-32A-WP06 - Debt Service'!P$27/12,0)),"-")</f>
        <v>-</v>
      </c>
      <c r="R839" s="366">
        <f>IFERROR(IF(-SUM(R$20:R838)+R$15&lt;0.000001,0,IF($C839&gt;='H-32A-WP06 - Debt Service'!Q$24,'H-32A-WP06 - Debt Service'!Q$27/12,0)),"-")</f>
        <v>0</v>
      </c>
      <c r="S839" s="366">
        <f>IFERROR(IF(-SUM(S$20:S838)+S$15&lt;0.000001,0,IF($C839&gt;='H-32A-WP06 - Debt Service'!R$24,'H-32A-WP06 - Debt Service'!R$27/12,0)),"-")</f>
        <v>0</v>
      </c>
      <c r="T839" s="366">
        <f>IFERROR(IF(-SUM(T$20:T838)+T$15&lt;0.000001,0,IF($C839&gt;='H-32A-WP06 - Debt Service'!S$24,'H-32A-WP06 - Debt Service'!S$27/12,0)),"-")</f>
        <v>0</v>
      </c>
      <c r="U839" s="366">
        <f>IFERROR(IF(-SUM(U$20:U838)+U$15&lt;0.000001,0,IF($C839&gt;='H-32A-WP06 - Debt Service'!T$24,'H-32A-WP06 - Debt Service'!T$27/12,0)),"-")</f>
        <v>0</v>
      </c>
      <c r="V839" s="366">
        <f>IFERROR(IF(-SUM(V$20:V838)+V$15&lt;0.000001,0,IF($C839&gt;='H-32A-WP06 - Debt Service'!U$24,'H-32A-WP06 - Debt Service'!U$27/12,0)),"-")</f>
        <v>0</v>
      </c>
      <c r="W839" s="366">
        <f>IFERROR(IF(-SUM(W$20:W838)+W$15&lt;0.000001,0,IF($C839&gt;='H-32A-WP06 - Debt Service'!V$24,'H-32A-WP06 - Debt Service'!V$27/12,0)),"-")</f>
        <v>0</v>
      </c>
      <c r="X839" s="366">
        <f>IFERROR(IF(-SUM(X$20:X838)+X$15&lt;0.000001,0,IF($C839&gt;='H-32A-WP06 - Debt Service'!W$24,'H-32A-WP06 - Debt Service'!W$27/12,0)),"-")</f>
        <v>0</v>
      </c>
      <c r="Y839" s="366">
        <f>IFERROR(IF(-SUM(Y$20:Y838)+Y$15&lt;0.000001,0,IF($C839&gt;='H-32A-WP06 - Debt Service'!X$24,'H-32A-WP06 - Debt Service'!X$27/12,0)),"-")</f>
        <v>0</v>
      </c>
      <c r="Z839" s="366">
        <f>IFERROR(IF(-SUM(Z$20:Z838)+Z$15&lt;0.000001,0,IF($C839&gt;='H-32A-WP06 - Debt Service'!Y$24,'H-32A-WP06 - Debt Service'!Y$27/12,0)),"-")</f>
        <v>0</v>
      </c>
    </row>
    <row r="840" spans="2:26">
      <c r="B840" s="354">
        <f t="shared" si="48"/>
        <v>2087</v>
      </c>
      <c r="C840" s="378">
        <f t="shared" si="50"/>
        <v>68423</v>
      </c>
      <c r="D840" s="366" t="str">
        <f>IFERROR(IF(-SUM(D$20:D839)+D$15&lt;0.000001,0,IF($C840&gt;='H-32A-WP06 - Debt Service'!C$24,'H-32A-WP06 - Debt Service'!C$27/12,0)),"-")</f>
        <v>-</v>
      </c>
      <c r="E840" s="366" t="str">
        <f>IFERROR(IF(-SUM(E$20:E839)+E$15&lt;0.000001,0,IF($C840&gt;='H-32A-WP06 - Debt Service'!D$24,'H-32A-WP06 - Debt Service'!D$27/12,0)),"-")</f>
        <v>-</v>
      </c>
      <c r="F840" s="366" t="str">
        <f>IFERROR(IF(-SUM(F$20:F839)+F$15&lt;0.000001,0,IF($C840&gt;='H-32A-WP06 - Debt Service'!E$24,'H-32A-WP06 - Debt Service'!E$27/12,0)),"-")</f>
        <v>-</v>
      </c>
      <c r="G840" s="366">
        <f>IFERROR(IF(-SUM(G$20:G839)+G$15&lt;0.000001,0,IF($C840&gt;='H-32A-WP06 - Debt Service'!F$24,'H-32A-WP06 - Debt Service'!F$27/12,0)),"-")</f>
        <v>0</v>
      </c>
      <c r="H840" s="366">
        <f>IFERROR(IF(-SUM(H$20:H839)+H$15&lt;0.000001,0,IF($C840&gt;='H-32A-WP06 - Debt Service'!G$24,'H-32A-WP06 - Debt Service'!G$27/12,0)),"-")</f>
        <v>0</v>
      </c>
      <c r="I840" s="366">
        <f>IFERROR(IF(-SUM(I$20:I839)+I$15&lt;0.000001,0,IF($C840&gt;='H-32A-WP06 - Debt Service'!H$24,'H-32A-WP06 - Debt Service'!H$27/12,0)),"-")</f>
        <v>0</v>
      </c>
      <c r="J840" s="366">
        <f>IFERROR(IF(-SUM(J$20:J839)+J$15&lt;0.000001,0,IF($C840&gt;='H-32A-WP06 - Debt Service'!I$24,'H-32A-WP06 - Debt Service'!I$27/12,0)),"-")</f>
        <v>0</v>
      </c>
      <c r="K840" s="366">
        <f>IFERROR(IF(-SUM(K$20:K839)+K$15&lt;0.000001,0,IF($C840&gt;='H-32A-WP06 - Debt Service'!J$24,'H-32A-WP06 - Debt Service'!J$27/12,0)),"-")</f>
        <v>0</v>
      </c>
      <c r="L840" s="366">
        <f>IFERROR(IF(-SUM(L$20:L839)+L$15&lt;0.000001,0,IF($C840&gt;='H-32A-WP06 - Debt Service'!K$24,'H-32A-WP06 - Debt Service'!K$27/12,0)),"-")</f>
        <v>0</v>
      </c>
      <c r="M840" s="366">
        <f>IFERROR(IF(-SUM(M$20:M839)+M$15&lt;0.000001,0,IF($C840&gt;='H-32A-WP06 - Debt Service'!L$24,'H-32A-WP06 - Debt Service'!L$27/12,0)),"-")</f>
        <v>0</v>
      </c>
      <c r="N840" s="459"/>
      <c r="O840" s="354">
        <f t="shared" si="49"/>
        <v>2087</v>
      </c>
      <c r="P840" s="378">
        <f t="shared" si="51"/>
        <v>68423</v>
      </c>
      <c r="Q840" s="366" t="str">
        <f>IFERROR(IF(-SUM(Q$20:Q839)+Q$15&lt;0.000001,0,IF($C840&gt;='H-32A-WP06 - Debt Service'!P$24,'H-32A-WP06 - Debt Service'!P$27/12,0)),"-")</f>
        <v>-</v>
      </c>
      <c r="R840" s="366">
        <f>IFERROR(IF(-SUM(R$20:R839)+R$15&lt;0.000001,0,IF($C840&gt;='H-32A-WP06 - Debt Service'!Q$24,'H-32A-WP06 - Debt Service'!Q$27/12,0)),"-")</f>
        <v>0</v>
      </c>
      <c r="S840" s="366">
        <f>IFERROR(IF(-SUM(S$20:S839)+S$15&lt;0.000001,0,IF($C840&gt;='H-32A-WP06 - Debt Service'!R$24,'H-32A-WP06 - Debt Service'!R$27/12,0)),"-")</f>
        <v>0</v>
      </c>
      <c r="T840" s="366">
        <f>IFERROR(IF(-SUM(T$20:T839)+T$15&lt;0.000001,0,IF($C840&gt;='H-32A-WP06 - Debt Service'!S$24,'H-32A-WP06 - Debt Service'!S$27/12,0)),"-")</f>
        <v>0</v>
      </c>
      <c r="U840" s="366">
        <f>IFERROR(IF(-SUM(U$20:U839)+U$15&lt;0.000001,0,IF($C840&gt;='H-32A-WP06 - Debt Service'!T$24,'H-32A-WP06 - Debt Service'!T$27/12,0)),"-")</f>
        <v>0</v>
      </c>
      <c r="V840" s="366">
        <f>IFERROR(IF(-SUM(V$20:V839)+V$15&lt;0.000001,0,IF($C840&gt;='H-32A-WP06 - Debt Service'!U$24,'H-32A-WP06 - Debt Service'!U$27/12,0)),"-")</f>
        <v>0</v>
      </c>
      <c r="W840" s="366">
        <f>IFERROR(IF(-SUM(W$20:W839)+W$15&lt;0.000001,0,IF($C840&gt;='H-32A-WP06 - Debt Service'!V$24,'H-32A-WP06 - Debt Service'!V$27/12,0)),"-")</f>
        <v>0</v>
      </c>
      <c r="X840" s="366">
        <f>IFERROR(IF(-SUM(X$20:X839)+X$15&lt;0.000001,0,IF($C840&gt;='H-32A-WP06 - Debt Service'!W$24,'H-32A-WP06 - Debt Service'!W$27/12,0)),"-")</f>
        <v>0</v>
      </c>
      <c r="Y840" s="366">
        <f>IFERROR(IF(-SUM(Y$20:Y839)+Y$15&lt;0.000001,0,IF($C840&gt;='H-32A-WP06 - Debt Service'!X$24,'H-32A-WP06 - Debt Service'!X$27/12,0)),"-")</f>
        <v>0</v>
      </c>
      <c r="Z840" s="366">
        <f>IFERROR(IF(-SUM(Z$20:Z839)+Z$15&lt;0.000001,0,IF($C840&gt;='H-32A-WP06 - Debt Service'!Y$24,'H-32A-WP06 - Debt Service'!Y$27/12,0)),"-")</f>
        <v>0</v>
      </c>
    </row>
    <row r="841" spans="2:26">
      <c r="B841" s="354">
        <f t="shared" si="48"/>
        <v>2087</v>
      </c>
      <c r="C841" s="378">
        <f t="shared" si="50"/>
        <v>68454</v>
      </c>
      <c r="D841" s="366" t="str">
        <f>IFERROR(IF(-SUM(D$20:D840)+D$15&lt;0.000001,0,IF($C841&gt;='H-32A-WP06 - Debt Service'!C$24,'H-32A-WP06 - Debt Service'!C$27/12,0)),"-")</f>
        <v>-</v>
      </c>
      <c r="E841" s="366" t="str">
        <f>IFERROR(IF(-SUM(E$20:E840)+E$15&lt;0.000001,0,IF($C841&gt;='H-32A-WP06 - Debt Service'!D$24,'H-32A-WP06 - Debt Service'!D$27/12,0)),"-")</f>
        <v>-</v>
      </c>
      <c r="F841" s="366" t="str">
        <f>IFERROR(IF(-SUM(F$20:F840)+F$15&lt;0.000001,0,IF($C841&gt;='H-32A-WP06 - Debt Service'!E$24,'H-32A-WP06 - Debt Service'!E$27/12,0)),"-")</f>
        <v>-</v>
      </c>
      <c r="G841" s="366">
        <f>IFERROR(IF(-SUM(G$20:G840)+G$15&lt;0.000001,0,IF($C841&gt;='H-32A-WP06 - Debt Service'!F$24,'H-32A-WP06 - Debt Service'!F$27/12,0)),"-")</f>
        <v>0</v>
      </c>
      <c r="H841" s="366">
        <f>IFERROR(IF(-SUM(H$20:H840)+H$15&lt;0.000001,0,IF($C841&gt;='H-32A-WP06 - Debt Service'!G$24,'H-32A-WP06 - Debt Service'!G$27/12,0)),"-")</f>
        <v>0</v>
      </c>
      <c r="I841" s="366">
        <f>IFERROR(IF(-SUM(I$20:I840)+I$15&lt;0.000001,0,IF($C841&gt;='H-32A-WP06 - Debt Service'!H$24,'H-32A-WP06 - Debt Service'!H$27/12,0)),"-")</f>
        <v>0</v>
      </c>
      <c r="J841" s="366">
        <f>IFERROR(IF(-SUM(J$20:J840)+J$15&lt;0.000001,0,IF($C841&gt;='H-32A-WP06 - Debt Service'!I$24,'H-32A-WP06 - Debt Service'!I$27/12,0)),"-")</f>
        <v>0</v>
      </c>
      <c r="K841" s="366">
        <f>IFERROR(IF(-SUM(K$20:K840)+K$15&lt;0.000001,0,IF($C841&gt;='H-32A-WP06 - Debt Service'!J$24,'H-32A-WP06 - Debt Service'!J$27/12,0)),"-")</f>
        <v>0</v>
      </c>
      <c r="L841" s="366">
        <f>IFERROR(IF(-SUM(L$20:L840)+L$15&lt;0.000001,0,IF($C841&gt;='H-32A-WP06 - Debt Service'!K$24,'H-32A-WP06 - Debt Service'!K$27/12,0)),"-")</f>
        <v>0</v>
      </c>
      <c r="M841" s="366">
        <f>IFERROR(IF(-SUM(M$20:M840)+M$15&lt;0.000001,0,IF($C841&gt;='H-32A-WP06 - Debt Service'!L$24,'H-32A-WP06 - Debt Service'!L$27/12,0)),"-")</f>
        <v>0</v>
      </c>
      <c r="N841" s="459"/>
      <c r="O841" s="354">
        <f t="shared" si="49"/>
        <v>2087</v>
      </c>
      <c r="P841" s="378">
        <f t="shared" si="51"/>
        <v>68454</v>
      </c>
      <c r="Q841" s="366" t="str">
        <f>IFERROR(IF(-SUM(Q$20:Q840)+Q$15&lt;0.000001,0,IF($C841&gt;='H-32A-WP06 - Debt Service'!P$24,'H-32A-WP06 - Debt Service'!P$27/12,0)),"-")</f>
        <v>-</v>
      </c>
      <c r="R841" s="366">
        <f>IFERROR(IF(-SUM(R$20:R840)+R$15&lt;0.000001,0,IF($C841&gt;='H-32A-WP06 - Debt Service'!Q$24,'H-32A-WP06 - Debt Service'!Q$27/12,0)),"-")</f>
        <v>0</v>
      </c>
      <c r="S841" s="366">
        <f>IFERROR(IF(-SUM(S$20:S840)+S$15&lt;0.000001,0,IF($C841&gt;='H-32A-WP06 - Debt Service'!R$24,'H-32A-WP06 - Debt Service'!R$27/12,0)),"-")</f>
        <v>0</v>
      </c>
      <c r="T841" s="366">
        <f>IFERROR(IF(-SUM(T$20:T840)+T$15&lt;0.000001,0,IF($C841&gt;='H-32A-WP06 - Debt Service'!S$24,'H-32A-WP06 - Debt Service'!S$27/12,0)),"-")</f>
        <v>0</v>
      </c>
      <c r="U841" s="366">
        <f>IFERROR(IF(-SUM(U$20:U840)+U$15&lt;0.000001,0,IF($C841&gt;='H-32A-WP06 - Debt Service'!T$24,'H-32A-WP06 - Debt Service'!T$27/12,0)),"-")</f>
        <v>0</v>
      </c>
      <c r="V841" s="366">
        <f>IFERROR(IF(-SUM(V$20:V840)+V$15&lt;0.000001,0,IF($C841&gt;='H-32A-WP06 - Debt Service'!U$24,'H-32A-WP06 - Debt Service'!U$27/12,0)),"-")</f>
        <v>0</v>
      </c>
      <c r="W841" s="366">
        <f>IFERROR(IF(-SUM(W$20:W840)+W$15&lt;0.000001,0,IF($C841&gt;='H-32A-WP06 - Debt Service'!V$24,'H-32A-WP06 - Debt Service'!V$27/12,0)),"-")</f>
        <v>0</v>
      </c>
      <c r="X841" s="366">
        <f>IFERROR(IF(-SUM(X$20:X840)+X$15&lt;0.000001,0,IF($C841&gt;='H-32A-WP06 - Debt Service'!W$24,'H-32A-WP06 - Debt Service'!W$27/12,0)),"-")</f>
        <v>0</v>
      </c>
      <c r="Y841" s="366">
        <f>IFERROR(IF(-SUM(Y$20:Y840)+Y$15&lt;0.000001,0,IF($C841&gt;='H-32A-WP06 - Debt Service'!X$24,'H-32A-WP06 - Debt Service'!X$27/12,0)),"-")</f>
        <v>0</v>
      </c>
      <c r="Z841" s="366">
        <f>IFERROR(IF(-SUM(Z$20:Z840)+Z$15&lt;0.000001,0,IF($C841&gt;='H-32A-WP06 - Debt Service'!Y$24,'H-32A-WP06 - Debt Service'!Y$27/12,0)),"-")</f>
        <v>0</v>
      </c>
    </row>
    <row r="842" spans="2:26">
      <c r="B842" s="354">
        <f t="shared" si="48"/>
        <v>2087</v>
      </c>
      <c r="C842" s="378">
        <f t="shared" si="50"/>
        <v>68484</v>
      </c>
      <c r="D842" s="366" t="str">
        <f>IFERROR(IF(-SUM(D$20:D841)+D$15&lt;0.000001,0,IF($C842&gt;='H-32A-WP06 - Debt Service'!C$24,'H-32A-WP06 - Debt Service'!C$27/12,0)),"-")</f>
        <v>-</v>
      </c>
      <c r="E842" s="366" t="str">
        <f>IFERROR(IF(-SUM(E$20:E841)+E$15&lt;0.000001,0,IF($C842&gt;='H-32A-WP06 - Debt Service'!D$24,'H-32A-WP06 - Debt Service'!D$27/12,0)),"-")</f>
        <v>-</v>
      </c>
      <c r="F842" s="366" t="str">
        <f>IFERROR(IF(-SUM(F$20:F841)+F$15&lt;0.000001,0,IF($C842&gt;='H-32A-WP06 - Debt Service'!E$24,'H-32A-WP06 - Debt Service'!E$27/12,0)),"-")</f>
        <v>-</v>
      </c>
      <c r="G842" s="366">
        <f>IFERROR(IF(-SUM(G$20:G841)+G$15&lt;0.000001,0,IF($C842&gt;='H-32A-WP06 - Debt Service'!F$24,'H-32A-WP06 - Debt Service'!F$27/12,0)),"-")</f>
        <v>0</v>
      </c>
      <c r="H842" s="366">
        <f>IFERROR(IF(-SUM(H$20:H841)+H$15&lt;0.000001,0,IF($C842&gt;='H-32A-WP06 - Debt Service'!G$24,'H-32A-WP06 - Debt Service'!G$27/12,0)),"-")</f>
        <v>0</v>
      </c>
      <c r="I842" s="366">
        <f>IFERROR(IF(-SUM(I$20:I841)+I$15&lt;0.000001,0,IF($C842&gt;='H-32A-WP06 - Debt Service'!H$24,'H-32A-WP06 - Debt Service'!H$27/12,0)),"-")</f>
        <v>0</v>
      </c>
      <c r="J842" s="366">
        <f>IFERROR(IF(-SUM(J$20:J841)+J$15&lt;0.000001,0,IF($C842&gt;='H-32A-WP06 - Debt Service'!I$24,'H-32A-WP06 - Debt Service'!I$27/12,0)),"-")</f>
        <v>0</v>
      </c>
      <c r="K842" s="366">
        <f>IFERROR(IF(-SUM(K$20:K841)+K$15&lt;0.000001,0,IF($C842&gt;='H-32A-WP06 - Debt Service'!J$24,'H-32A-WP06 - Debt Service'!J$27/12,0)),"-")</f>
        <v>0</v>
      </c>
      <c r="L842" s="366">
        <f>IFERROR(IF(-SUM(L$20:L841)+L$15&lt;0.000001,0,IF($C842&gt;='H-32A-WP06 - Debt Service'!K$24,'H-32A-WP06 - Debt Service'!K$27/12,0)),"-")</f>
        <v>0</v>
      </c>
      <c r="M842" s="366">
        <f>IFERROR(IF(-SUM(M$20:M841)+M$15&lt;0.000001,0,IF($C842&gt;='H-32A-WP06 - Debt Service'!L$24,'H-32A-WP06 - Debt Service'!L$27/12,0)),"-")</f>
        <v>0</v>
      </c>
      <c r="N842" s="459"/>
      <c r="O842" s="354">
        <f t="shared" si="49"/>
        <v>2087</v>
      </c>
      <c r="P842" s="378">
        <f t="shared" si="51"/>
        <v>68484</v>
      </c>
      <c r="Q842" s="366" t="str">
        <f>IFERROR(IF(-SUM(Q$20:Q841)+Q$15&lt;0.000001,0,IF($C842&gt;='H-32A-WP06 - Debt Service'!P$24,'H-32A-WP06 - Debt Service'!P$27/12,0)),"-")</f>
        <v>-</v>
      </c>
      <c r="R842" s="366">
        <f>IFERROR(IF(-SUM(R$20:R841)+R$15&lt;0.000001,0,IF($C842&gt;='H-32A-WP06 - Debt Service'!Q$24,'H-32A-WP06 - Debt Service'!Q$27/12,0)),"-")</f>
        <v>0</v>
      </c>
      <c r="S842" s="366">
        <f>IFERROR(IF(-SUM(S$20:S841)+S$15&lt;0.000001,0,IF($C842&gt;='H-32A-WP06 - Debt Service'!R$24,'H-32A-WP06 - Debt Service'!R$27/12,0)),"-")</f>
        <v>0</v>
      </c>
      <c r="T842" s="366">
        <f>IFERROR(IF(-SUM(T$20:T841)+T$15&lt;0.000001,0,IF($C842&gt;='H-32A-WP06 - Debt Service'!S$24,'H-32A-WP06 - Debt Service'!S$27/12,0)),"-")</f>
        <v>0</v>
      </c>
      <c r="U842" s="366">
        <f>IFERROR(IF(-SUM(U$20:U841)+U$15&lt;0.000001,0,IF($C842&gt;='H-32A-WP06 - Debt Service'!T$24,'H-32A-WP06 - Debt Service'!T$27/12,0)),"-")</f>
        <v>0</v>
      </c>
      <c r="V842" s="366">
        <f>IFERROR(IF(-SUM(V$20:V841)+V$15&lt;0.000001,0,IF($C842&gt;='H-32A-WP06 - Debt Service'!U$24,'H-32A-WP06 - Debt Service'!U$27/12,0)),"-")</f>
        <v>0</v>
      </c>
      <c r="W842" s="366">
        <f>IFERROR(IF(-SUM(W$20:W841)+W$15&lt;0.000001,0,IF($C842&gt;='H-32A-WP06 - Debt Service'!V$24,'H-32A-WP06 - Debt Service'!V$27/12,0)),"-")</f>
        <v>0</v>
      </c>
      <c r="X842" s="366">
        <f>IFERROR(IF(-SUM(X$20:X841)+X$15&lt;0.000001,0,IF($C842&gt;='H-32A-WP06 - Debt Service'!W$24,'H-32A-WP06 - Debt Service'!W$27/12,0)),"-")</f>
        <v>0</v>
      </c>
      <c r="Y842" s="366">
        <f>IFERROR(IF(-SUM(Y$20:Y841)+Y$15&lt;0.000001,0,IF($C842&gt;='H-32A-WP06 - Debt Service'!X$24,'H-32A-WP06 - Debt Service'!X$27/12,0)),"-")</f>
        <v>0</v>
      </c>
      <c r="Z842" s="366">
        <f>IFERROR(IF(-SUM(Z$20:Z841)+Z$15&lt;0.000001,0,IF($C842&gt;='H-32A-WP06 - Debt Service'!Y$24,'H-32A-WP06 - Debt Service'!Y$27/12,0)),"-")</f>
        <v>0</v>
      </c>
    </row>
    <row r="843" spans="2:26">
      <c r="B843" s="354">
        <f t="shared" si="48"/>
        <v>2087</v>
      </c>
      <c r="C843" s="378">
        <f t="shared" si="50"/>
        <v>68515</v>
      </c>
      <c r="D843" s="366" t="str">
        <f>IFERROR(IF(-SUM(D$20:D842)+D$15&lt;0.000001,0,IF($C843&gt;='H-32A-WP06 - Debt Service'!C$24,'H-32A-WP06 - Debt Service'!C$27/12,0)),"-")</f>
        <v>-</v>
      </c>
      <c r="E843" s="366" t="str">
        <f>IFERROR(IF(-SUM(E$20:E842)+E$15&lt;0.000001,0,IF($C843&gt;='H-32A-WP06 - Debt Service'!D$24,'H-32A-WP06 - Debt Service'!D$27/12,0)),"-")</f>
        <v>-</v>
      </c>
      <c r="F843" s="366" t="str">
        <f>IFERROR(IF(-SUM(F$20:F842)+F$15&lt;0.000001,0,IF($C843&gt;='H-32A-WP06 - Debt Service'!E$24,'H-32A-WP06 - Debt Service'!E$27/12,0)),"-")</f>
        <v>-</v>
      </c>
      <c r="G843" s="366">
        <f>IFERROR(IF(-SUM(G$20:G842)+G$15&lt;0.000001,0,IF($C843&gt;='H-32A-WP06 - Debt Service'!F$24,'H-32A-WP06 - Debt Service'!F$27/12,0)),"-")</f>
        <v>0</v>
      </c>
      <c r="H843" s="366">
        <f>IFERROR(IF(-SUM(H$20:H842)+H$15&lt;0.000001,0,IF($C843&gt;='H-32A-WP06 - Debt Service'!G$24,'H-32A-WP06 - Debt Service'!G$27/12,0)),"-")</f>
        <v>0</v>
      </c>
      <c r="I843" s="366">
        <f>IFERROR(IF(-SUM(I$20:I842)+I$15&lt;0.000001,0,IF($C843&gt;='H-32A-WP06 - Debt Service'!H$24,'H-32A-WP06 - Debt Service'!H$27/12,0)),"-")</f>
        <v>0</v>
      </c>
      <c r="J843" s="366">
        <f>IFERROR(IF(-SUM(J$20:J842)+J$15&lt;0.000001,0,IF($C843&gt;='H-32A-WP06 - Debt Service'!I$24,'H-32A-WP06 - Debt Service'!I$27/12,0)),"-")</f>
        <v>0</v>
      </c>
      <c r="K843" s="366">
        <f>IFERROR(IF(-SUM(K$20:K842)+K$15&lt;0.000001,0,IF($C843&gt;='H-32A-WP06 - Debt Service'!J$24,'H-32A-WP06 - Debt Service'!J$27/12,0)),"-")</f>
        <v>0</v>
      </c>
      <c r="L843" s="366">
        <f>IFERROR(IF(-SUM(L$20:L842)+L$15&lt;0.000001,0,IF($C843&gt;='H-32A-WP06 - Debt Service'!K$24,'H-32A-WP06 - Debt Service'!K$27/12,0)),"-")</f>
        <v>0</v>
      </c>
      <c r="M843" s="366">
        <f>IFERROR(IF(-SUM(M$20:M842)+M$15&lt;0.000001,0,IF($C843&gt;='H-32A-WP06 - Debt Service'!L$24,'H-32A-WP06 - Debt Service'!L$27/12,0)),"-")</f>
        <v>0</v>
      </c>
      <c r="N843" s="459"/>
      <c r="O843" s="354">
        <f t="shared" si="49"/>
        <v>2087</v>
      </c>
      <c r="P843" s="378">
        <f t="shared" si="51"/>
        <v>68515</v>
      </c>
      <c r="Q843" s="366" t="str">
        <f>IFERROR(IF(-SUM(Q$20:Q842)+Q$15&lt;0.000001,0,IF($C843&gt;='H-32A-WP06 - Debt Service'!P$24,'H-32A-WP06 - Debt Service'!P$27/12,0)),"-")</f>
        <v>-</v>
      </c>
      <c r="R843" s="366">
        <f>IFERROR(IF(-SUM(R$20:R842)+R$15&lt;0.000001,0,IF($C843&gt;='H-32A-WP06 - Debt Service'!Q$24,'H-32A-WP06 - Debt Service'!Q$27/12,0)),"-")</f>
        <v>0</v>
      </c>
      <c r="S843" s="366">
        <f>IFERROR(IF(-SUM(S$20:S842)+S$15&lt;0.000001,0,IF($C843&gt;='H-32A-WP06 - Debt Service'!R$24,'H-32A-WP06 - Debt Service'!R$27/12,0)),"-")</f>
        <v>0</v>
      </c>
      <c r="T843" s="366">
        <f>IFERROR(IF(-SUM(T$20:T842)+T$15&lt;0.000001,0,IF($C843&gt;='H-32A-WP06 - Debt Service'!S$24,'H-32A-WP06 - Debt Service'!S$27/12,0)),"-")</f>
        <v>0</v>
      </c>
      <c r="U843" s="366">
        <f>IFERROR(IF(-SUM(U$20:U842)+U$15&lt;0.000001,0,IF($C843&gt;='H-32A-WP06 - Debt Service'!T$24,'H-32A-WP06 - Debt Service'!T$27/12,0)),"-")</f>
        <v>0</v>
      </c>
      <c r="V843" s="366">
        <f>IFERROR(IF(-SUM(V$20:V842)+V$15&lt;0.000001,0,IF($C843&gt;='H-32A-WP06 - Debt Service'!U$24,'H-32A-WP06 - Debt Service'!U$27/12,0)),"-")</f>
        <v>0</v>
      </c>
      <c r="W843" s="366">
        <f>IFERROR(IF(-SUM(W$20:W842)+W$15&lt;0.000001,0,IF($C843&gt;='H-32A-WP06 - Debt Service'!V$24,'H-32A-WP06 - Debt Service'!V$27/12,0)),"-")</f>
        <v>0</v>
      </c>
      <c r="X843" s="366">
        <f>IFERROR(IF(-SUM(X$20:X842)+X$15&lt;0.000001,0,IF($C843&gt;='H-32A-WP06 - Debt Service'!W$24,'H-32A-WP06 - Debt Service'!W$27/12,0)),"-")</f>
        <v>0</v>
      </c>
      <c r="Y843" s="366">
        <f>IFERROR(IF(-SUM(Y$20:Y842)+Y$15&lt;0.000001,0,IF($C843&gt;='H-32A-WP06 - Debt Service'!X$24,'H-32A-WP06 - Debt Service'!X$27/12,0)),"-")</f>
        <v>0</v>
      </c>
      <c r="Z843" s="366">
        <f>IFERROR(IF(-SUM(Z$20:Z842)+Z$15&lt;0.000001,0,IF($C843&gt;='H-32A-WP06 - Debt Service'!Y$24,'H-32A-WP06 - Debt Service'!Y$27/12,0)),"-")</f>
        <v>0</v>
      </c>
    </row>
    <row r="844" spans="2:26">
      <c r="B844" s="354">
        <f t="shared" si="48"/>
        <v>2087</v>
      </c>
      <c r="C844" s="378">
        <f t="shared" si="50"/>
        <v>68546</v>
      </c>
      <c r="D844" s="366" t="str">
        <f>IFERROR(IF(-SUM(D$20:D843)+D$15&lt;0.000001,0,IF($C844&gt;='H-32A-WP06 - Debt Service'!C$24,'H-32A-WP06 - Debt Service'!C$27/12,0)),"-")</f>
        <v>-</v>
      </c>
      <c r="E844" s="366" t="str">
        <f>IFERROR(IF(-SUM(E$20:E843)+E$15&lt;0.000001,0,IF($C844&gt;='H-32A-WP06 - Debt Service'!D$24,'H-32A-WP06 - Debt Service'!D$27/12,0)),"-")</f>
        <v>-</v>
      </c>
      <c r="F844" s="366" t="str">
        <f>IFERROR(IF(-SUM(F$20:F843)+F$15&lt;0.000001,0,IF($C844&gt;='H-32A-WP06 - Debt Service'!E$24,'H-32A-WP06 - Debt Service'!E$27/12,0)),"-")</f>
        <v>-</v>
      </c>
      <c r="G844" s="366">
        <f>IFERROR(IF(-SUM(G$20:G843)+G$15&lt;0.000001,0,IF($C844&gt;='H-32A-WP06 - Debt Service'!F$24,'H-32A-WP06 - Debt Service'!F$27/12,0)),"-")</f>
        <v>0</v>
      </c>
      <c r="H844" s="366">
        <f>IFERROR(IF(-SUM(H$20:H843)+H$15&lt;0.000001,0,IF($C844&gt;='H-32A-WP06 - Debt Service'!G$24,'H-32A-WP06 - Debt Service'!G$27/12,0)),"-")</f>
        <v>0</v>
      </c>
      <c r="I844" s="366">
        <f>IFERROR(IF(-SUM(I$20:I843)+I$15&lt;0.000001,0,IF($C844&gt;='H-32A-WP06 - Debt Service'!H$24,'H-32A-WP06 - Debt Service'!H$27/12,0)),"-")</f>
        <v>0</v>
      </c>
      <c r="J844" s="366">
        <f>IFERROR(IF(-SUM(J$20:J843)+J$15&lt;0.000001,0,IF($C844&gt;='H-32A-WP06 - Debt Service'!I$24,'H-32A-WP06 - Debt Service'!I$27/12,0)),"-")</f>
        <v>0</v>
      </c>
      <c r="K844" s="366">
        <f>IFERROR(IF(-SUM(K$20:K843)+K$15&lt;0.000001,0,IF($C844&gt;='H-32A-WP06 - Debt Service'!J$24,'H-32A-WP06 - Debt Service'!J$27/12,0)),"-")</f>
        <v>0</v>
      </c>
      <c r="L844" s="366">
        <f>IFERROR(IF(-SUM(L$20:L843)+L$15&lt;0.000001,0,IF($C844&gt;='H-32A-WP06 - Debt Service'!K$24,'H-32A-WP06 - Debt Service'!K$27/12,0)),"-")</f>
        <v>0</v>
      </c>
      <c r="M844" s="366">
        <f>IFERROR(IF(-SUM(M$20:M843)+M$15&lt;0.000001,0,IF($C844&gt;='H-32A-WP06 - Debt Service'!L$24,'H-32A-WP06 - Debt Service'!L$27/12,0)),"-")</f>
        <v>0</v>
      </c>
      <c r="N844" s="459"/>
      <c r="O844" s="354">
        <f t="shared" si="49"/>
        <v>2087</v>
      </c>
      <c r="P844" s="378">
        <f t="shared" si="51"/>
        <v>68546</v>
      </c>
      <c r="Q844" s="366" t="str">
        <f>IFERROR(IF(-SUM(Q$20:Q843)+Q$15&lt;0.000001,0,IF($C844&gt;='H-32A-WP06 - Debt Service'!P$24,'H-32A-WP06 - Debt Service'!P$27/12,0)),"-")</f>
        <v>-</v>
      </c>
      <c r="R844" s="366">
        <f>IFERROR(IF(-SUM(R$20:R843)+R$15&lt;0.000001,0,IF($C844&gt;='H-32A-WP06 - Debt Service'!Q$24,'H-32A-WP06 - Debt Service'!Q$27/12,0)),"-")</f>
        <v>0</v>
      </c>
      <c r="S844" s="366">
        <f>IFERROR(IF(-SUM(S$20:S843)+S$15&lt;0.000001,0,IF($C844&gt;='H-32A-WP06 - Debt Service'!R$24,'H-32A-WP06 - Debt Service'!R$27/12,0)),"-")</f>
        <v>0</v>
      </c>
      <c r="T844" s="366">
        <f>IFERROR(IF(-SUM(T$20:T843)+T$15&lt;0.000001,0,IF($C844&gt;='H-32A-WP06 - Debt Service'!S$24,'H-32A-WP06 - Debt Service'!S$27/12,0)),"-")</f>
        <v>0</v>
      </c>
      <c r="U844" s="366">
        <f>IFERROR(IF(-SUM(U$20:U843)+U$15&lt;0.000001,0,IF($C844&gt;='H-32A-WP06 - Debt Service'!T$24,'H-32A-WP06 - Debt Service'!T$27/12,0)),"-")</f>
        <v>0</v>
      </c>
      <c r="V844" s="366">
        <f>IFERROR(IF(-SUM(V$20:V843)+V$15&lt;0.000001,0,IF($C844&gt;='H-32A-WP06 - Debt Service'!U$24,'H-32A-WP06 - Debt Service'!U$27/12,0)),"-")</f>
        <v>0</v>
      </c>
      <c r="W844" s="366">
        <f>IFERROR(IF(-SUM(W$20:W843)+W$15&lt;0.000001,0,IF($C844&gt;='H-32A-WP06 - Debt Service'!V$24,'H-32A-WP06 - Debt Service'!V$27/12,0)),"-")</f>
        <v>0</v>
      </c>
      <c r="X844" s="366">
        <f>IFERROR(IF(-SUM(X$20:X843)+X$15&lt;0.000001,0,IF($C844&gt;='H-32A-WP06 - Debt Service'!W$24,'H-32A-WP06 - Debt Service'!W$27/12,0)),"-")</f>
        <v>0</v>
      </c>
      <c r="Y844" s="366">
        <f>IFERROR(IF(-SUM(Y$20:Y843)+Y$15&lt;0.000001,0,IF($C844&gt;='H-32A-WP06 - Debt Service'!X$24,'H-32A-WP06 - Debt Service'!X$27/12,0)),"-")</f>
        <v>0</v>
      </c>
      <c r="Z844" s="366">
        <f>IFERROR(IF(-SUM(Z$20:Z843)+Z$15&lt;0.000001,0,IF($C844&gt;='H-32A-WP06 - Debt Service'!Y$24,'H-32A-WP06 - Debt Service'!Y$27/12,0)),"-")</f>
        <v>0</v>
      </c>
    </row>
    <row r="845" spans="2:26">
      <c r="B845" s="354">
        <f t="shared" si="48"/>
        <v>2087</v>
      </c>
      <c r="C845" s="378">
        <f t="shared" si="50"/>
        <v>68576</v>
      </c>
      <c r="D845" s="366" t="str">
        <f>IFERROR(IF(-SUM(D$20:D844)+D$15&lt;0.000001,0,IF($C845&gt;='H-32A-WP06 - Debt Service'!C$24,'H-32A-WP06 - Debt Service'!C$27/12,0)),"-")</f>
        <v>-</v>
      </c>
      <c r="E845" s="366" t="str">
        <f>IFERROR(IF(-SUM(E$20:E844)+E$15&lt;0.000001,0,IF($C845&gt;='H-32A-WP06 - Debt Service'!D$24,'H-32A-WP06 - Debt Service'!D$27/12,0)),"-")</f>
        <v>-</v>
      </c>
      <c r="F845" s="366" t="str">
        <f>IFERROR(IF(-SUM(F$20:F844)+F$15&lt;0.000001,0,IF($C845&gt;='H-32A-WP06 - Debt Service'!E$24,'H-32A-WP06 - Debt Service'!E$27/12,0)),"-")</f>
        <v>-</v>
      </c>
      <c r="G845" s="366">
        <f>IFERROR(IF(-SUM(G$20:G844)+G$15&lt;0.000001,0,IF($C845&gt;='H-32A-WP06 - Debt Service'!F$24,'H-32A-WP06 - Debt Service'!F$27/12,0)),"-")</f>
        <v>0</v>
      </c>
      <c r="H845" s="366">
        <f>IFERROR(IF(-SUM(H$20:H844)+H$15&lt;0.000001,0,IF($C845&gt;='H-32A-WP06 - Debt Service'!G$24,'H-32A-WP06 - Debt Service'!G$27/12,0)),"-")</f>
        <v>0</v>
      </c>
      <c r="I845" s="366">
        <f>IFERROR(IF(-SUM(I$20:I844)+I$15&lt;0.000001,0,IF($C845&gt;='H-32A-WP06 - Debt Service'!H$24,'H-32A-WP06 - Debt Service'!H$27/12,0)),"-")</f>
        <v>0</v>
      </c>
      <c r="J845" s="366">
        <f>IFERROR(IF(-SUM(J$20:J844)+J$15&lt;0.000001,0,IF($C845&gt;='H-32A-WP06 - Debt Service'!I$24,'H-32A-WP06 - Debt Service'!I$27/12,0)),"-")</f>
        <v>0</v>
      </c>
      <c r="K845" s="366">
        <f>IFERROR(IF(-SUM(K$20:K844)+K$15&lt;0.000001,0,IF($C845&gt;='H-32A-WP06 - Debt Service'!J$24,'H-32A-WP06 - Debt Service'!J$27/12,0)),"-")</f>
        <v>0</v>
      </c>
      <c r="L845" s="366">
        <f>IFERROR(IF(-SUM(L$20:L844)+L$15&lt;0.000001,0,IF($C845&gt;='H-32A-WP06 - Debt Service'!K$24,'H-32A-WP06 - Debt Service'!K$27/12,0)),"-")</f>
        <v>0</v>
      </c>
      <c r="M845" s="366">
        <f>IFERROR(IF(-SUM(M$20:M844)+M$15&lt;0.000001,0,IF($C845&gt;='H-32A-WP06 - Debt Service'!L$24,'H-32A-WP06 - Debt Service'!L$27/12,0)),"-")</f>
        <v>0</v>
      </c>
      <c r="N845" s="459"/>
      <c r="O845" s="354">
        <f t="shared" si="49"/>
        <v>2087</v>
      </c>
      <c r="P845" s="378">
        <f t="shared" si="51"/>
        <v>68576</v>
      </c>
      <c r="Q845" s="366" t="str">
        <f>IFERROR(IF(-SUM(Q$20:Q844)+Q$15&lt;0.000001,0,IF($C845&gt;='H-32A-WP06 - Debt Service'!P$24,'H-32A-WP06 - Debt Service'!P$27/12,0)),"-")</f>
        <v>-</v>
      </c>
      <c r="R845" s="366">
        <f>IFERROR(IF(-SUM(R$20:R844)+R$15&lt;0.000001,0,IF($C845&gt;='H-32A-WP06 - Debt Service'!Q$24,'H-32A-WP06 - Debt Service'!Q$27/12,0)),"-")</f>
        <v>0</v>
      </c>
      <c r="S845" s="366">
        <f>IFERROR(IF(-SUM(S$20:S844)+S$15&lt;0.000001,0,IF($C845&gt;='H-32A-WP06 - Debt Service'!R$24,'H-32A-WP06 - Debt Service'!R$27/12,0)),"-")</f>
        <v>0</v>
      </c>
      <c r="T845" s="366">
        <f>IFERROR(IF(-SUM(T$20:T844)+T$15&lt;0.000001,0,IF($C845&gt;='H-32A-WP06 - Debt Service'!S$24,'H-32A-WP06 - Debt Service'!S$27/12,0)),"-")</f>
        <v>0</v>
      </c>
      <c r="U845" s="366">
        <f>IFERROR(IF(-SUM(U$20:U844)+U$15&lt;0.000001,0,IF($C845&gt;='H-32A-WP06 - Debt Service'!T$24,'H-32A-WP06 - Debt Service'!T$27/12,0)),"-")</f>
        <v>0</v>
      </c>
      <c r="V845" s="366">
        <f>IFERROR(IF(-SUM(V$20:V844)+V$15&lt;0.000001,0,IF($C845&gt;='H-32A-WP06 - Debt Service'!U$24,'H-32A-WP06 - Debt Service'!U$27/12,0)),"-")</f>
        <v>0</v>
      </c>
      <c r="W845" s="366">
        <f>IFERROR(IF(-SUM(W$20:W844)+W$15&lt;0.000001,0,IF($C845&gt;='H-32A-WP06 - Debt Service'!V$24,'H-32A-WP06 - Debt Service'!V$27/12,0)),"-")</f>
        <v>0</v>
      </c>
      <c r="X845" s="366">
        <f>IFERROR(IF(-SUM(X$20:X844)+X$15&lt;0.000001,0,IF($C845&gt;='H-32A-WP06 - Debt Service'!W$24,'H-32A-WP06 - Debt Service'!W$27/12,0)),"-")</f>
        <v>0</v>
      </c>
      <c r="Y845" s="366">
        <f>IFERROR(IF(-SUM(Y$20:Y844)+Y$15&lt;0.000001,0,IF($C845&gt;='H-32A-WP06 - Debt Service'!X$24,'H-32A-WP06 - Debt Service'!X$27/12,0)),"-")</f>
        <v>0</v>
      </c>
      <c r="Z845" s="366">
        <f>IFERROR(IF(-SUM(Z$20:Z844)+Z$15&lt;0.000001,0,IF($C845&gt;='H-32A-WP06 - Debt Service'!Y$24,'H-32A-WP06 - Debt Service'!Y$27/12,0)),"-")</f>
        <v>0</v>
      </c>
    </row>
    <row r="846" spans="2:26">
      <c r="B846" s="354">
        <f t="shared" si="48"/>
        <v>2087</v>
      </c>
      <c r="C846" s="378">
        <f t="shared" si="50"/>
        <v>68607</v>
      </c>
      <c r="D846" s="366" t="str">
        <f>IFERROR(IF(-SUM(D$20:D845)+D$15&lt;0.000001,0,IF($C846&gt;='H-32A-WP06 - Debt Service'!C$24,'H-32A-WP06 - Debt Service'!C$27/12,0)),"-")</f>
        <v>-</v>
      </c>
      <c r="E846" s="366" t="str">
        <f>IFERROR(IF(-SUM(E$20:E845)+E$15&lt;0.000001,0,IF($C846&gt;='H-32A-WP06 - Debt Service'!D$24,'H-32A-WP06 - Debt Service'!D$27/12,0)),"-")</f>
        <v>-</v>
      </c>
      <c r="F846" s="366" t="str">
        <f>IFERROR(IF(-SUM(F$20:F845)+F$15&lt;0.000001,0,IF($C846&gt;='H-32A-WP06 - Debt Service'!E$24,'H-32A-WP06 - Debt Service'!E$27/12,0)),"-")</f>
        <v>-</v>
      </c>
      <c r="G846" s="366">
        <f>IFERROR(IF(-SUM(G$20:G845)+G$15&lt;0.000001,0,IF($C846&gt;='H-32A-WP06 - Debt Service'!F$24,'H-32A-WP06 - Debt Service'!F$27/12,0)),"-")</f>
        <v>0</v>
      </c>
      <c r="H846" s="366">
        <f>IFERROR(IF(-SUM(H$20:H845)+H$15&lt;0.000001,0,IF($C846&gt;='H-32A-WP06 - Debt Service'!G$24,'H-32A-WP06 - Debt Service'!G$27/12,0)),"-")</f>
        <v>0</v>
      </c>
      <c r="I846" s="366">
        <f>IFERROR(IF(-SUM(I$20:I845)+I$15&lt;0.000001,0,IF($C846&gt;='H-32A-WP06 - Debt Service'!H$24,'H-32A-WP06 - Debt Service'!H$27/12,0)),"-")</f>
        <v>0</v>
      </c>
      <c r="J846" s="366">
        <f>IFERROR(IF(-SUM(J$20:J845)+J$15&lt;0.000001,0,IF($C846&gt;='H-32A-WP06 - Debt Service'!I$24,'H-32A-WP06 - Debt Service'!I$27/12,0)),"-")</f>
        <v>0</v>
      </c>
      <c r="K846" s="366">
        <f>IFERROR(IF(-SUM(K$20:K845)+K$15&lt;0.000001,0,IF($C846&gt;='H-32A-WP06 - Debt Service'!J$24,'H-32A-WP06 - Debt Service'!J$27/12,0)),"-")</f>
        <v>0</v>
      </c>
      <c r="L846" s="366">
        <f>IFERROR(IF(-SUM(L$20:L845)+L$15&lt;0.000001,0,IF($C846&gt;='H-32A-WP06 - Debt Service'!K$24,'H-32A-WP06 - Debt Service'!K$27/12,0)),"-")</f>
        <v>0</v>
      </c>
      <c r="M846" s="366">
        <f>IFERROR(IF(-SUM(M$20:M845)+M$15&lt;0.000001,0,IF($C846&gt;='H-32A-WP06 - Debt Service'!L$24,'H-32A-WP06 - Debt Service'!L$27/12,0)),"-")</f>
        <v>0</v>
      </c>
      <c r="N846" s="459"/>
      <c r="O846" s="354">
        <f t="shared" si="49"/>
        <v>2087</v>
      </c>
      <c r="P846" s="378">
        <f t="shared" si="51"/>
        <v>68607</v>
      </c>
      <c r="Q846" s="366" t="str">
        <f>IFERROR(IF(-SUM(Q$20:Q845)+Q$15&lt;0.000001,0,IF($C846&gt;='H-32A-WP06 - Debt Service'!P$24,'H-32A-WP06 - Debt Service'!P$27/12,0)),"-")</f>
        <v>-</v>
      </c>
      <c r="R846" s="366">
        <f>IFERROR(IF(-SUM(R$20:R845)+R$15&lt;0.000001,0,IF($C846&gt;='H-32A-WP06 - Debt Service'!Q$24,'H-32A-WP06 - Debt Service'!Q$27/12,0)),"-")</f>
        <v>0</v>
      </c>
      <c r="S846" s="366">
        <f>IFERROR(IF(-SUM(S$20:S845)+S$15&lt;0.000001,0,IF($C846&gt;='H-32A-WP06 - Debt Service'!R$24,'H-32A-WP06 - Debt Service'!R$27/12,0)),"-")</f>
        <v>0</v>
      </c>
      <c r="T846" s="366">
        <f>IFERROR(IF(-SUM(T$20:T845)+T$15&lt;0.000001,0,IF($C846&gt;='H-32A-WP06 - Debt Service'!S$24,'H-32A-WP06 - Debt Service'!S$27/12,0)),"-")</f>
        <v>0</v>
      </c>
      <c r="U846" s="366">
        <f>IFERROR(IF(-SUM(U$20:U845)+U$15&lt;0.000001,0,IF($C846&gt;='H-32A-WP06 - Debt Service'!T$24,'H-32A-WP06 - Debt Service'!T$27/12,0)),"-")</f>
        <v>0</v>
      </c>
      <c r="V846" s="366">
        <f>IFERROR(IF(-SUM(V$20:V845)+V$15&lt;0.000001,0,IF($C846&gt;='H-32A-WP06 - Debt Service'!U$24,'H-32A-WP06 - Debt Service'!U$27/12,0)),"-")</f>
        <v>0</v>
      </c>
      <c r="W846" s="366">
        <f>IFERROR(IF(-SUM(W$20:W845)+W$15&lt;0.000001,0,IF($C846&gt;='H-32A-WP06 - Debt Service'!V$24,'H-32A-WP06 - Debt Service'!V$27/12,0)),"-")</f>
        <v>0</v>
      </c>
      <c r="X846" s="366">
        <f>IFERROR(IF(-SUM(X$20:X845)+X$15&lt;0.000001,0,IF($C846&gt;='H-32A-WP06 - Debt Service'!W$24,'H-32A-WP06 - Debt Service'!W$27/12,0)),"-")</f>
        <v>0</v>
      </c>
      <c r="Y846" s="366">
        <f>IFERROR(IF(-SUM(Y$20:Y845)+Y$15&lt;0.000001,0,IF($C846&gt;='H-32A-WP06 - Debt Service'!X$24,'H-32A-WP06 - Debt Service'!X$27/12,0)),"-")</f>
        <v>0</v>
      </c>
      <c r="Z846" s="366">
        <f>IFERROR(IF(-SUM(Z$20:Z845)+Z$15&lt;0.000001,0,IF($C846&gt;='H-32A-WP06 - Debt Service'!Y$24,'H-32A-WP06 - Debt Service'!Y$27/12,0)),"-")</f>
        <v>0</v>
      </c>
    </row>
    <row r="847" spans="2:26">
      <c r="B847" s="354">
        <f t="shared" si="48"/>
        <v>2087</v>
      </c>
      <c r="C847" s="378">
        <f t="shared" si="50"/>
        <v>68637</v>
      </c>
      <c r="D847" s="366" t="str">
        <f>IFERROR(IF(-SUM(D$20:D846)+D$15&lt;0.000001,0,IF($C847&gt;='H-32A-WP06 - Debt Service'!C$24,'H-32A-WP06 - Debt Service'!C$27/12,0)),"-")</f>
        <v>-</v>
      </c>
      <c r="E847" s="366" t="str">
        <f>IFERROR(IF(-SUM(E$20:E846)+E$15&lt;0.000001,0,IF($C847&gt;='H-32A-WP06 - Debt Service'!D$24,'H-32A-WP06 - Debt Service'!D$27/12,0)),"-")</f>
        <v>-</v>
      </c>
      <c r="F847" s="366" t="str">
        <f>IFERROR(IF(-SUM(F$20:F846)+F$15&lt;0.000001,0,IF($C847&gt;='H-32A-WP06 - Debt Service'!E$24,'H-32A-WP06 - Debt Service'!E$27/12,0)),"-")</f>
        <v>-</v>
      </c>
      <c r="G847" s="366">
        <f>IFERROR(IF(-SUM(G$20:G846)+G$15&lt;0.000001,0,IF($C847&gt;='H-32A-WP06 - Debt Service'!F$24,'H-32A-WP06 - Debt Service'!F$27/12,0)),"-")</f>
        <v>0</v>
      </c>
      <c r="H847" s="366">
        <f>IFERROR(IF(-SUM(H$20:H846)+H$15&lt;0.000001,0,IF($C847&gt;='H-32A-WP06 - Debt Service'!G$24,'H-32A-WP06 - Debt Service'!G$27/12,0)),"-")</f>
        <v>0</v>
      </c>
      <c r="I847" s="366">
        <f>IFERROR(IF(-SUM(I$20:I846)+I$15&lt;0.000001,0,IF($C847&gt;='H-32A-WP06 - Debt Service'!H$24,'H-32A-WP06 - Debt Service'!H$27/12,0)),"-")</f>
        <v>0</v>
      </c>
      <c r="J847" s="366">
        <f>IFERROR(IF(-SUM(J$20:J846)+J$15&lt;0.000001,0,IF($C847&gt;='H-32A-WP06 - Debt Service'!I$24,'H-32A-WP06 - Debt Service'!I$27/12,0)),"-")</f>
        <v>0</v>
      </c>
      <c r="K847" s="366">
        <f>IFERROR(IF(-SUM(K$20:K846)+K$15&lt;0.000001,0,IF($C847&gt;='H-32A-WP06 - Debt Service'!J$24,'H-32A-WP06 - Debt Service'!J$27/12,0)),"-")</f>
        <v>0</v>
      </c>
      <c r="L847" s="366">
        <f>IFERROR(IF(-SUM(L$20:L846)+L$15&lt;0.000001,0,IF($C847&gt;='H-32A-WP06 - Debt Service'!K$24,'H-32A-WP06 - Debt Service'!K$27/12,0)),"-")</f>
        <v>0</v>
      </c>
      <c r="M847" s="366">
        <f>IFERROR(IF(-SUM(M$20:M846)+M$15&lt;0.000001,0,IF($C847&gt;='H-32A-WP06 - Debt Service'!L$24,'H-32A-WP06 - Debt Service'!L$27/12,0)),"-")</f>
        <v>0</v>
      </c>
      <c r="N847" s="459"/>
      <c r="O847" s="354">
        <f t="shared" si="49"/>
        <v>2087</v>
      </c>
      <c r="P847" s="378">
        <f t="shared" si="51"/>
        <v>68637</v>
      </c>
      <c r="Q847" s="366" t="str">
        <f>IFERROR(IF(-SUM(Q$20:Q846)+Q$15&lt;0.000001,0,IF($C847&gt;='H-32A-WP06 - Debt Service'!P$24,'H-32A-WP06 - Debt Service'!P$27/12,0)),"-")</f>
        <v>-</v>
      </c>
      <c r="R847" s="366">
        <f>IFERROR(IF(-SUM(R$20:R846)+R$15&lt;0.000001,0,IF($C847&gt;='H-32A-WP06 - Debt Service'!Q$24,'H-32A-WP06 - Debt Service'!Q$27/12,0)),"-")</f>
        <v>0</v>
      </c>
      <c r="S847" s="366">
        <f>IFERROR(IF(-SUM(S$20:S846)+S$15&lt;0.000001,0,IF($C847&gt;='H-32A-WP06 - Debt Service'!R$24,'H-32A-WP06 - Debt Service'!R$27/12,0)),"-")</f>
        <v>0</v>
      </c>
      <c r="T847" s="366">
        <f>IFERROR(IF(-SUM(T$20:T846)+T$15&lt;0.000001,0,IF($C847&gt;='H-32A-WP06 - Debt Service'!S$24,'H-32A-WP06 - Debt Service'!S$27/12,0)),"-")</f>
        <v>0</v>
      </c>
      <c r="U847" s="366">
        <f>IFERROR(IF(-SUM(U$20:U846)+U$15&lt;0.000001,0,IF($C847&gt;='H-32A-WP06 - Debt Service'!T$24,'H-32A-WP06 - Debt Service'!T$27/12,0)),"-")</f>
        <v>0</v>
      </c>
      <c r="V847" s="366">
        <f>IFERROR(IF(-SUM(V$20:V846)+V$15&lt;0.000001,0,IF($C847&gt;='H-32A-WP06 - Debt Service'!U$24,'H-32A-WP06 - Debt Service'!U$27/12,0)),"-")</f>
        <v>0</v>
      </c>
      <c r="W847" s="366">
        <f>IFERROR(IF(-SUM(W$20:W846)+W$15&lt;0.000001,0,IF($C847&gt;='H-32A-WP06 - Debt Service'!V$24,'H-32A-WP06 - Debt Service'!V$27/12,0)),"-")</f>
        <v>0</v>
      </c>
      <c r="X847" s="366">
        <f>IFERROR(IF(-SUM(X$20:X846)+X$15&lt;0.000001,0,IF($C847&gt;='H-32A-WP06 - Debt Service'!W$24,'H-32A-WP06 - Debt Service'!W$27/12,0)),"-")</f>
        <v>0</v>
      </c>
      <c r="Y847" s="366">
        <f>IFERROR(IF(-SUM(Y$20:Y846)+Y$15&lt;0.000001,0,IF($C847&gt;='H-32A-WP06 - Debt Service'!X$24,'H-32A-WP06 - Debt Service'!X$27/12,0)),"-")</f>
        <v>0</v>
      </c>
      <c r="Z847" s="366">
        <f>IFERROR(IF(-SUM(Z$20:Z846)+Z$15&lt;0.000001,0,IF($C847&gt;='H-32A-WP06 - Debt Service'!Y$24,'H-32A-WP06 - Debt Service'!Y$27/12,0)),"-")</f>
        <v>0</v>
      </c>
    </row>
    <row r="848" spans="2:26">
      <c r="B848" s="354">
        <f t="shared" si="48"/>
        <v>2088</v>
      </c>
      <c r="C848" s="378">
        <f t="shared" si="50"/>
        <v>68668</v>
      </c>
      <c r="D848" s="366" t="str">
        <f>IFERROR(IF(-SUM(D$20:D847)+D$15&lt;0.000001,0,IF($C848&gt;='H-32A-WP06 - Debt Service'!C$24,'H-32A-WP06 - Debt Service'!C$27/12,0)),"-")</f>
        <v>-</v>
      </c>
      <c r="E848" s="366" t="str">
        <f>IFERROR(IF(-SUM(E$20:E847)+E$15&lt;0.000001,0,IF($C848&gt;='H-32A-WP06 - Debt Service'!D$24,'H-32A-WP06 - Debt Service'!D$27/12,0)),"-")</f>
        <v>-</v>
      </c>
      <c r="F848" s="366" t="str">
        <f>IFERROR(IF(-SUM(F$20:F847)+F$15&lt;0.000001,0,IF($C848&gt;='H-32A-WP06 - Debt Service'!E$24,'H-32A-WP06 - Debt Service'!E$27/12,0)),"-")</f>
        <v>-</v>
      </c>
      <c r="G848" s="366">
        <f>IFERROR(IF(-SUM(G$20:G847)+G$15&lt;0.000001,0,IF($C848&gt;='H-32A-WP06 - Debt Service'!F$24,'H-32A-WP06 - Debt Service'!F$27/12,0)),"-")</f>
        <v>0</v>
      </c>
      <c r="H848" s="366">
        <f>IFERROR(IF(-SUM(H$20:H847)+H$15&lt;0.000001,0,IF($C848&gt;='H-32A-WP06 - Debt Service'!G$24,'H-32A-WP06 - Debt Service'!G$27/12,0)),"-")</f>
        <v>0</v>
      </c>
      <c r="I848" s="366">
        <f>IFERROR(IF(-SUM(I$20:I847)+I$15&lt;0.000001,0,IF($C848&gt;='H-32A-WP06 - Debt Service'!H$24,'H-32A-WP06 - Debt Service'!H$27/12,0)),"-")</f>
        <v>0</v>
      </c>
      <c r="J848" s="366">
        <f>IFERROR(IF(-SUM(J$20:J847)+J$15&lt;0.000001,0,IF($C848&gt;='H-32A-WP06 - Debt Service'!I$24,'H-32A-WP06 - Debt Service'!I$27/12,0)),"-")</f>
        <v>0</v>
      </c>
      <c r="K848" s="366">
        <f>IFERROR(IF(-SUM(K$20:K847)+K$15&lt;0.000001,0,IF($C848&gt;='H-32A-WP06 - Debt Service'!J$24,'H-32A-WP06 - Debt Service'!J$27/12,0)),"-")</f>
        <v>0</v>
      </c>
      <c r="L848" s="366">
        <f>IFERROR(IF(-SUM(L$20:L847)+L$15&lt;0.000001,0,IF($C848&gt;='H-32A-WP06 - Debt Service'!K$24,'H-32A-WP06 - Debt Service'!K$27/12,0)),"-")</f>
        <v>0</v>
      </c>
      <c r="M848" s="366">
        <f>IFERROR(IF(-SUM(M$20:M847)+M$15&lt;0.000001,0,IF($C848&gt;='H-32A-WP06 - Debt Service'!L$24,'H-32A-WP06 - Debt Service'!L$27/12,0)),"-")</f>
        <v>0</v>
      </c>
      <c r="N848" s="459"/>
      <c r="O848" s="354">
        <f t="shared" si="49"/>
        <v>2088</v>
      </c>
      <c r="P848" s="378">
        <f t="shared" si="51"/>
        <v>68668</v>
      </c>
      <c r="Q848" s="366" t="str">
        <f>IFERROR(IF(-SUM(Q$20:Q847)+Q$15&lt;0.000001,0,IF($C848&gt;='H-32A-WP06 - Debt Service'!P$24,'H-32A-WP06 - Debt Service'!P$27/12,0)),"-")</f>
        <v>-</v>
      </c>
      <c r="R848" s="366">
        <f>IFERROR(IF(-SUM(R$20:R847)+R$15&lt;0.000001,0,IF($C848&gt;='H-32A-WP06 - Debt Service'!Q$24,'H-32A-WP06 - Debt Service'!Q$27/12,0)),"-")</f>
        <v>0</v>
      </c>
      <c r="S848" s="366">
        <f>IFERROR(IF(-SUM(S$20:S847)+S$15&lt;0.000001,0,IF($C848&gt;='H-32A-WP06 - Debt Service'!R$24,'H-32A-WP06 - Debt Service'!R$27/12,0)),"-")</f>
        <v>0</v>
      </c>
      <c r="T848" s="366">
        <f>IFERROR(IF(-SUM(T$20:T847)+T$15&lt;0.000001,0,IF($C848&gt;='H-32A-WP06 - Debt Service'!S$24,'H-32A-WP06 - Debt Service'!S$27/12,0)),"-")</f>
        <v>0</v>
      </c>
      <c r="U848" s="366">
        <f>IFERROR(IF(-SUM(U$20:U847)+U$15&lt;0.000001,0,IF($C848&gt;='H-32A-WP06 - Debt Service'!T$24,'H-32A-WP06 - Debt Service'!T$27/12,0)),"-")</f>
        <v>0</v>
      </c>
      <c r="V848" s="366">
        <f>IFERROR(IF(-SUM(V$20:V847)+V$15&lt;0.000001,0,IF($C848&gt;='H-32A-WP06 - Debt Service'!U$24,'H-32A-WP06 - Debt Service'!U$27/12,0)),"-")</f>
        <v>0</v>
      </c>
      <c r="W848" s="366">
        <f>IFERROR(IF(-SUM(W$20:W847)+W$15&lt;0.000001,0,IF($C848&gt;='H-32A-WP06 - Debt Service'!V$24,'H-32A-WP06 - Debt Service'!V$27/12,0)),"-")</f>
        <v>0</v>
      </c>
      <c r="X848" s="366">
        <f>IFERROR(IF(-SUM(X$20:X847)+X$15&lt;0.000001,0,IF($C848&gt;='H-32A-WP06 - Debt Service'!W$24,'H-32A-WP06 - Debt Service'!W$27/12,0)),"-")</f>
        <v>0</v>
      </c>
      <c r="Y848" s="366">
        <f>IFERROR(IF(-SUM(Y$20:Y847)+Y$15&lt;0.000001,0,IF($C848&gt;='H-32A-WP06 - Debt Service'!X$24,'H-32A-WP06 - Debt Service'!X$27/12,0)),"-")</f>
        <v>0</v>
      </c>
      <c r="Z848" s="366">
        <f>IFERROR(IF(-SUM(Z$20:Z847)+Z$15&lt;0.000001,0,IF($C848&gt;='H-32A-WP06 - Debt Service'!Y$24,'H-32A-WP06 - Debt Service'!Y$27/12,0)),"-")</f>
        <v>0</v>
      </c>
    </row>
    <row r="849" spans="2:26">
      <c r="B849" s="354">
        <f t="shared" si="48"/>
        <v>2088</v>
      </c>
      <c r="C849" s="378">
        <f t="shared" si="50"/>
        <v>68699</v>
      </c>
      <c r="D849" s="366" t="str">
        <f>IFERROR(IF(-SUM(D$20:D848)+D$15&lt;0.000001,0,IF($C849&gt;='H-32A-WP06 - Debt Service'!C$24,'H-32A-WP06 - Debt Service'!C$27/12,0)),"-")</f>
        <v>-</v>
      </c>
      <c r="E849" s="366" t="str">
        <f>IFERROR(IF(-SUM(E$20:E848)+E$15&lt;0.000001,0,IF($C849&gt;='H-32A-WP06 - Debt Service'!D$24,'H-32A-WP06 - Debt Service'!D$27/12,0)),"-")</f>
        <v>-</v>
      </c>
      <c r="F849" s="366" t="str">
        <f>IFERROR(IF(-SUM(F$20:F848)+F$15&lt;0.000001,0,IF($C849&gt;='H-32A-WP06 - Debt Service'!E$24,'H-32A-WP06 - Debt Service'!E$27/12,0)),"-")</f>
        <v>-</v>
      </c>
      <c r="G849" s="366">
        <f>IFERROR(IF(-SUM(G$20:G848)+G$15&lt;0.000001,0,IF($C849&gt;='H-32A-WP06 - Debt Service'!F$24,'H-32A-WP06 - Debt Service'!F$27/12,0)),"-")</f>
        <v>0</v>
      </c>
      <c r="H849" s="366">
        <f>IFERROR(IF(-SUM(H$20:H848)+H$15&lt;0.000001,0,IF($C849&gt;='H-32A-WP06 - Debt Service'!G$24,'H-32A-WP06 - Debt Service'!G$27/12,0)),"-")</f>
        <v>0</v>
      </c>
      <c r="I849" s="366">
        <f>IFERROR(IF(-SUM(I$20:I848)+I$15&lt;0.000001,0,IF($C849&gt;='H-32A-WP06 - Debt Service'!H$24,'H-32A-WP06 - Debt Service'!H$27/12,0)),"-")</f>
        <v>0</v>
      </c>
      <c r="J849" s="366">
        <f>IFERROR(IF(-SUM(J$20:J848)+J$15&lt;0.000001,0,IF($C849&gt;='H-32A-WP06 - Debt Service'!I$24,'H-32A-WP06 - Debt Service'!I$27/12,0)),"-")</f>
        <v>0</v>
      </c>
      <c r="K849" s="366">
        <f>IFERROR(IF(-SUM(K$20:K848)+K$15&lt;0.000001,0,IF($C849&gt;='H-32A-WP06 - Debt Service'!J$24,'H-32A-WP06 - Debt Service'!J$27/12,0)),"-")</f>
        <v>0</v>
      </c>
      <c r="L849" s="366">
        <f>IFERROR(IF(-SUM(L$20:L848)+L$15&lt;0.000001,0,IF($C849&gt;='H-32A-WP06 - Debt Service'!K$24,'H-32A-WP06 - Debt Service'!K$27/12,0)),"-")</f>
        <v>0</v>
      </c>
      <c r="M849" s="366">
        <f>IFERROR(IF(-SUM(M$20:M848)+M$15&lt;0.000001,0,IF($C849&gt;='H-32A-WP06 - Debt Service'!L$24,'H-32A-WP06 - Debt Service'!L$27/12,0)),"-")</f>
        <v>0</v>
      </c>
      <c r="N849" s="459"/>
      <c r="O849" s="354">
        <f t="shared" si="49"/>
        <v>2088</v>
      </c>
      <c r="P849" s="378">
        <f t="shared" si="51"/>
        <v>68699</v>
      </c>
      <c r="Q849" s="366" t="str">
        <f>IFERROR(IF(-SUM(Q$20:Q848)+Q$15&lt;0.000001,0,IF($C849&gt;='H-32A-WP06 - Debt Service'!P$24,'H-32A-WP06 - Debt Service'!P$27/12,0)),"-")</f>
        <v>-</v>
      </c>
      <c r="R849" s="366">
        <f>IFERROR(IF(-SUM(R$20:R848)+R$15&lt;0.000001,0,IF($C849&gt;='H-32A-WP06 - Debt Service'!Q$24,'H-32A-WP06 - Debt Service'!Q$27/12,0)),"-")</f>
        <v>0</v>
      </c>
      <c r="S849" s="366">
        <f>IFERROR(IF(-SUM(S$20:S848)+S$15&lt;0.000001,0,IF($C849&gt;='H-32A-WP06 - Debt Service'!R$24,'H-32A-WP06 - Debt Service'!R$27/12,0)),"-")</f>
        <v>0</v>
      </c>
      <c r="T849" s="366">
        <f>IFERROR(IF(-SUM(T$20:T848)+T$15&lt;0.000001,0,IF($C849&gt;='H-32A-WP06 - Debt Service'!S$24,'H-32A-WP06 - Debt Service'!S$27/12,0)),"-")</f>
        <v>0</v>
      </c>
      <c r="U849" s="366">
        <f>IFERROR(IF(-SUM(U$20:U848)+U$15&lt;0.000001,0,IF($C849&gt;='H-32A-WP06 - Debt Service'!T$24,'H-32A-WP06 - Debt Service'!T$27/12,0)),"-")</f>
        <v>0</v>
      </c>
      <c r="V849" s="366">
        <f>IFERROR(IF(-SUM(V$20:V848)+V$15&lt;0.000001,0,IF($C849&gt;='H-32A-WP06 - Debt Service'!U$24,'H-32A-WP06 - Debt Service'!U$27/12,0)),"-")</f>
        <v>0</v>
      </c>
      <c r="W849" s="366">
        <f>IFERROR(IF(-SUM(W$20:W848)+W$15&lt;0.000001,0,IF($C849&gt;='H-32A-WP06 - Debt Service'!V$24,'H-32A-WP06 - Debt Service'!V$27/12,0)),"-")</f>
        <v>0</v>
      </c>
      <c r="X849" s="366">
        <f>IFERROR(IF(-SUM(X$20:X848)+X$15&lt;0.000001,0,IF($C849&gt;='H-32A-WP06 - Debt Service'!W$24,'H-32A-WP06 - Debt Service'!W$27/12,0)),"-")</f>
        <v>0</v>
      </c>
      <c r="Y849" s="366">
        <f>IFERROR(IF(-SUM(Y$20:Y848)+Y$15&lt;0.000001,0,IF($C849&gt;='H-32A-WP06 - Debt Service'!X$24,'H-32A-WP06 - Debt Service'!X$27/12,0)),"-")</f>
        <v>0</v>
      </c>
      <c r="Z849" s="366">
        <f>IFERROR(IF(-SUM(Z$20:Z848)+Z$15&lt;0.000001,0,IF($C849&gt;='H-32A-WP06 - Debt Service'!Y$24,'H-32A-WP06 - Debt Service'!Y$27/12,0)),"-")</f>
        <v>0</v>
      </c>
    </row>
    <row r="850" spans="2:26">
      <c r="B850" s="354">
        <f t="shared" si="48"/>
        <v>2088</v>
      </c>
      <c r="C850" s="378">
        <f t="shared" si="50"/>
        <v>68728</v>
      </c>
      <c r="D850" s="366" t="str">
        <f>IFERROR(IF(-SUM(D$20:D849)+D$15&lt;0.000001,0,IF($C850&gt;='H-32A-WP06 - Debt Service'!C$24,'H-32A-WP06 - Debt Service'!C$27/12,0)),"-")</f>
        <v>-</v>
      </c>
      <c r="E850" s="366" t="str">
        <f>IFERROR(IF(-SUM(E$20:E849)+E$15&lt;0.000001,0,IF($C850&gt;='H-32A-WP06 - Debt Service'!D$24,'H-32A-WP06 - Debt Service'!D$27/12,0)),"-")</f>
        <v>-</v>
      </c>
      <c r="F850" s="366" t="str">
        <f>IFERROR(IF(-SUM(F$20:F849)+F$15&lt;0.000001,0,IF($C850&gt;='H-32A-WP06 - Debt Service'!E$24,'H-32A-WP06 - Debt Service'!E$27/12,0)),"-")</f>
        <v>-</v>
      </c>
      <c r="G850" s="366">
        <f>IFERROR(IF(-SUM(G$20:G849)+G$15&lt;0.000001,0,IF($C850&gt;='H-32A-WP06 - Debt Service'!F$24,'H-32A-WP06 - Debt Service'!F$27/12,0)),"-")</f>
        <v>0</v>
      </c>
      <c r="H850" s="366">
        <f>IFERROR(IF(-SUM(H$20:H849)+H$15&lt;0.000001,0,IF($C850&gt;='H-32A-WP06 - Debt Service'!G$24,'H-32A-WP06 - Debt Service'!G$27/12,0)),"-")</f>
        <v>0</v>
      </c>
      <c r="I850" s="366">
        <f>IFERROR(IF(-SUM(I$20:I849)+I$15&lt;0.000001,0,IF($C850&gt;='H-32A-WP06 - Debt Service'!H$24,'H-32A-WP06 - Debt Service'!H$27/12,0)),"-")</f>
        <v>0</v>
      </c>
      <c r="J850" s="366">
        <f>IFERROR(IF(-SUM(J$20:J849)+J$15&lt;0.000001,0,IF($C850&gt;='H-32A-WP06 - Debt Service'!I$24,'H-32A-WP06 - Debt Service'!I$27/12,0)),"-")</f>
        <v>0</v>
      </c>
      <c r="K850" s="366">
        <f>IFERROR(IF(-SUM(K$20:K849)+K$15&lt;0.000001,0,IF($C850&gt;='H-32A-WP06 - Debt Service'!J$24,'H-32A-WP06 - Debt Service'!J$27/12,0)),"-")</f>
        <v>0</v>
      </c>
      <c r="L850" s="366">
        <f>IFERROR(IF(-SUM(L$20:L849)+L$15&lt;0.000001,0,IF($C850&gt;='H-32A-WP06 - Debt Service'!K$24,'H-32A-WP06 - Debt Service'!K$27/12,0)),"-")</f>
        <v>0</v>
      </c>
      <c r="M850" s="366">
        <f>IFERROR(IF(-SUM(M$20:M849)+M$15&lt;0.000001,0,IF($C850&gt;='H-32A-WP06 - Debt Service'!L$24,'H-32A-WP06 - Debt Service'!L$27/12,0)),"-")</f>
        <v>0</v>
      </c>
      <c r="N850" s="459"/>
      <c r="O850" s="354">
        <f t="shared" si="49"/>
        <v>2088</v>
      </c>
      <c r="P850" s="378">
        <f t="shared" si="51"/>
        <v>68728</v>
      </c>
      <c r="Q850" s="366" t="str">
        <f>IFERROR(IF(-SUM(Q$20:Q849)+Q$15&lt;0.000001,0,IF($C850&gt;='H-32A-WP06 - Debt Service'!P$24,'H-32A-WP06 - Debt Service'!P$27/12,0)),"-")</f>
        <v>-</v>
      </c>
      <c r="R850" s="366">
        <f>IFERROR(IF(-SUM(R$20:R849)+R$15&lt;0.000001,0,IF($C850&gt;='H-32A-WP06 - Debt Service'!Q$24,'H-32A-WP06 - Debt Service'!Q$27/12,0)),"-")</f>
        <v>0</v>
      </c>
      <c r="S850" s="366">
        <f>IFERROR(IF(-SUM(S$20:S849)+S$15&lt;0.000001,0,IF($C850&gt;='H-32A-WP06 - Debt Service'!R$24,'H-32A-WP06 - Debt Service'!R$27/12,0)),"-")</f>
        <v>0</v>
      </c>
      <c r="T850" s="366">
        <f>IFERROR(IF(-SUM(T$20:T849)+T$15&lt;0.000001,0,IF($C850&gt;='H-32A-WP06 - Debt Service'!S$24,'H-32A-WP06 - Debt Service'!S$27/12,0)),"-")</f>
        <v>0</v>
      </c>
      <c r="U850" s="366">
        <f>IFERROR(IF(-SUM(U$20:U849)+U$15&lt;0.000001,0,IF($C850&gt;='H-32A-WP06 - Debt Service'!T$24,'H-32A-WP06 - Debt Service'!T$27/12,0)),"-")</f>
        <v>0</v>
      </c>
      <c r="V850" s="366">
        <f>IFERROR(IF(-SUM(V$20:V849)+V$15&lt;0.000001,0,IF($C850&gt;='H-32A-WP06 - Debt Service'!U$24,'H-32A-WP06 - Debt Service'!U$27/12,0)),"-")</f>
        <v>0</v>
      </c>
      <c r="W850" s="366">
        <f>IFERROR(IF(-SUM(W$20:W849)+W$15&lt;0.000001,0,IF($C850&gt;='H-32A-WP06 - Debt Service'!V$24,'H-32A-WP06 - Debt Service'!V$27/12,0)),"-")</f>
        <v>0</v>
      </c>
      <c r="X850" s="366">
        <f>IFERROR(IF(-SUM(X$20:X849)+X$15&lt;0.000001,0,IF($C850&gt;='H-32A-WP06 - Debt Service'!W$24,'H-32A-WP06 - Debt Service'!W$27/12,0)),"-")</f>
        <v>0</v>
      </c>
      <c r="Y850" s="366">
        <f>IFERROR(IF(-SUM(Y$20:Y849)+Y$15&lt;0.000001,0,IF($C850&gt;='H-32A-WP06 - Debt Service'!X$24,'H-32A-WP06 - Debt Service'!X$27/12,0)),"-")</f>
        <v>0</v>
      </c>
      <c r="Z850" s="366">
        <f>IFERROR(IF(-SUM(Z$20:Z849)+Z$15&lt;0.000001,0,IF($C850&gt;='H-32A-WP06 - Debt Service'!Y$24,'H-32A-WP06 - Debt Service'!Y$27/12,0)),"-")</f>
        <v>0</v>
      </c>
    </row>
    <row r="851" spans="2:26">
      <c r="B851" s="354">
        <f t="shared" si="48"/>
        <v>2088</v>
      </c>
      <c r="C851" s="378">
        <f t="shared" si="50"/>
        <v>68759</v>
      </c>
      <c r="D851" s="366" t="str">
        <f>IFERROR(IF(-SUM(D$20:D850)+D$15&lt;0.000001,0,IF($C851&gt;='H-32A-WP06 - Debt Service'!C$24,'H-32A-WP06 - Debt Service'!C$27/12,0)),"-")</f>
        <v>-</v>
      </c>
      <c r="E851" s="366" t="str">
        <f>IFERROR(IF(-SUM(E$20:E850)+E$15&lt;0.000001,0,IF($C851&gt;='H-32A-WP06 - Debt Service'!D$24,'H-32A-WP06 - Debt Service'!D$27/12,0)),"-")</f>
        <v>-</v>
      </c>
      <c r="F851" s="366" t="str">
        <f>IFERROR(IF(-SUM(F$20:F850)+F$15&lt;0.000001,0,IF($C851&gt;='H-32A-WP06 - Debt Service'!E$24,'H-32A-WP06 - Debt Service'!E$27/12,0)),"-")</f>
        <v>-</v>
      </c>
      <c r="G851" s="366">
        <f>IFERROR(IF(-SUM(G$20:G850)+G$15&lt;0.000001,0,IF($C851&gt;='H-32A-WP06 - Debt Service'!F$24,'H-32A-WP06 - Debt Service'!F$27/12,0)),"-")</f>
        <v>0</v>
      </c>
      <c r="H851" s="366">
        <f>IFERROR(IF(-SUM(H$20:H850)+H$15&lt;0.000001,0,IF($C851&gt;='H-32A-WP06 - Debt Service'!G$24,'H-32A-WP06 - Debt Service'!G$27/12,0)),"-")</f>
        <v>0</v>
      </c>
      <c r="I851" s="366">
        <f>IFERROR(IF(-SUM(I$20:I850)+I$15&lt;0.000001,0,IF($C851&gt;='H-32A-WP06 - Debt Service'!H$24,'H-32A-WP06 - Debt Service'!H$27/12,0)),"-")</f>
        <v>0</v>
      </c>
      <c r="J851" s="366">
        <f>IFERROR(IF(-SUM(J$20:J850)+J$15&lt;0.000001,0,IF($C851&gt;='H-32A-WP06 - Debt Service'!I$24,'H-32A-WP06 - Debt Service'!I$27/12,0)),"-")</f>
        <v>0</v>
      </c>
      <c r="K851" s="366">
        <f>IFERROR(IF(-SUM(K$20:K850)+K$15&lt;0.000001,0,IF($C851&gt;='H-32A-WP06 - Debt Service'!J$24,'H-32A-WP06 - Debt Service'!J$27/12,0)),"-")</f>
        <v>0</v>
      </c>
      <c r="L851" s="366">
        <f>IFERROR(IF(-SUM(L$20:L850)+L$15&lt;0.000001,0,IF($C851&gt;='H-32A-WP06 - Debt Service'!K$24,'H-32A-WP06 - Debt Service'!K$27/12,0)),"-")</f>
        <v>0</v>
      </c>
      <c r="M851" s="366">
        <f>IFERROR(IF(-SUM(M$20:M850)+M$15&lt;0.000001,0,IF($C851&gt;='H-32A-WP06 - Debt Service'!L$24,'H-32A-WP06 - Debt Service'!L$27/12,0)),"-")</f>
        <v>0</v>
      </c>
      <c r="N851" s="459"/>
      <c r="O851" s="354">
        <f t="shared" si="49"/>
        <v>2088</v>
      </c>
      <c r="P851" s="378">
        <f t="shared" si="51"/>
        <v>68759</v>
      </c>
      <c r="Q851" s="366" t="str">
        <f>IFERROR(IF(-SUM(Q$20:Q850)+Q$15&lt;0.000001,0,IF($C851&gt;='H-32A-WP06 - Debt Service'!P$24,'H-32A-WP06 - Debt Service'!P$27/12,0)),"-")</f>
        <v>-</v>
      </c>
      <c r="R851" s="366">
        <f>IFERROR(IF(-SUM(R$20:R850)+R$15&lt;0.000001,0,IF($C851&gt;='H-32A-WP06 - Debt Service'!Q$24,'H-32A-WP06 - Debt Service'!Q$27/12,0)),"-")</f>
        <v>0</v>
      </c>
      <c r="S851" s="366">
        <f>IFERROR(IF(-SUM(S$20:S850)+S$15&lt;0.000001,0,IF($C851&gt;='H-32A-WP06 - Debt Service'!R$24,'H-32A-WP06 - Debt Service'!R$27/12,0)),"-")</f>
        <v>0</v>
      </c>
      <c r="T851" s="366">
        <f>IFERROR(IF(-SUM(T$20:T850)+T$15&lt;0.000001,0,IF($C851&gt;='H-32A-WP06 - Debt Service'!S$24,'H-32A-WP06 - Debt Service'!S$27/12,0)),"-")</f>
        <v>0</v>
      </c>
      <c r="U851" s="366">
        <f>IFERROR(IF(-SUM(U$20:U850)+U$15&lt;0.000001,0,IF($C851&gt;='H-32A-WP06 - Debt Service'!T$24,'H-32A-WP06 - Debt Service'!T$27/12,0)),"-")</f>
        <v>0</v>
      </c>
      <c r="V851" s="366">
        <f>IFERROR(IF(-SUM(V$20:V850)+V$15&lt;0.000001,0,IF($C851&gt;='H-32A-WP06 - Debt Service'!U$24,'H-32A-WP06 - Debt Service'!U$27/12,0)),"-")</f>
        <v>0</v>
      </c>
      <c r="W851" s="366">
        <f>IFERROR(IF(-SUM(W$20:W850)+W$15&lt;0.000001,0,IF($C851&gt;='H-32A-WP06 - Debt Service'!V$24,'H-32A-WP06 - Debt Service'!V$27/12,0)),"-")</f>
        <v>0</v>
      </c>
      <c r="X851" s="366">
        <f>IFERROR(IF(-SUM(X$20:X850)+X$15&lt;0.000001,0,IF($C851&gt;='H-32A-WP06 - Debt Service'!W$24,'H-32A-WP06 - Debt Service'!W$27/12,0)),"-")</f>
        <v>0</v>
      </c>
      <c r="Y851" s="366">
        <f>IFERROR(IF(-SUM(Y$20:Y850)+Y$15&lt;0.000001,0,IF($C851&gt;='H-32A-WP06 - Debt Service'!X$24,'H-32A-WP06 - Debt Service'!X$27/12,0)),"-")</f>
        <v>0</v>
      </c>
      <c r="Z851" s="366">
        <f>IFERROR(IF(-SUM(Z$20:Z850)+Z$15&lt;0.000001,0,IF($C851&gt;='H-32A-WP06 - Debt Service'!Y$24,'H-32A-WP06 - Debt Service'!Y$27/12,0)),"-")</f>
        <v>0</v>
      </c>
    </row>
    <row r="852" spans="2:26">
      <c r="B852" s="354">
        <f t="shared" si="48"/>
        <v>2088</v>
      </c>
      <c r="C852" s="378">
        <f t="shared" si="50"/>
        <v>68789</v>
      </c>
      <c r="D852" s="366" t="str">
        <f>IFERROR(IF(-SUM(D$20:D851)+D$15&lt;0.000001,0,IF($C852&gt;='H-32A-WP06 - Debt Service'!C$24,'H-32A-WP06 - Debt Service'!C$27/12,0)),"-")</f>
        <v>-</v>
      </c>
      <c r="E852" s="366" t="str">
        <f>IFERROR(IF(-SUM(E$20:E851)+E$15&lt;0.000001,0,IF($C852&gt;='H-32A-WP06 - Debt Service'!D$24,'H-32A-WP06 - Debt Service'!D$27/12,0)),"-")</f>
        <v>-</v>
      </c>
      <c r="F852" s="366" t="str">
        <f>IFERROR(IF(-SUM(F$20:F851)+F$15&lt;0.000001,0,IF($C852&gt;='H-32A-WP06 - Debt Service'!E$24,'H-32A-WP06 - Debt Service'!E$27/12,0)),"-")</f>
        <v>-</v>
      </c>
      <c r="G852" s="366">
        <f>IFERROR(IF(-SUM(G$20:G851)+G$15&lt;0.000001,0,IF($C852&gt;='H-32A-WP06 - Debt Service'!F$24,'H-32A-WP06 - Debt Service'!F$27/12,0)),"-")</f>
        <v>0</v>
      </c>
      <c r="H852" s="366">
        <f>IFERROR(IF(-SUM(H$20:H851)+H$15&lt;0.000001,0,IF($C852&gt;='H-32A-WP06 - Debt Service'!G$24,'H-32A-WP06 - Debt Service'!G$27/12,0)),"-")</f>
        <v>0</v>
      </c>
      <c r="I852" s="366">
        <f>IFERROR(IF(-SUM(I$20:I851)+I$15&lt;0.000001,0,IF($C852&gt;='H-32A-WP06 - Debt Service'!H$24,'H-32A-WP06 - Debt Service'!H$27/12,0)),"-")</f>
        <v>0</v>
      </c>
      <c r="J852" s="366">
        <f>IFERROR(IF(-SUM(J$20:J851)+J$15&lt;0.000001,0,IF($C852&gt;='H-32A-WP06 - Debt Service'!I$24,'H-32A-WP06 - Debt Service'!I$27/12,0)),"-")</f>
        <v>0</v>
      </c>
      <c r="K852" s="366">
        <f>IFERROR(IF(-SUM(K$20:K851)+K$15&lt;0.000001,0,IF($C852&gt;='H-32A-WP06 - Debt Service'!J$24,'H-32A-WP06 - Debt Service'!J$27/12,0)),"-")</f>
        <v>0</v>
      </c>
      <c r="L852" s="366">
        <f>IFERROR(IF(-SUM(L$20:L851)+L$15&lt;0.000001,0,IF($C852&gt;='H-32A-WP06 - Debt Service'!K$24,'H-32A-WP06 - Debt Service'!K$27/12,0)),"-")</f>
        <v>0</v>
      </c>
      <c r="M852" s="366">
        <f>IFERROR(IF(-SUM(M$20:M851)+M$15&lt;0.000001,0,IF($C852&gt;='H-32A-WP06 - Debt Service'!L$24,'H-32A-WP06 - Debt Service'!L$27/12,0)),"-")</f>
        <v>0</v>
      </c>
      <c r="N852" s="459"/>
      <c r="O852" s="354">
        <f t="shared" si="49"/>
        <v>2088</v>
      </c>
      <c r="P852" s="378">
        <f t="shared" si="51"/>
        <v>68789</v>
      </c>
      <c r="Q852" s="366" t="str">
        <f>IFERROR(IF(-SUM(Q$20:Q851)+Q$15&lt;0.000001,0,IF($C852&gt;='H-32A-WP06 - Debt Service'!P$24,'H-32A-WP06 - Debt Service'!P$27/12,0)),"-")</f>
        <v>-</v>
      </c>
      <c r="R852" s="366">
        <f>IFERROR(IF(-SUM(R$20:R851)+R$15&lt;0.000001,0,IF($C852&gt;='H-32A-WP06 - Debt Service'!Q$24,'H-32A-WP06 - Debt Service'!Q$27/12,0)),"-")</f>
        <v>0</v>
      </c>
      <c r="S852" s="366">
        <f>IFERROR(IF(-SUM(S$20:S851)+S$15&lt;0.000001,0,IF($C852&gt;='H-32A-WP06 - Debt Service'!R$24,'H-32A-WP06 - Debt Service'!R$27/12,0)),"-")</f>
        <v>0</v>
      </c>
      <c r="T852" s="366">
        <f>IFERROR(IF(-SUM(T$20:T851)+T$15&lt;0.000001,0,IF($C852&gt;='H-32A-WP06 - Debt Service'!S$24,'H-32A-WP06 - Debt Service'!S$27/12,0)),"-")</f>
        <v>0</v>
      </c>
      <c r="U852" s="366">
        <f>IFERROR(IF(-SUM(U$20:U851)+U$15&lt;0.000001,0,IF($C852&gt;='H-32A-WP06 - Debt Service'!T$24,'H-32A-WP06 - Debt Service'!T$27/12,0)),"-")</f>
        <v>0</v>
      </c>
      <c r="V852" s="366">
        <f>IFERROR(IF(-SUM(V$20:V851)+V$15&lt;0.000001,0,IF($C852&gt;='H-32A-WP06 - Debt Service'!U$24,'H-32A-WP06 - Debt Service'!U$27/12,0)),"-")</f>
        <v>0</v>
      </c>
      <c r="W852" s="366">
        <f>IFERROR(IF(-SUM(W$20:W851)+W$15&lt;0.000001,0,IF($C852&gt;='H-32A-WP06 - Debt Service'!V$24,'H-32A-WP06 - Debt Service'!V$27/12,0)),"-")</f>
        <v>0</v>
      </c>
      <c r="X852" s="366">
        <f>IFERROR(IF(-SUM(X$20:X851)+X$15&lt;0.000001,0,IF($C852&gt;='H-32A-WP06 - Debt Service'!W$24,'H-32A-WP06 - Debt Service'!W$27/12,0)),"-")</f>
        <v>0</v>
      </c>
      <c r="Y852" s="366">
        <f>IFERROR(IF(-SUM(Y$20:Y851)+Y$15&lt;0.000001,0,IF($C852&gt;='H-32A-WP06 - Debt Service'!X$24,'H-32A-WP06 - Debt Service'!X$27/12,0)),"-")</f>
        <v>0</v>
      </c>
      <c r="Z852" s="366">
        <f>IFERROR(IF(-SUM(Z$20:Z851)+Z$15&lt;0.000001,0,IF($C852&gt;='H-32A-WP06 - Debt Service'!Y$24,'H-32A-WP06 - Debt Service'!Y$27/12,0)),"-")</f>
        <v>0</v>
      </c>
    </row>
    <row r="853" spans="2:26">
      <c r="B853" s="354">
        <f t="shared" ref="B853:B859" si="52">YEAR(C853)</f>
        <v>2088</v>
      </c>
      <c r="C853" s="378">
        <f t="shared" si="50"/>
        <v>68820</v>
      </c>
      <c r="D853" s="366" t="str">
        <f>IFERROR(IF(-SUM(D$20:D852)+D$15&lt;0.000001,0,IF($C853&gt;='H-32A-WP06 - Debt Service'!C$24,'H-32A-WP06 - Debt Service'!C$27/12,0)),"-")</f>
        <v>-</v>
      </c>
      <c r="E853" s="366" t="str">
        <f>IFERROR(IF(-SUM(E$20:E852)+E$15&lt;0.000001,0,IF($C853&gt;='H-32A-WP06 - Debt Service'!D$24,'H-32A-WP06 - Debt Service'!D$27/12,0)),"-")</f>
        <v>-</v>
      </c>
      <c r="F853" s="366" t="str">
        <f>IFERROR(IF(-SUM(F$20:F852)+F$15&lt;0.000001,0,IF($C853&gt;='H-32A-WP06 - Debt Service'!E$24,'H-32A-WP06 - Debt Service'!E$27/12,0)),"-")</f>
        <v>-</v>
      </c>
      <c r="G853" s="366">
        <f>IFERROR(IF(-SUM(G$20:G852)+G$15&lt;0.000001,0,IF($C853&gt;='H-32A-WP06 - Debt Service'!F$24,'H-32A-WP06 - Debt Service'!F$27/12,0)),"-")</f>
        <v>0</v>
      </c>
      <c r="H853" s="366">
        <f>IFERROR(IF(-SUM(H$20:H852)+H$15&lt;0.000001,0,IF($C853&gt;='H-32A-WP06 - Debt Service'!G$24,'H-32A-WP06 - Debt Service'!G$27/12,0)),"-")</f>
        <v>0</v>
      </c>
      <c r="I853" s="366">
        <f>IFERROR(IF(-SUM(I$20:I852)+I$15&lt;0.000001,0,IF($C853&gt;='H-32A-WP06 - Debt Service'!H$24,'H-32A-WP06 - Debt Service'!H$27/12,0)),"-")</f>
        <v>0</v>
      </c>
      <c r="J853" s="366">
        <f>IFERROR(IF(-SUM(J$20:J852)+J$15&lt;0.000001,0,IF($C853&gt;='H-32A-WP06 - Debt Service'!I$24,'H-32A-WP06 - Debt Service'!I$27/12,0)),"-")</f>
        <v>0</v>
      </c>
      <c r="K853" s="366">
        <f>IFERROR(IF(-SUM(K$20:K852)+K$15&lt;0.000001,0,IF($C853&gt;='H-32A-WP06 - Debt Service'!J$24,'H-32A-WP06 - Debt Service'!J$27/12,0)),"-")</f>
        <v>0</v>
      </c>
      <c r="L853" s="366">
        <f>IFERROR(IF(-SUM(L$20:L852)+L$15&lt;0.000001,0,IF($C853&gt;='H-32A-WP06 - Debt Service'!K$24,'H-32A-WP06 - Debt Service'!K$27/12,0)),"-")</f>
        <v>0</v>
      </c>
      <c r="M853" s="366">
        <f>IFERROR(IF(-SUM(M$20:M852)+M$15&lt;0.000001,0,IF($C853&gt;='H-32A-WP06 - Debt Service'!L$24,'H-32A-WP06 - Debt Service'!L$27/12,0)),"-")</f>
        <v>0</v>
      </c>
      <c r="N853" s="459"/>
      <c r="O853" s="354">
        <f t="shared" ref="O853:O859" si="53">YEAR(P853)</f>
        <v>2088</v>
      </c>
      <c r="P853" s="378">
        <f t="shared" si="51"/>
        <v>68820</v>
      </c>
      <c r="Q853" s="366" t="str">
        <f>IFERROR(IF(-SUM(Q$20:Q852)+Q$15&lt;0.000001,0,IF($C853&gt;='H-32A-WP06 - Debt Service'!P$24,'H-32A-WP06 - Debt Service'!P$27/12,0)),"-")</f>
        <v>-</v>
      </c>
      <c r="R853" s="366">
        <f>IFERROR(IF(-SUM(R$20:R852)+R$15&lt;0.000001,0,IF($C853&gt;='H-32A-WP06 - Debt Service'!Q$24,'H-32A-WP06 - Debt Service'!Q$27/12,0)),"-")</f>
        <v>0</v>
      </c>
      <c r="S853" s="366">
        <f>IFERROR(IF(-SUM(S$20:S852)+S$15&lt;0.000001,0,IF($C853&gt;='H-32A-WP06 - Debt Service'!R$24,'H-32A-WP06 - Debt Service'!R$27/12,0)),"-")</f>
        <v>0</v>
      </c>
      <c r="T853" s="366">
        <f>IFERROR(IF(-SUM(T$20:T852)+T$15&lt;0.000001,0,IF($C853&gt;='H-32A-WP06 - Debt Service'!S$24,'H-32A-WP06 - Debt Service'!S$27/12,0)),"-")</f>
        <v>0</v>
      </c>
      <c r="U853" s="366">
        <f>IFERROR(IF(-SUM(U$20:U852)+U$15&lt;0.000001,0,IF($C853&gt;='H-32A-WP06 - Debt Service'!T$24,'H-32A-WP06 - Debt Service'!T$27/12,0)),"-")</f>
        <v>0</v>
      </c>
      <c r="V853" s="366">
        <f>IFERROR(IF(-SUM(V$20:V852)+V$15&lt;0.000001,0,IF($C853&gt;='H-32A-WP06 - Debt Service'!U$24,'H-32A-WP06 - Debt Service'!U$27/12,0)),"-")</f>
        <v>0</v>
      </c>
      <c r="W853" s="366">
        <f>IFERROR(IF(-SUM(W$20:W852)+W$15&lt;0.000001,0,IF($C853&gt;='H-32A-WP06 - Debt Service'!V$24,'H-32A-WP06 - Debt Service'!V$27/12,0)),"-")</f>
        <v>0</v>
      </c>
      <c r="X853" s="366">
        <f>IFERROR(IF(-SUM(X$20:X852)+X$15&lt;0.000001,0,IF($C853&gt;='H-32A-WP06 - Debt Service'!W$24,'H-32A-WP06 - Debt Service'!W$27/12,0)),"-")</f>
        <v>0</v>
      </c>
      <c r="Y853" s="366">
        <f>IFERROR(IF(-SUM(Y$20:Y852)+Y$15&lt;0.000001,0,IF($C853&gt;='H-32A-WP06 - Debt Service'!X$24,'H-32A-WP06 - Debt Service'!X$27/12,0)),"-")</f>
        <v>0</v>
      </c>
      <c r="Z853" s="366">
        <f>IFERROR(IF(-SUM(Z$20:Z852)+Z$15&lt;0.000001,0,IF($C853&gt;='H-32A-WP06 - Debt Service'!Y$24,'H-32A-WP06 - Debt Service'!Y$27/12,0)),"-")</f>
        <v>0</v>
      </c>
    </row>
    <row r="854" spans="2:26">
      <c r="B854" s="354">
        <f t="shared" si="52"/>
        <v>2088</v>
      </c>
      <c r="C854" s="378">
        <f t="shared" ref="C854:C859" si="54">EOMONTH(C853,0)+1</f>
        <v>68850</v>
      </c>
      <c r="D854" s="366" t="str">
        <f>IFERROR(IF(-SUM(D$20:D853)+D$15&lt;0.000001,0,IF($C854&gt;='H-32A-WP06 - Debt Service'!C$24,'H-32A-WP06 - Debt Service'!C$27/12,0)),"-")</f>
        <v>-</v>
      </c>
      <c r="E854" s="366" t="str">
        <f>IFERROR(IF(-SUM(E$20:E853)+E$15&lt;0.000001,0,IF($C854&gt;='H-32A-WP06 - Debt Service'!D$24,'H-32A-WP06 - Debt Service'!D$27/12,0)),"-")</f>
        <v>-</v>
      </c>
      <c r="F854" s="366" t="str">
        <f>IFERROR(IF(-SUM(F$20:F853)+F$15&lt;0.000001,0,IF($C854&gt;='H-32A-WP06 - Debt Service'!E$24,'H-32A-WP06 - Debt Service'!E$27/12,0)),"-")</f>
        <v>-</v>
      </c>
      <c r="G854" s="366">
        <f>IFERROR(IF(-SUM(G$20:G853)+G$15&lt;0.000001,0,IF($C854&gt;='H-32A-WP06 - Debt Service'!F$24,'H-32A-WP06 - Debt Service'!F$27/12,0)),"-")</f>
        <v>0</v>
      </c>
      <c r="H854" s="366">
        <f>IFERROR(IF(-SUM(H$20:H853)+H$15&lt;0.000001,0,IF($C854&gt;='H-32A-WP06 - Debt Service'!G$24,'H-32A-WP06 - Debt Service'!G$27/12,0)),"-")</f>
        <v>0</v>
      </c>
      <c r="I854" s="366">
        <f>IFERROR(IF(-SUM(I$20:I853)+I$15&lt;0.000001,0,IF($C854&gt;='H-32A-WP06 - Debt Service'!H$24,'H-32A-WP06 - Debt Service'!H$27/12,0)),"-")</f>
        <v>0</v>
      </c>
      <c r="J854" s="366">
        <f>IFERROR(IF(-SUM(J$20:J853)+J$15&lt;0.000001,0,IF($C854&gt;='H-32A-WP06 - Debt Service'!I$24,'H-32A-WP06 - Debt Service'!I$27/12,0)),"-")</f>
        <v>0</v>
      </c>
      <c r="K854" s="366">
        <f>IFERROR(IF(-SUM(K$20:K853)+K$15&lt;0.000001,0,IF($C854&gt;='H-32A-WP06 - Debt Service'!J$24,'H-32A-WP06 - Debt Service'!J$27/12,0)),"-")</f>
        <v>0</v>
      </c>
      <c r="L854" s="366">
        <f>IFERROR(IF(-SUM(L$20:L853)+L$15&lt;0.000001,0,IF($C854&gt;='H-32A-WP06 - Debt Service'!K$24,'H-32A-WP06 - Debt Service'!K$27/12,0)),"-")</f>
        <v>0</v>
      </c>
      <c r="M854" s="366">
        <f>IFERROR(IF(-SUM(M$20:M853)+M$15&lt;0.000001,0,IF($C854&gt;='H-32A-WP06 - Debt Service'!L$24,'H-32A-WP06 - Debt Service'!L$27/12,0)),"-")</f>
        <v>0</v>
      </c>
      <c r="N854" s="459"/>
      <c r="O854" s="354">
        <f t="shared" si="53"/>
        <v>2088</v>
      </c>
      <c r="P854" s="378">
        <f t="shared" ref="P854:P859" si="55">EOMONTH(P853,0)+1</f>
        <v>68850</v>
      </c>
      <c r="Q854" s="366" t="str">
        <f>IFERROR(IF(-SUM(Q$20:Q853)+Q$15&lt;0.000001,0,IF($C854&gt;='H-32A-WP06 - Debt Service'!P$24,'H-32A-WP06 - Debt Service'!P$27/12,0)),"-")</f>
        <v>-</v>
      </c>
      <c r="R854" s="366">
        <f>IFERROR(IF(-SUM(R$20:R853)+R$15&lt;0.000001,0,IF($C854&gt;='H-32A-WP06 - Debt Service'!Q$24,'H-32A-WP06 - Debt Service'!Q$27/12,0)),"-")</f>
        <v>0</v>
      </c>
      <c r="S854" s="366">
        <f>IFERROR(IF(-SUM(S$20:S853)+S$15&lt;0.000001,0,IF($C854&gt;='H-32A-WP06 - Debt Service'!R$24,'H-32A-WP06 - Debt Service'!R$27/12,0)),"-")</f>
        <v>0</v>
      </c>
      <c r="T854" s="366">
        <f>IFERROR(IF(-SUM(T$20:T853)+T$15&lt;0.000001,0,IF($C854&gt;='H-32A-WP06 - Debt Service'!S$24,'H-32A-WP06 - Debt Service'!S$27/12,0)),"-")</f>
        <v>0</v>
      </c>
      <c r="U854" s="366">
        <f>IFERROR(IF(-SUM(U$20:U853)+U$15&lt;0.000001,0,IF($C854&gt;='H-32A-WP06 - Debt Service'!T$24,'H-32A-WP06 - Debt Service'!T$27/12,0)),"-")</f>
        <v>0</v>
      </c>
      <c r="V854" s="366">
        <f>IFERROR(IF(-SUM(V$20:V853)+V$15&lt;0.000001,0,IF($C854&gt;='H-32A-WP06 - Debt Service'!U$24,'H-32A-WP06 - Debt Service'!U$27/12,0)),"-")</f>
        <v>0</v>
      </c>
      <c r="W854" s="366">
        <f>IFERROR(IF(-SUM(W$20:W853)+W$15&lt;0.000001,0,IF($C854&gt;='H-32A-WP06 - Debt Service'!V$24,'H-32A-WP06 - Debt Service'!V$27/12,0)),"-")</f>
        <v>0</v>
      </c>
      <c r="X854" s="366">
        <f>IFERROR(IF(-SUM(X$20:X853)+X$15&lt;0.000001,0,IF($C854&gt;='H-32A-WP06 - Debt Service'!W$24,'H-32A-WP06 - Debt Service'!W$27/12,0)),"-")</f>
        <v>0</v>
      </c>
      <c r="Y854" s="366">
        <f>IFERROR(IF(-SUM(Y$20:Y853)+Y$15&lt;0.000001,0,IF($C854&gt;='H-32A-WP06 - Debt Service'!X$24,'H-32A-WP06 - Debt Service'!X$27/12,0)),"-")</f>
        <v>0</v>
      </c>
      <c r="Z854" s="366">
        <f>IFERROR(IF(-SUM(Z$20:Z853)+Z$15&lt;0.000001,0,IF($C854&gt;='H-32A-WP06 - Debt Service'!Y$24,'H-32A-WP06 - Debt Service'!Y$27/12,0)),"-")</f>
        <v>0</v>
      </c>
    </row>
    <row r="855" spans="2:26">
      <c r="B855" s="354">
        <f t="shared" si="52"/>
        <v>2088</v>
      </c>
      <c r="C855" s="378">
        <f t="shared" si="54"/>
        <v>68881</v>
      </c>
      <c r="D855" s="366" t="str">
        <f>IFERROR(IF(-SUM(D$20:D854)+D$15&lt;0.000001,0,IF($C855&gt;='H-32A-WP06 - Debt Service'!C$24,'H-32A-WP06 - Debt Service'!C$27/12,0)),"-")</f>
        <v>-</v>
      </c>
      <c r="E855" s="366" t="str">
        <f>IFERROR(IF(-SUM(E$20:E854)+E$15&lt;0.000001,0,IF($C855&gt;='H-32A-WP06 - Debt Service'!D$24,'H-32A-WP06 - Debt Service'!D$27/12,0)),"-")</f>
        <v>-</v>
      </c>
      <c r="F855" s="366" t="str">
        <f>IFERROR(IF(-SUM(F$20:F854)+F$15&lt;0.000001,0,IF($C855&gt;='H-32A-WP06 - Debt Service'!E$24,'H-32A-WP06 - Debt Service'!E$27/12,0)),"-")</f>
        <v>-</v>
      </c>
      <c r="G855" s="366">
        <f>IFERROR(IF(-SUM(G$20:G854)+G$15&lt;0.000001,0,IF($C855&gt;='H-32A-WP06 - Debt Service'!F$24,'H-32A-WP06 - Debt Service'!F$27/12,0)),"-")</f>
        <v>0</v>
      </c>
      <c r="H855" s="366">
        <f>IFERROR(IF(-SUM(H$20:H854)+H$15&lt;0.000001,0,IF($C855&gt;='H-32A-WP06 - Debt Service'!G$24,'H-32A-WP06 - Debt Service'!G$27/12,0)),"-")</f>
        <v>0</v>
      </c>
      <c r="I855" s="366">
        <f>IFERROR(IF(-SUM(I$20:I854)+I$15&lt;0.000001,0,IF($C855&gt;='H-32A-WP06 - Debt Service'!H$24,'H-32A-WP06 - Debt Service'!H$27/12,0)),"-")</f>
        <v>0</v>
      </c>
      <c r="J855" s="366">
        <f>IFERROR(IF(-SUM(J$20:J854)+J$15&lt;0.000001,0,IF($C855&gt;='H-32A-WP06 - Debt Service'!I$24,'H-32A-WP06 - Debt Service'!I$27/12,0)),"-")</f>
        <v>0</v>
      </c>
      <c r="K855" s="366">
        <f>IFERROR(IF(-SUM(K$20:K854)+K$15&lt;0.000001,0,IF($C855&gt;='H-32A-WP06 - Debt Service'!J$24,'H-32A-WP06 - Debt Service'!J$27/12,0)),"-")</f>
        <v>0</v>
      </c>
      <c r="L855" s="366">
        <f>IFERROR(IF(-SUM(L$20:L854)+L$15&lt;0.000001,0,IF($C855&gt;='H-32A-WP06 - Debt Service'!K$24,'H-32A-WP06 - Debt Service'!K$27/12,0)),"-")</f>
        <v>0</v>
      </c>
      <c r="M855" s="366">
        <f>IFERROR(IF(-SUM(M$20:M854)+M$15&lt;0.000001,0,IF($C855&gt;='H-32A-WP06 - Debt Service'!L$24,'H-32A-WP06 - Debt Service'!L$27/12,0)),"-")</f>
        <v>0</v>
      </c>
      <c r="N855" s="459"/>
      <c r="O855" s="354">
        <f t="shared" si="53"/>
        <v>2088</v>
      </c>
      <c r="P855" s="378">
        <f t="shared" si="55"/>
        <v>68881</v>
      </c>
      <c r="Q855" s="366" t="str">
        <f>IFERROR(IF(-SUM(Q$20:Q854)+Q$15&lt;0.000001,0,IF($C855&gt;='H-32A-WP06 - Debt Service'!P$24,'H-32A-WP06 - Debt Service'!P$27/12,0)),"-")</f>
        <v>-</v>
      </c>
      <c r="R855" s="366">
        <f>IFERROR(IF(-SUM(R$20:R854)+R$15&lt;0.000001,0,IF($C855&gt;='H-32A-WP06 - Debt Service'!Q$24,'H-32A-WP06 - Debt Service'!Q$27/12,0)),"-")</f>
        <v>0</v>
      </c>
      <c r="S855" s="366">
        <f>IFERROR(IF(-SUM(S$20:S854)+S$15&lt;0.000001,0,IF($C855&gt;='H-32A-WP06 - Debt Service'!R$24,'H-32A-WP06 - Debt Service'!R$27/12,0)),"-")</f>
        <v>0</v>
      </c>
      <c r="T855" s="366">
        <f>IFERROR(IF(-SUM(T$20:T854)+T$15&lt;0.000001,0,IF($C855&gt;='H-32A-WP06 - Debt Service'!S$24,'H-32A-WP06 - Debt Service'!S$27/12,0)),"-")</f>
        <v>0</v>
      </c>
      <c r="U855" s="366">
        <f>IFERROR(IF(-SUM(U$20:U854)+U$15&lt;0.000001,0,IF($C855&gt;='H-32A-WP06 - Debt Service'!T$24,'H-32A-WP06 - Debt Service'!T$27/12,0)),"-")</f>
        <v>0</v>
      </c>
      <c r="V855" s="366">
        <f>IFERROR(IF(-SUM(V$20:V854)+V$15&lt;0.000001,0,IF($C855&gt;='H-32A-WP06 - Debt Service'!U$24,'H-32A-WP06 - Debt Service'!U$27/12,0)),"-")</f>
        <v>0</v>
      </c>
      <c r="W855" s="366">
        <f>IFERROR(IF(-SUM(W$20:W854)+W$15&lt;0.000001,0,IF($C855&gt;='H-32A-WP06 - Debt Service'!V$24,'H-32A-WP06 - Debt Service'!V$27/12,0)),"-")</f>
        <v>0</v>
      </c>
      <c r="X855" s="366">
        <f>IFERROR(IF(-SUM(X$20:X854)+X$15&lt;0.000001,0,IF($C855&gt;='H-32A-WP06 - Debt Service'!W$24,'H-32A-WP06 - Debt Service'!W$27/12,0)),"-")</f>
        <v>0</v>
      </c>
      <c r="Y855" s="366">
        <f>IFERROR(IF(-SUM(Y$20:Y854)+Y$15&lt;0.000001,0,IF($C855&gt;='H-32A-WP06 - Debt Service'!X$24,'H-32A-WP06 - Debt Service'!X$27/12,0)),"-")</f>
        <v>0</v>
      </c>
      <c r="Z855" s="366">
        <f>IFERROR(IF(-SUM(Z$20:Z854)+Z$15&lt;0.000001,0,IF($C855&gt;='H-32A-WP06 - Debt Service'!Y$24,'H-32A-WP06 - Debt Service'!Y$27/12,0)),"-")</f>
        <v>0</v>
      </c>
    </row>
    <row r="856" spans="2:26">
      <c r="B856" s="354">
        <f t="shared" si="52"/>
        <v>2088</v>
      </c>
      <c r="C856" s="378">
        <f t="shared" si="54"/>
        <v>68912</v>
      </c>
      <c r="D856" s="366" t="str">
        <f>IFERROR(IF(-SUM(D$20:D855)+D$15&lt;0.000001,0,IF($C856&gt;='H-32A-WP06 - Debt Service'!C$24,'H-32A-WP06 - Debt Service'!C$27/12,0)),"-")</f>
        <v>-</v>
      </c>
      <c r="E856" s="366" t="str">
        <f>IFERROR(IF(-SUM(E$20:E855)+E$15&lt;0.000001,0,IF($C856&gt;='H-32A-WP06 - Debt Service'!D$24,'H-32A-WP06 - Debt Service'!D$27/12,0)),"-")</f>
        <v>-</v>
      </c>
      <c r="F856" s="366" t="str">
        <f>IFERROR(IF(-SUM(F$20:F855)+F$15&lt;0.000001,0,IF($C856&gt;='H-32A-WP06 - Debt Service'!E$24,'H-32A-WP06 - Debt Service'!E$27/12,0)),"-")</f>
        <v>-</v>
      </c>
      <c r="G856" s="366">
        <f>IFERROR(IF(-SUM(G$20:G855)+G$15&lt;0.000001,0,IF($C856&gt;='H-32A-WP06 - Debt Service'!F$24,'H-32A-WP06 - Debt Service'!F$27/12,0)),"-")</f>
        <v>0</v>
      </c>
      <c r="H856" s="366">
        <f>IFERROR(IF(-SUM(H$20:H855)+H$15&lt;0.000001,0,IF($C856&gt;='H-32A-WP06 - Debt Service'!G$24,'H-32A-WP06 - Debt Service'!G$27/12,0)),"-")</f>
        <v>0</v>
      </c>
      <c r="I856" s="366">
        <f>IFERROR(IF(-SUM(I$20:I855)+I$15&lt;0.000001,0,IF($C856&gt;='H-32A-WP06 - Debt Service'!H$24,'H-32A-WP06 - Debt Service'!H$27/12,0)),"-")</f>
        <v>0</v>
      </c>
      <c r="J856" s="366">
        <f>IFERROR(IF(-SUM(J$20:J855)+J$15&lt;0.000001,0,IF($C856&gt;='H-32A-WP06 - Debt Service'!I$24,'H-32A-WP06 - Debt Service'!I$27/12,0)),"-")</f>
        <v>0</v>
      </c>
      <c r="K856" s="366">
        <f>IFERROR(IF(-SUM(K$20:K855)+K$15&lt;0.000001,0,IF($C856&gt;='H-32A-WP06 - Debt Service'!J$24,'H-32A-WP06 - Debt Service'!J$27/12,0)),"-")</f>
        <v>0</v>
      </c>
      <c r="L856" s="366">
        <f>IFERROR(IF(-SUM(L$20:L855)+L$15&lt;0.000001,0,IF($C856&gt;='H-32A-WP06 - Debt Service'!K$24,'H-32A-WP06 - Debt Service'!K$27/12,0)),"-")</f>
        <v>0</v>
      </c>
      <c r="M856" s="366">
        <f>IFERROR(IF(-SUM(M$20:M855)+M$15&lt;0.000001,0,IF($C856&gt;='H-32A-WP06 - Debt Service'!L$24,'H-32A-WP06 - Debt Service'!L$27/12,0)),"-")</f>
        <v>0</v>
      </c>
      <c r="N856" s="459"/>
      <c r="O856" s="354">
        <f t="shared" si="53"/>
        <v>2088</v>
      </c>
      <c r="P856" s="378">
        <f t="shared" si="55"/>
        <v>68912</v>
      </c>
      <c r="Q856" s="366" t="str">
        <f>IFERROR(IF(-SUM(Q$20:Q855)+Q$15&lt;0.000001,0,IF($C856&gt;='H-32A-WP06 - Debt Service'!P$24,'H-32A-WP06 - Debt Service'!P$27/12,0)),"-")</f>
        <v>-</v>
      </c>
      <c r="R856" s="366">
        <f>IFERROR(IF(-SUM(R$20:R855)+R$15&lt;0.000001,0,IF($C856&gt;='H-32A-WP06 - Debt Service'!Q$24,'H-32A-WP06 - Debt Service'!Q$27/12,0)),"-")</f>
        <v>0</v>
      </c>
      <c r="S856" s="366">
        <f>IFERROR(IF(-SUM(S$20:S855)+S$15&lt;0.000001,0,IF($C856&gt;='H-32A-WP06 - Debt Service'!R$24,'H-32A-WP06 - Debt Service'!R$27/12,0)),"-")</f>
        <v>0</v>
      </c>
      <c r="T856" s="366">
        <f>IFERROR(IF(-SUM(T$20:T855)+T$15&lt;0.000001,0,IF($C856&gt;='H-32A-WP06 - Debt Service'!S$24,'H-32A-WP06 - Debt Service'!S$27/12,0)),"-")</f>
        <v>0</v>
      </c>
      <c r="U856" s="366">
        <f>IFERROR(IF(-SUM(U$20:U855)+U$15&lt;0.000001,0,IF($C856&gt;='H-32A-WP06 - Debt Service'!T$24,'H-32A-WP06 - Debt Service'!T$27/12,0)),"-")</f>
        <v>0</v>
      </c>
      <c r="V856" s="366">
        <f>IFERROR(IF(-SUM(V$20:V855)+V$15&lt;0.000001,0,IF($C856&gt;='H-32A-WP06 - Debt Service'!U$24,'H-32A-WP06 - Debt Service'!U$27/12,0)),"-")</f>
        <v>0</v>
      </c>
      <c r="W856" s="366">
        <f>IFERROR(IF(-SUM(W$20:W855)+W$15&lt;0.000001,0,IF($C856&gt;='H-32A-WP06 - Debt Service'!V$24,'H-32A-WP06 - Debt Service'!V$27/12,0)),"-")</f>
        <v>0</v>
      </c>
      <c r="X856" s="366">
        <f>IFERROR(IF(-SUM(X$20:X855)+X$15&lt;0.000001,0,IF($C856&gt;='H-32A-WP06 - Debt Service'!W$24,'H-32A-WP06 - Debt Service'!W$27/12,0)),"-")</f>
        <v>0</v>
      </c>
      <c r="Y856" s="366">
        <f>IFERROR(IF(-SUM(Y$20:Y855)+Y$15&lt;0.000001,0,IF($C856&gt;='H-32A-WP06 - Debt Service'!X$24,'H-32A-WP06 - Debt Service'!X$27/12,0)),"-")</f>
        <v>0</v>
      </c>
      <c r="Z856" s="366">
        <f>IFERROR(IF(-SUM(Z$20:Z855)+Z$15&lt;0.000001,0,IF($C856&gt;='H-32A-WP06 - Debt Service'!Y$24,'H-32A-WP06 - Debt Service'!Y$27/12,0)),"-")</f>
        <v>0</v>
      </c>
    </row>
    <row r="857" spans="2:26">
      <c r="B857" s="354">
        <f t="shared" si="52"/>
        <v>2088</v>
      </c>
      <c r="C857" s="378">
        <f t="shared" si="54"/>
        <v>68942</v>
      </c>
      <c r="D857" s="366" t="str">
        <f>IFERROR(IF(-SUM(D$20:D856)+D$15&lt;0.000001,0,IF($C857&gt;='H-32A-WP06 - Debt Service'!C$24,'H-32A-WP06 - Debt Service'!C$27/12,0)),"-")</f>
        <v>-</v>
      </c>
      <c r="E857" s="366" t="str">
        <f>IFERROR(IF(-SUM(E$20:E856)+E$15&lt;0.000001,0,IF($C857&gt;='H-32A-WP06 - Debt Service'!D$24,'H-32A-WP06 - Debt Service'!D$27/12,0)),"-")</f>
        <v>-</v>
      </c>
      <c r="F857" s="366" t="str">
        <f>IFERROR(IF(-SUM(F$20:F856)+F$15&lt;0.000001,0,IF($C857&gt;='H-32A-WP06 - Debt Service'!E$24,'H-32A-WP06 - Debt Service'!E$27/12,0)),"-")</f>
        <v>-</v>
      </c>
      <c r="G857" s="366">
        <f>IFERROR(IF(-SUM(G$20:G856)+G$15&lt;0.000001,0,IF($C857&gt;='H-32A-WP06 - Debt Service'!F$24,'H-32A-WP06 - Debt Service'!F$27/12,0)),"-")</f>
        <v>0</v>
      </c>
      <c r="H857" s="366">
        <f>IFERROR(IF(-SUM(H$20:H856)+H$15&lt;0.000001,0,IF($C857&gt;='H-32A-WP06 - Debt Service'!G$24,'H-32A-WP06 - Debt Service'!G$27/12,0)),"-")</f>
        <v>0</v>
      </c>
      <c r="I857" s="366">
        <f>IFERROR(IF(-SUM(I$20:I856)+I$15&lt;0.000001,0,IF($C857&gt;='H-32A-WP06 - Debt Service'!H$24,'H-32A-WP06 - Debt Service'!H$27/12,0)),"-")</f>
        <v>0</v>
      </c>
      <c r="J857" s="366">
        <f>IFERROR(IF(-SUM(J$20:J856)+J$15&lt;0.000001,0,IF($C857&gt;='H-32A-WP06 - Debt Service'!I$24,'H-32A-WP06 - Debt Service'!I$27/12,0)),"-")</f>
        <v>0</v>
      </c>
      <c r="K857" s="366">
        <f>IFERROR(IF(-SUM(K$20:K856)+K$15&lt;0.000001,0,IF($C857&gt;='H-32A-WP06 - Debt Service'!J$24,'H-32A-WP06 - Debt Service'!J$27/12,0)),"-")</f>
        <v>0</v>
      </c>
      <c r="L857" s="366">
        <f>IFERROR(IF(-SUM(L$20:L856)+L$15&lt;0.000001,0,IF($C857&gt;='H-32A-WP06 - Debt Service'!K$24,'H-32A-WP06 - Debt Service'!K$27/12,0)),"-")</f>
        <v>0</v>
      </c>
      <c r="M857" s="366">
        <f>IFERROR(IF(-SUM(M$20:M856)+M$15&lt;0.000001,0,IF($C857&gt;='H-32A-WP06 - Debt Service'!L$24,'H-32A-WP06 - Debt Service'!L$27/12,0)),"-")</f>
        <v>0</v>
      </c>
      <c r="N857" s="459"/>
      <c r="O857" s="354">
        <f t="shared" si="53"/>
        <v>2088</v>
      </c>
      <c r="P857" s="378">
        <f t="shared" si="55"/>
        <v>68942</v>
      </c>
      <c r="Q857" s="366" t="str">
        <f>IFERROR(IF(-SUM(Q$20:Q856)+Q$15&lt;0.000001,0,IF($C857&gt;='H-32A-WP06 - Debt Service'!P$24,'H-32A-WP06 - Debt Service'!P$27/12,0)),"-")</f>
        <v>-</v>
      </c>
      <c r="R857" s="366">
        <f>IFERROR(IF(-SUM(R$20:R856)+R$15&lt;0.000001,0,IF($C857&gt;='H-32A-WP06 - Debt Service'!Q$24,'H-32A-WP06 - Debt Service'!Q$27/12,0)),"-")</f>
        <v>0</v>
      </c>
      <c r="S857" s="366">
        <f>IFERROR(IF(-SUM(S$20:S856)+S$15&lt;0.000001,0,IF($C857&gt;='H-32A-WP06 - Debt Service'!R$24,'H-32A-WP06 - Debt Service'!R$27/12,0)),"-")</f>
        <v>0</v>
      </c>
      <c r="T857" s="366">
        <f>IFERROR(IF(-SUM(T$20:T856)+T$15&lt;0.000001,0,IF($C857&gt;='H-32A-WP06 - Debt Service'!S$24,'H-32A-WP06 - Debt Service'!S$27/12,0)),"-")</f>
        <v>0</v>
      </c>
      <c r="U857" s="366">
        <f>IFERROR(IF(-SUM(U$20:U856)+U$15&lt;0.000001,0,IF($C857&gt;='H-32A-WP06 - Debt Service'!T$24,'H-32A-WP06 - Debt Service'!T$27/12,0)),"-")</f>
        <v>0</v>
      </c>
      <c r="V857" s="366">
        <f>IFERROR(IF(-SUM(V$20:V856)+V$15&lt;0.000001,0,IF($C857&gt;='H-32A-WP06 - Debt Service'!U$24,'H-32A-WP06 - Debt Service'!U$27/12,0)),"-")</f>
        <v>0</v>
      </c>
      <c r="W857" s="366">
        <f>IFERROR(IF(-SUM(W$20:W856)+W$15&lt;0.000001,0,IF($C857&gt;='H-32A-WP06 - Debt Service'!V$24,'H-32A-WP06 - Debt Service'!V$27/12,0)),"-")</f>
        <v>0</v>
      </c>
      <c r="X857" s="366">
        <f>IFERROR(IF(-SUM(X$20:X856)+X$15&lt;0.000001,0,IF($C857&gt;='H-32A-WP06 - Debt Service'!W$24,'H-32A-WP06 - Debt Service'!W$27/12,0)),"-")</f>
        <v>0</v>
      </c>
      <c r="Y857" s="366">
        <f>IFERROR(IF(-SUM(Y$20:Y856)+Y$15&lt;0.000001,0,IF($C857&gt;='H-32A-WP06 - Debt Service'!X$24,'H-32A-WP06 - Debt Service'!X$27/12,0)),"-")</f>
        <v>0</v>
      </c>
      <c r="Z857" s="366">
        <f>IFERROR(IF(-SUM(Z$20:Z856)+Z$15&lt;0.000001,0,IF($C857&gt;='H-32A-WP06 - Debt Service'!Y$24,'H-32A-WP06 - Debt Service'!Y$27/12,0)),"-")</f>
        <v>0</v>
      </c>
    </row>
    <row r="858" spans="2:26">
      <c r="B858" s="354">
        <f t="shared" si="52"/>
        <v>2088</v>
      </c>
      <c r="C858" s="378">
        <f t="shared" si="54"/>
        <v>68973</v>
      </c>
      <c r="D858" s="366" t="str">
        <f>IFERROR(IF(-SUM(D$20:D857)+D$15&lt;0.000001,0,IF($C858&gt;='H-32A-WP06 - Debt Service'!C$24,'H-32A-WP06 - Debt Service'!C$27/12,0)),"-")</f>
        <v>-</v>
      </c>
      <c r="E858" s="366" t="str">
        <f>IFERROR(IF(-SUM(E$20:E857)+E$15&lt;0.000001,0,IF($C858&gt;='H-32A-WP06 - Debt Service'!D$24,'H-32A-WP06 - Debt Service'!D$27/12,0)),"-")</f>
        <v>-</v>
      </c>
      <c r="F858" s="366" t="str">
        <f>IFERROR(IF(-SUM(F$20:F857)+F$15&lt;0.000001,0,IF($C858&gt;='H-32A-WP06 - Debt Service'!E$24,'H-32A-WP06 - Debt Service'!E$27/12,0)),"-")</f>
        <v>-</v>
      </c>
      <c r="G858" s="366">
        <f>IFERROR(IF(-SUM(G$20:G857)+G$15&lt;0.000001,0,IF($C858&gt;='H-32A-WP06 - Debt Service'!F$24,'H-32A-WP06 - Debt Service'!F$27/12,0)),"-")</f>
        <v>0</v>
      </c>
      <c r="H858" s="366">
        <f>IFERROR(IF(-SUM(H$20:H857)+H$15&lt;0.000001,0,IF($C858&gt;='H-32A-WP06 - Debt Service'!G$24,'H-32A-WP06 - Debt Service'!G$27/12,0)),"-")</f>
        <v>0</v>
      </c>
      <c r="I858" s="366">
        <f>IFERROR(IF(-SUM(I$20:I857)+I$15&lt;0.000001,0,IF($C858&gt;='H-32A-WP06 - Debt Service'!H$24,'H-32A-WP06 - Debt Service'!H$27/12,0)),"-")</f>
        <v>0</v>
      </c>
      <c r="J858" s="366">
        <f>IFERROR(IF(-SUM(J$20:J857)+J$15&lt;0.000001,0,IF($C858&gt;='H-32A-WP06 - Debt Service'!I$24,'H-32A-WP06 - Debt Service'!I$27/12,0)),"-")</f>
        <v>0</v>
      </c>
      <c r="K858" s="366">
        <f>IFERROR(IF(-SUM(K$20:K857)+K$15&lt;0.000001,0,IF($C858&gt;='H-32A-WP06 - Debt Service'!J$24,'H-32A-WP06 - Debt Service'!J$27/12,0)),"-")</f>
        <v>0</v>
      </c>
      <c r="L858" s="366">
        <f>IFERROR(IF(-SUM(L$20:L857)+L$15&lt;0.000001,0,IF($C858&gt;='H-32A-WP06 - Debt Service'!K$24,'H-32A-WP06 - Debt Service'!K$27/12,0)),"-")</f>
        <v>0</v>
      </c>
      <c r="M858" s="366">
        <f>IFERROR(IF(-SUM(M$20:M857)+M$15&lt;0.000001,0,IF($C858&gt;='H-32A-WP06 - Debt Service'!L$24,'H-32A-WP06 - Debt Service'!L$27/12,0)),"-")</f>
        <v>0</v>
      </c>
      <c r="N858" s="459"/>
      <c r="O858" s="354">
        <f t="shared" si="53"/>
        <v>2088</v>
      </c>
      <c r="P858" s="378">
        <f t="shared" si="55"/>
        <v>68973</v>
      </c>
      <c r="Q858" s="366" t="str">
        <f>IFERROR(IF(-SUM(Q$20:Q857)+Q$15&lt;0.000001,0,IF($C858&gt;='H-32A-WP06 - Debt Service'!P$24,'H-32A-WP06 - Debt Service'!P$27/12,0)),"-")</f>
        <v>-</v>
      </c>
      <c r="R858" s="366">
        <f>IFERROR(IF(-SUM(R$20:R857)+R$15&lt;0.000001,0,IF($C858&gt;='H-32A-WP06 - Debt Service'!Q$24,'H-32A-WP06 - Debt Service'!Q$27/12,0)),"-")</f>
        <v>0</v>
      </c>
      <c r="S858" s="366">
        <f>IFERROR(IF(-SUM(S$20:S857)+S$15&lt;0.000001,0,IF($C858&gt;='H-32A-WP06 - Debt Service'!R$24,'H-32A-WP06 - Debt Service'!R$27/12,0)),"-")</f>
        <v>0</v>
      </c>
      <c r="T858" s="366">
        <f>IFERROR(IF(-SUM(T$20:T857)+T$15&lt;0.000001,0,IF($C858&gt;='H-32A-WP06 - Debt Service'!S$24,'H-32A-WP06 - Debt Service'!S$27/12,0)),"-")</f>
        <v>0</v>
      </c>
      <c r="U858" s="366">
        <f>IFERROR(IF(-SUM(U$20:U857)+U$15&lt;0.000001,0,IF($C858&gt;='H-32A-WP06 - Debt Service'!T$24,'H-32A-WP06 - Debt Service'!T$27/12,0)),"-")</f>
        <v>0</v>
      </c>
      <c r="V858" s="366">
        <f>IFERROR(IF(-SUM(V$20:V857)+V$15&lt;0.000001,0,IF($C858&gt;='H-32A-WP06 - Debt Service'!U$24,'H-32A-WP06 - Debt Service'!U$27/12,0)),"-")</f>
        <v>0</v>
      </c>
      <c r="W858" s="366">
        <f>IFERROR(IF(-SUM(W$20:W857)+W$15&lt;0.000001,0,IF($C858&gt;='H-32A-WP06 - Debt Service'!V$24,'H-32A-WP06 - Debt Service'!V$27/12,0)),"-")</f>
        <v>0</v>
      </c>
      <c r="X858" s="366">
        <f>IFERROR(IF(-SUM(X$20:X857)+X$15&lt;0.000001,0,IF($C858&gt;='H-32A-WP06 - Debt Service'!W$24,'H-32A-WP06 - Debt Service'!W$27/12,0)),"-")</f>
        <v>0</v>
      </c>
      <c r="Y858" s="366">
        <f>IFERROR(IF(-SUM(Y$20:Y857)+Y$15&lt;0.000001,0,IF($C858&gt;='H-32A-WP06 - Debt Service'!X$24,'H-32A-WP06 - Debt Service'!X$27/12,0)),"-")</f>
        <v>0</v>
      </c>
      <c r="Z858" s="366">
        <f>IFERROR(IF(-SUM(Z$20:Z857)+Z$15&lt;0.000001,0,IF($C858&gt;='H-32A-WP06 - Debt Service'!Y$24,'H-32A-WP06 - Debt Service'!Y$27/12,0)),"-")</f>
        <v>0</v>
      </c>
    </row>
    <row r="859" spans="2:26">
      <c r="B859" s="379">
        <f t="shared" si="52"/>
        <v>2088</v>
      </c>
      <c r="C859" s="380">
        <f t="shared" si="54"/>
        <v>69003</v>
      </c>
      <c r="D859" s="371" t="str">
        <f>IFERROR(IF(-SUM(D$20:D858)+D$15&lt;0.000001,0,IF($C859&gt;='H-32A-WP06 - Debt Service'!C$24,'H-32A-WP06 - Debt Service'!C$27/12,0)),"-")</f>
        <v>-</v>
      </c>
      <c r="E859" s="371" t="str">
        <f>IFERROR(IF(-SUM(E$20:E858)+E$15&lt;0.000001,0,IF($C859&gt;='H-32A-WP06 - Debt Service'!D$24,'H-32A-WP06 - Debt Service'!D$27/12,0)),"-")</f>
        <v>-</v>
      </c>
      <c r="F859" s="371" t="str">
        <f>IFERROR(IF(-SUM(F$20:F858)+F$15&lt;0.000001,0,IF($C859&gt;='H-32A-WP06 - Debt Service'!E$24,'H-32A-WP06 - Debt Service'!E$27/12,0)),"-")</f>
        <v>-</v>
      </c>
      <c r="G859" s="371">
        <f>IFERROR(IF(-SUM(G$20:G858)+G$15&lt;0.000001,0,IF($C859&gt;='H-32A-WP06 - Debt Service'!F$24,'H-32A-WP06 - Debt Service'!F$27/12,0)),"-")</f>
        <v>0</v>
      </c>
      <c r="H859" s="371">
        <f>IFERROR(IF(-SUM(H$20:H858)+H$15&lt;0.000001,0,IF($C859&gt;='H-32A-WP06 - Debt Service'!G$24,'H-32A-WP06 - Debt Service'!G$27/12,0)),"-")</f>
        <v>0</v>
      </c>
      <c r="I859" s="371">
        <f>IFERROR(IF(-SUM(I$20:I858)+I$15&lt;0.000001,0,IF($C859&gt;='H-32A-WP06 - Debt Service'!H$24,'H-32A-WP06 - Debt Service'!H$27/12,0)),"-")</f>
        <v>0</v>
      </c>
      <c r="J859" s="371">
        <f>IFERROR(IF(-SUM(J$20:J858)+J$15&lt;0.000001,0,IF($C859&gt;='H-32A-WP06 - Debt Service'!I$24,'H-32A-WP06 - Debt Service'!I$27/12,0)),"-")</f>
        <v>0</v>
      </c>
      <c r="K859" s="371">
        <f>IFERROR(IF(-SUM(K$20:K858)+K$15&lt;0.000001,0,IF($C859&gt;='H-32A-WP06 - Debt Service'!J$24,'H-32A-WP06 - Debt Service'!J$27/12,0)),"-")</f>
        <v>0</v>
      </c>
      <c r="L859" s="371">
        <f>IFERROR(IF(-SUM(L$20:L858)+L$15&lt;0.000001,0,IF($C859&gt;='H-32A-WP06 - Debt Service'!K$24,'H-32A-WP06 - Debt Service'!K$27/12,0)),"-")</f>
        <v>0</v>
      </c>
      <c r="M859" s="371">
        <f>IFERROR(IF(-SUM(M$20:M858)+M$15&lt;0.000001,0,IF($C859&gt;='H-32A-WP06 - Debt Service'!L$24,'H-32A-WP06 - Debt Service'!L$27/12,0)),"-")</f>
        <v>0</v>
      </c>
      <c r="N859" s="459"/>
      <c r="O859" s="379">
        <f t="shared" si="53"/>
        <v>2088</v>
      </c>
      <c r="P859" s="380">
        <f t="shared" si="55"/>
        <v>69003</v>
      </c>
      <c r="Q859" s="371" t="str">
        <f>IFERROR(IF(-SUM(Q$20:Q858)+Q$15&lt;0.000001,0,IF($C859&gt;='H-32A-WP06 - Debt Service'!P$24,'H-32A-WP06 - Debt Service'!P$27/12,0)),"-")</f>
        <v>-</v>
      </c>
      <c r="R859" s="371">
        <f>IFERROR(IF(-SUM(R$20:R858)+R$15&lt;0.000001,0,IF($C859&gt;='H-32A-WP06 - Debt Service'!Q$24,'H-32A-WP06 - Debt Service'!Q$27/12,0)),"-")</f>
        <v>0</v>
      </c>
      <c r="S859" s="371">
        <f>IFERROR(IF(-SUM(S$20:S858)+S$15&lt;0.000001,0,IF($C859&gt;='H-32A-WP06 - Debt Service'!R$24,'H-32A-WP06 - Debt Service'!R$27/12,0)),"-")</f>
        <v>0</v>
      </c>
      <c r="T859" s="371">
        <f>IFERROR(IF(-SUM(T$20:T858)+T$15&lt;0.000001,0,IF($C859&gt;='H-32A-WP06 - Debt Service'!S$24,'H-32A-WP06 - Debt Service'!S$27/12,0)),"-")</f>
        <v>0</v>
      </c>
      <c r="U859" s="371">
        <f>IFERROR(IF(-SUM(U$20:U858)+U$15&lt;0.000001,0,IF($C859&gt;='H-32A-WP06 - Debt Service'!T$24,'H-32A-WP06 - Debt Service'!T$27/12,0)),"-")</f>
        <v>0</v>
      </c>
      <c r="V859" s="371">
        <f>IFERROR(IF(-SUM(V$20:V858)+V$15&lt;0.000001,0,IF($C859&gt;='H-32A-WP06 - Debt Service'!U$24,'H-32A-WP06 - Debt Service'!U$27/12,0)),"-")</f>
        <v>0</v>
      </c>
      <c r="W859" s="371">
        <f>IFERROR(IF(-SUM(W$20:W858)+W$15&lt;0.000001,0,IF($C859&gt;='H-32A-WP06 - Debt Service'!V$24,'H-32A-WP06 - Debt Service'!V$27/12,0)),"-")</f>
        <v>0</v>
      </c>
      <c r="X859" s="371">
        <f>IFERROR(IF(-SUM(X$20:X858)+X$15&lt;0.000001,0,IF($C859&gt;='H-32A-WP06 - Debt Service'!W$24,'H-32A-WP06 - Debt Service'!W$27/12,0)),"-")</f>
        <v>0</v>
      </c>
      <c r="Y859" s="371">
        <f>IFERROR(IF(-SUM(Y$20:Y858)+Y$15&lt;0.000001,0,IF($C859&gt;='H-32A-WP06 - Debt Service'!X$24,'H-32A-WP06 - Debt Service'!X$27/12,0)),"-")</f>
        <v>0</v>
      </c>
      <c r="Z859" s="371">
        <f>IFERROR(IF(-SUM(Z$20:Z858)+Z$15&lt;0.000001,0,IF($C859&gt;='H-32A-WP06 - Debt Service'!Y$24,'H-32A-WP06 - Debt Service'!Y$27/12,0)),"-")</f>
        <v>0</v>
      </c>
    </row>
    <row r="860" spans="2:26">
      <c r="C860" s="350"/>
      <c r="D860" s="349"/>
      <c r="E860" s="349"/>
      <c r="F860" s="349"/>
      <c r="G860" s="349"/>
      <c r="H860" s="349"/>
      <c r="I860" s="349"/>
      <c r="J860" s="349"/>
      <c r="K860" s="349"/>
      <c r="L860" s="349"/>
      <c r="M860" s="349"/>
    </row>
    <row r="861" spans="2:26">
      <c r="C861" s="350"/>
      <c r="D861" s="349"/>
      <c r="E861" s="349"/>
      <c r="F861" s="349"/>
      <c r="G861" s="349"/>
      <c r="H861" s="349"/>
      <c r="I861" s="349"/>
      <c r="J861" s="349"/>
      <c r="K861" s="349"/>
      <c r="L861" s="349"/>
      <c r="M861" s="349"/>
    </row>
    <row r="862" spans="2:26">
      <c r="C862" s="350"/>
      <c r="D862" s="349"/>
      <c r="E862" s="349"/>
      <c r="F862" s="349"/>
      <c r="G862" s="349"/>
      <c r="H862" s="349"/>
      <c r="I862" s="349"/>
      <c r="J862" s="349"/>
      <c r="K862" s="349"/>
      <c r="L862" s="349"/>
      <c r="M862" s="349"/>
    </row>
    <row r="863" spans="2:26">
      <c r="C863" s="350"/>
      <c r="D863" s="349"/>
      <c r="E863" s="349"/>
      <c r="F863" s="349"/>
      <c r="G863" s="349"/>
      <c r="H863" s="349"/>
      <c r="I863" s="349"/>
      <c r="J863" s="349"/>
      <c r="K863" s="349"/>
      <c r="L863" s="349"/>
      <c r="M863" s="349"/>
    </row>
    <row r="864" spans="2:26">
      <c r="C864" s="350"/>
      <c r="D864" s="349"/>
      <c r="E864" s="349"/>
      <c r="F864" s="349"/>
      <c r="G864" s="349"/>
      <c r="H864" s="349"/>
      <c r="I864" s="349"/>
      <c r="J864" s="349"/>
      <c r="K864" s="349"/>
      <c r="L864" s="349"/>
      <c r="M864" s="349"/>
    </row>
    <row r="865" spans="3:13">
      <c r="C865" s="350"/>
      <c r="D865" s="349"/>
      <c r="E865" s="349"/>
      <c r="F865" s="349"/>
      <c r="G865" s="349"/>
      <c r="H865" s="349"/>
      <c r="I865" s="349"/>
      <c r="J865" s="349"/>
      <c r="K865" s="349"/>
      <c r="L865" s="349"/>
      <c r="M865" s="349"/>
    </row>
    <row r="866" spans="3:13">
      <c r="C866" s="350"/>
      <c r="D866" s="349"/>
      <c r="E866" s="349"/>
      <c r="F866" s="349"/>
      <c r="G866" s="349"/>
      <c r="H866" s="349"/>
      <c r="I866" s="349"/>
      <c r="J866" s="349"/>
      <c r="K866" s="349"/>
      <c r="L866" s="349"/>
      <c r="M866" s="349"/>
    </row>
    <row r="867" spans="3:13">
      <c r="C867" s="350"/>
      <c r="D867" s="349"/>
      <c r="E867" s="349"/>
      <c r="F867" s="349"/>
      <c r="G867" s="349"/>
      <c r="H867" s="349"/>
      <c r="I867" s="349"/>
      <c r="J867" s="349"/>
      <c r="K867" s="349"/>
      <c r="L867" s="349"/>
      <c r="M867" s="349"/>
    </row>
    <row r="868" spans="3:13">
      <c r="C868" s="350"/>
      <c r="D868" s="349"/>
      <c r="E868" s="349"/>
      <c r="F868" s="349"/>
      <c r="G868" s="349"/>
      <c r="H868" s="349"/>
      <c r="I868" s="349"/>
      <c r="J868" s="349"/>
      <c r="K868" s="349"/>
      <c r="L868" s="349"/>
      <c r="M868" s="349"/>
    </row>
    <row r="869" spans="3:13">
      <c r="C869" s="350"/>
      <c r="D869" s="349"/>
      <c r="E869" s="349"/>
      <c r="F869" s="349"/>
      <c r="G869" s="349"/>
      <c r="H869" s="349"/>
      <c r="I869" s="349"/>
      <c r="J869" s="349"/>
      <c r="K869" s="349"/>
      <c r="L869" s="349"/>
      <c r="M869" s="349"/>
    </row>
    <row r="870" spans="3:13">
      <c r="C870" s="350"/>
      <c r="D870" s="349"/>
      <c r="E870" s="349"/>
      <c r="F870" s="349"/>
      <c r="G870" s="349"/>
      <c r="H870" s="349"/>
      <c r="I870" s="349"/>
      <c r="J870" s="349"/>
      <c r="K870" s="349"/>
      <c r="L870" s="349"/>
      <c r="M870" s="349"/>
    </row>
    <row r="871" spans="3:13">
      <c r="C871" s="350"/>
      <c r="D871" s="349"/>
      <c r="E871" s="349"/>
      <c r="F871" s="349"/>
      <c r="G871" s="349"/>
      <c r="H871" s="349"/>
      <c r="I871" s="349"/>
      <c r="J871" s="349"/>
      <c r="K871" s="349"/>
      <c r="L871" s="349"/>
      <c r="M871" s="349"/>
    </row>
    <row r="872" spans="3:13">
      <c r="C872" s="350"/>
      <c r="D872" s="349"/>
    </row>
  </sheetData>
  <printOptions horizontalCentered="1"/>
  <pageMargins left="0.45" right="0.45" top="0.5" bottom="0.5" header="0.3" footer="0.3"/>
  <pageSetup scale="54" fitToWidth="2" orientation="landscape" horizontalDpi="1200" verticalDpi="1200" r:id="rId1"/>
  <headerFooter>
    <oddFooter xml:space="preserve">&amp;CADD ROWS AND COLUMNS AS NEEDED OVER TIME
</oddFooter>
  </headerFooter>
  <colBreaks count="1" manualBreakCount="1">
    <brk id="14" min="2" max="6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V27"/>
  <sheetViews>
    <sheetView topLeftCell="B1" zoomScale="110" zoomScaleNormal="110" workbookViewId="0">
      <selection activeCell="B1" sqref="B1"/>
    </sheetView>
  </sheetViews>
  <sheetFormatPr defaultRowHeight="15"/>
  <cols>
    <col min="1" max="1" width="9.140625" style="459"/>
    <col min="4" max="4" width="43.28515625" customWidth="1"/>
    <col min="9" max="9" width="14.7109375" customWidth="1"/>
  </cols>
  <sheetData>
    <row r="2" spans="2:9" ht="15.75">
      <c r="B2" s="23"/>
      <c r="I2" s="529" t="s">
        <v>574</v>
      </c>
    </row>
    <row r="3" spans="2:9" s="459" customFormat="1" ht="15.75">
      <c r="B3" s="23"/>
      <c r="I3" s="459" t="s">
        <v>477</v>
      </c>
    </row>
    <row r="4" spans="2:9" s="459" customFormat="1" ht="26.25">
      <c r="B4" s="23"/>
      <c r="C4" s="63" t="s">
        <v>50</v>
      </c>
      <c r="D4" s="443"/>
      <c r="E4" s="443"/>
      <c r="F4" s="443"/>
      <c r="G4" s="443"/>
      <c r="H4" s="443"/>
      <c r="I4" s="443"/>
    </row>
    <row r="5" spans="2:9" s="459" customFormat="1" ht="18.75">
      <c r="B5" s="23"/>
      <c r="C5" s="530" t="s">
        <v>395</v>
      </c>
      <c r="D5" s="443"/>
      <c r="E5" s="443"/>
      <c r="F5" s="443"/>
      <c r="G5" s="443"/>
      <c r="H5" s="443"/>
      <c r="I5" s="443"/>
    </row>
    <row r="6" spans="2:9" s="459" customFormat="1" ht="15.75">
      <c r="B6" s="23"/>
    </row>
    <row r="7" spans="2:9" s="459" customFormat="1" ht="15.75">
      <c r="B7" s="23"/>
    </row>
    <row r="8" spans="2:9" s="459" customFormat="1" ht="15.75">
      <c r="B8" s="23"/>
    </row>
    <row r="10" spans="2:9">
      <c r="C10" s="17" t="s">
        <v>1</v>
      </c>
    </row>
    <row r="11" spans="2:9">
      <c r="C11" s="18" t="s">
        <v>2</v>
      </c>
      <c r="D11" s="533" t="s">
        <v>393</v>
      </c>
      <c r="I11" s="534" t="s">
        <v>394</v>
      </c>
    </row>
    <row r="12" spans="2:9" s="459" customFormat="1">
      <c r="C12" s="17" t="s">
        <v>22</v>
      </c>
      <c r="E12" s="17" t="s">
        <v>23</v>
      </c>
      <c r="I12" s="17" t="s">
        <v>24</v>
      </c>
    </row>
    <row r="13" spans="2:9" s="459" customFormat="1"/>
    <row r="14" spans="2:9" s="459" customFormat="1"/>
    <row r="15" spans="2:9">
      <c r="C15" s="17">
        <v>1</v>
      </c>
      <c r="D15" t="s">
        <v>357</v>
      </c>
      <c r="I15" s="639">
        <v>4029917.32</v>
      </c>
    </row>
    <row r="16" spans="2:9">
      <c r="C16" s="17">
        <f>C15+1</f>
        <v>2</v>
      </c>
    </row>
    <row r="17" spans="3:22">
      <c r="C17" s="17">
        <f t="shared" ref="C17:C27" si="0">C16+1</f>
        <v>3</v>
      </c>
      <c r="D17" t="s">
        <v>419</v>
      </c>
      <c r="I17" s="642" t="s">
        <v>526</v>
      </c>
      <c r="J17" s="342" t="s">
        <v>527</v>
      </c>
      <c r="K17" s="342"/>
      <c r="L17" s="342"/>
      <c r="M17" s="342"/>
      <c r="N17" s="342"/>
      <c r="O17" s="342"/>
      <c r="P17" s="342"/>
      <c r="Q17" s="342"/>
      <c r="R17" s="342"/>
      <c r="S17" s="342"/>
      <c r="T17" s="342"/>
      <c r="U17" s="342"/>
      <c r="V17" s="342"/>
    </row>
    <row r="18" spans="3:22">
      <c r="C18" s="17">
        <f t="shared" si="0"/>
        <v>4</v>
      </c>
      <c r="I18" s="640"/>
    </row>
    <row r="19" spans="3:22" ht="17.25">
      <c r="C19" s="17">
        <f t="shared" si="0"/>
        <v>5</v>
      </c>
      <c r="D19" t="s">
        <v>454</v>
      </c>
      <c r="I19" s="742">
        <v>50147.71</v>
      </c>
      <c r="J19" t="s">
        <v>547</v>
      </c>
      <c r="K19" s="342"/>
    </row>
    <row r="20" spans="3:22">
      <c r="C20" s="17">
        <f t="shared" si="0"/>
        <v>6</v>
      </c>
    </row>
    <row r="21" spans="3:22">
      <c r="C21" s="17">
        <f t="shared" si="0"/>
        <v>7</v>
      </c>
    </row>
    <row r="22" spans="3:22">
      <c r="C22" s="17">
        <f t="shared" si="0"/>
        <v>8</v>
      </c>
      <c r="D22" t="s">
        <v>392</v>
      </c>
    </row>
    <row r="23" spans="3:22">
      <c r="C23" s="17">
        <f t="shared" si="0"/>
        <v>9</v>
      </c>
    </row>
    <row r="24" spans="3:22">
      <c r="C24" s="17">
        <f t="shared" si="0"/>
        <v>10</v>
      </c>
      <c r="D24" s="535" t="s">
        <v>428</v>
      </c>
    </row>
    <row r="25" spans="3:22">
      <c r="C25" s="17">
        <f t="shared" si="0"/>
        <v>11</v>
      </c>
    </row>
    <row r="26" spans="3:22">
      <c r="C26" s="17">
        <f t="shared" si="0"/>
        <v>12</v>
      </c>
      <c r="D26" s="535" t="s">
        <v>452</v>
      </c>
    </row>
    <row r="27" spans="3:22">
      <c r="C27" s="17">
        <f t="shared" si="0"/>
        <v>13</v>
      </c>
      <c r="D27" s="535" t="s">
        <v>420</v>
      </c>
    </row>
  </sheetData>
  <printOptions horizontalCentered="1"/>
  <pageMargins left="0.45" right="0.45" top="0.75" bottom="0.75" header="0.3" footer="0.3"/>
  <pageSetup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Attachment H-32A</vt:lpstr>
      <vt:lpstr>H-32A-WP01 - Plant</vt:lpstr>
      <vt:lpstr>H-32A-WP02 - Revenue Credits</vt:lpstr>
      <vt:lpstr>H-32A-WP03 - Start-up Costs</vt:lpstr>
      <vt:lpstr>H-32A-WP04 - Zonal Investment</vt:lpstr>
      <vt:lpstr>H-32A-WP05 - True-up &amp; Adjusts</vt:lpstr>
      <vt:lpstr>H-32A-WP06 - Debt Service</vt:lpstr>
      <vt:lpstr>H-32A-WP06a - Debt Serv Monthly</vt:lpstr>
      <vt:lpstr>H-32A-WP06b - Int on Work Cap</vt:lpstr>
      <vt:lpstr>WP07 - TEC</vt:lpstr>
      <vt:lpstr>H-32A-WP08 - TEC True-up</vt:lpstr>
      <vt:lpstr>H-32A-WP09 - Transmission O&amp;M</vt:lpstr>
      <vt:lpstr>H-32A-WP10 - Margin Requirement</vt:lpstr>
      <vt:lpstr>Detail of 3-Yr ATSI</vt:lpstr>
      <vt:lpstr>'Attachment H-32A'!Print_Area</vt:lpstr>
      <vt:lpstr>'Detail of 3-Yr ATSI'!Print_Area</vt:lpstr>
      <vt:lpstr>'H-32A-WP01 - Plant'!Print_Area</vt:lpstr>
      <vt:lpstr>'H-32A-WP02 - Revenue Credits'!Print_Area</vt:lpstr>
      <vt:lpstr>'H-32A-WP03 - Start-up Costs'!Print_Area</vt:lpstr>
      <vt:lpstr>'H-32A-WP04 - Zonal Investment'!Print_Area</vt:lpstr>
      <vt:lpstr>'H-32A-WP05 - True-up &amp; Adjusts'!Print_Area</vt:lpstr>
      <vt:lpstr>'H-32A-WP06 - Debt Service'!Print_Area</vt:lpstr>
      <vt:lpstr>'H-32A-WP06a - Debt Serv Monthly'!Print_Area</vt:lpstr>
      <vt:lpstr>'H-32A-WP06b - Int on Work Cap'!Print_Area</vt:lpstr>
      <vt:lpstr>'H-32A-WP08 - TEC True-up'!Print_Area</vt:lpstr>
      <vt:lpstr>'H-32A-WP09 - Transmission O&amp;M'!Print_Area</vt:lpstr>
      <vt:lpstr>'H-32A-WP10 - Margin Requirement'!Print_Area</vt:lpstr>
      <vt:lpstr>'WP07 - TEC'!Print_Area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Smith</dc:creator>
  <cp:lastModifiedBy>Breandan Mac Mathuna</cp:lastModifiedBy>
  <cp:lastPrinted>2020-05-27T17:37:45Z</cp:lastPrinted>
  <dcterms:created xsi:type="dcterms:W3CDTF">2018-10-01T14:31:22Z</dcterms:created>
  <dcterms:modified xsi:type="dcterms:W3CDTF">2021-05-26T18:33:37Z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{62D7C12D-01D0-4EEE-91FE-FA2E5DD0D421}</vt:lpwstr>
  </property>
</Properties>
</file>