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H:\ANALYSIS\Transource\Maryland\2022 Projection\Filing Documents\"/>
    </mc:Choice>
  </mc:AlternateContent>
  <bookViews>
    <workbookView xWindow="420" yWindow="7296" windowWidth="27936" windowHeight="6348" tabRatio="881"/>
  </bookViews>
  <sheets>
    <sheet name="Attachment H-30A" sheetId="1" r:id="rId1"/>
    <sheet name="1-Project Rev Req" sheetId="2" r:id="rId2"/>
    <sheet name="2-Incentive ROE" sheetId="3" r:id="rId3"/>
    <sheet name="3-Project True-up" sheetId="4" r:id="rId4"/>
    <sheet name="4- Rate Base" sheetId="5" r:id="rId5"/>
    <sheet name="4a-ADIT" sheetId="18" r:id="rId6"/>
    <sheet name="4b-Ending ADIT" sheetId="21" r:id="rId7"/>
    <sheet name="4c-ADIT Proration" sheetId="20" r:id="rId8"/>
    <sheet name="5-Return" sheetId="6" r:id="rId9"/>
    <sheet name="6 - True-Up Interest" sheetId="7" r:id="rId10"/>
    <sheet name="6a - True-up Interest Rate" sheetId="8" r:id="rId11"/>
    <sheet name="7 - PBOP" sheetId="9" r:id="rId12"/>
    <sheet name="8-Construction Debt" sheetId="10" r:id="rId13"/>
    <sheet name="9- Cost of Debt True-up" sheetId="11" r:id="rId14"/>
    <sheet name="10 -Depreciation Rates" sheetId="12" r:id="rId15"/>
    <sheet name="11-Corrections" sheetId="13" r:id="rId16"/>
    <sheet name="12 - Revenue Credits" sheetId="14" r:id="rId17"/>
    <sheet name="13 - 30.9 credits" sheetId="15" r:id="rId18"/>
  </sheets>
  <externalReferences>
    <externalReference r:id="rId19"/>
    <externalReference r:id="rId20"/>
    <externalReference r:id="rId21"/>
    <externalReference r:id="rId22"/>
  </externalReferences>
  <definedNames>
    <definedName name="_1E_1">#N/A</definedName>
    <definedName name="_31_Dec_00" localSheetId="6">#REF!</definedName>
    <definedName name="_31_Dec_00">#REF!</definedName>
    <definedName name="_31_Jan_01" localSheetId="6">#REF!</definedName>
    <definedName name="_31_Jan_01">#REF!</definedName>
    <definedName name="_Fill" localSheetId="6" hidden="1">#REF!</definedName>
    <definedName name="_Fill" hidden="1">#REF!</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nscount" hidden="1">1</definedName>
    <definedName name="AS2DocOpenMode" hidden="1">"AS2DocumentEdit"</definedName>
    <definedName name="Balances" localSheetId="6">#REF!</definedName>
    <definedName name="Balances">#REF!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can" hidden="1">{#N/A,#N/A,FALSE,"O&amp;M by processes";#N/A,#N/A,FALSE,"Elec Act vs Bud";#N/A,#N/A,FALSE,"G&amp;A";#N/A,#N/A,FALSE,"BGS";#N/A,#N/A,FALSE,"Res Cost"}</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H_COS" localSheetId="6">#REF!</definedName>
    <definedName name="CH_COS">#REF!</definedName>
    <definedName name="Columns" localSheetId="6">#REF!</definedName>
    <definedName name="Columns">#REF!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urrent_sum" localSheetId="6">#REF!</definedName>
    <definedName name="Current_sum">#REF!</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ta_3">[1]Permanent!$A$9:$O$20</definedName>
    <definedName name="DefaultCopy" localSheetId="6">#REF!</definedName>
    <definedName name="DefaultCopy">#REF!</definedName>
    <definedName name="DefaultPaste" localSheetId="6">#REF!</definedName>
    <definedName name="DefaultPaste">#REF!</definedName>
    <definedName name="delete" hidden="1">{#N/A,#N/A,FALSE,"CURRENT"}</definedName>
    <definedName name="detail" localSheetId="6">#REF!</definedName>
    <definedName name="detail">#REF!</definedName>
    <definedName name="dg" localSheetId="6">#REF!</definedName>
    <definedName name="dg">#REF!</definedName>
    <definedName name="eeee" hidden="1">{#N/A,#N/A,FALSE,"O&amp;M by processes";#N/A,#N/A,FALSE,"Elec Act vs Bud";#N/A,#N/A,FALSE,"G&amp;A";#N/A,#N/A,FALSE,"BGS";#N/A,#N/A,FALSE,"Res Cost"}</definedName>
    <definedName name="EV__LASTREFTIME__" hidden="1">39826.8319444444</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GP">'[2]Actual Gross Rev Req'!$K$156</definedName>
    <definedName name="HEADA" localSheetId="6">#REF!</definedName>
    <definedName name="HEADA">#REF!</definedName>
    <definedName name="HEADB" localSheetId="6">#REF!</definedName>
    <definedName name="HEADB" localSheetId="7">#REF!</definedName>
    <definedName name="HEADB">#REF!</definedName>
    <definedName name="HEADC" localSheetId="6">#REF!</definedName>
    <definedName name="HEADC" localSheetId="7">#REF!</definedName>
    <definedName name="HEADC">#REF!</definedName>
    <definedName name="HEADD" localSheetId="6">#REF!</definedName>
    <definedName name="HEADD" localSheetId="7">#REF!</definedName>
    <definedName name="HEADD">#REF!</definedName>
    <definedName name="itc" localSheetId="6">#REF!</definedName>
    <definedName name="itc">#REF!</definedName>
    <definedName name="kk" localSheetId="6">#REF!</definedName>
    <definedName name="kk">#REF!</definedName>
    <definedName name="limcount" hidden="1">1</definedName>
    <definedName name="Mgmt" localSheetId="6">[3]Current!#REF!</definedName>
    <definedName name="Mgmt">[3]Current!#REF!</definedName>
    <definedName name="months">[1]Permanent!$A$24:$A$35</definedName>
    <definedName name="new" localSheetId="6">#REF!</definedName>
    <definedName name="new">#REF!</definedName>
    <definedName name="NP" localSheetId="6">#REF!</definedName>
    <definedName name="NP">#REF!</definedName>
    <definedName name="NSP_COS" localSheetId="6">#REF!</definedName>
    <definedName name="NSP_COS">#REF!</definedName>
    <definedName name="PAGEA" localSheetId="6">#REF!</definedName>
    <definedName name="PAGEA">#REF!</definedName>
    <definedName name="PAGEB" localSheetId="6">#REF!</definedName>
    <definedName name="PAGEB" localSheetId="7">#REF!</definedName>
    <definedName name="PAGEB">#REF!</definedName>
    <definedName name="PAGEC" localSheetId="6">#REF!</definedName>
    <definedName name="PAGEC" localSheetId="7">#REF!</definedName>
    <definedName name="PAGEC">#REF!</definedName>
    <definedName name="PAGED" localSheetId="6">#REF!</definedName>
    <definedName name="PAGED" localSheetId="7">#REF!</definedName>
    <definedName name="PAGED">#REF!</definedName>
    <definedName name="_xlnm.Print_Area" localSheetId="15">'11-Corrections'!$A$1:$G$35</definedName>
    <definedName name="_xlnm.Print_Area" localSheetId="16">'12 - Revenue Credits'!$A$1:$G$42</definedName>
    <definedName name="_xlnm.Print_Area" localSheetId="17">'13 - 30.9 credits'!$A$1:$D$29</definedName>
    <definedName name="_xlnm.Print_Area" localSheetId="1">'1-Project Rev Req'!$A$1:$K$82,'1-Project Rev Req'!$L$46:$U$82</definedName>
    <definedName name="_xlnm.Print_Area" localSheetId="2">'2-Incentive ROE'!$A$1:$J$48</definedName>
    <definedName name="_xlnm.Print_Area" localSheetId="3">'3-Project True-up'!$A$1:$L$48</definedName>
    <definedName name="_xlnm.Print_Area" localSheetId="4">'4- Rate Base'!$A$1:$K$86</definedName>
    <definedName name="_xlnm.Print_Area" localSheetId="5">'4a-ADIT'!$A$1:$H$80</definedName>
    <definedName name="_xlnm.Print_Area" localSheetId="6">'4b-Ending ADIT'!$A$1:$H$88</definedName>
    <definedName name="_xlnm.Print_Area" localSheetId="8">'5-Return'!$A$1:$L$47</definedName>
    <definedName name="_xlnm.Print_Area" localSheetId="10">'6a - True-up Interest Rate'!$A$1:$H$35</definedName>
    <definedName name="_xlnm.Print_Area" localSheetId="12">'8-Construction Debt'!$A$1:$J$60</definedName>
    <definedName name="_xlnm.Print_Area" localSheetId="13">'9- Cost of Debt True-up'!$A$1:$G$39</definedName>
    <definedName name="Print1" localSheetId="6">#REF!</definedName>
    <definedName name="Print1">#REF!</definedName>
    <definedName name="Print3" localSheetId="6">#REF!</definedName>
    <definedName name="Print3">#REF!</definedName>
    <definedName name="Print4" localSheetId="6">#REF!</definedName>
    <definedName name="Print4">#REF!</definedName>
    <definedName name="Print5" localSheetId="6">#REF!</definedName>
    <definedName name="Print5">#REF!</definedName>
    <definedName name="ProjIDList" localSheetId="6">#REF!</definedName>
    <definedName name="ProjIDList">#REF!</definedName>
    <definedName name="PSCo_COS" localSheetId="6">#REF!</definedName>
    <definedName name="PSCo_COS">#REF!</definedName>
    <definedName name="q_MTEP06_App_AB_Facility" localSheetId="6">#REF!</definedName>
    <definedName name="q_MTEP06_App_AB_Facility">#REF!</definedName>
    <definedName name="q_MTEP06_App_AB_Projects" localSheetId="6">#REF!</definedName>
    <definedName name="q_MTEP06_App_AB_Projects">#REF!</definedName>
    <definedName name="revreq" localSheetId="6">#REF!</definedName>
    <definedName name="revreq">#REF!</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olver_adj" localSheetId="12" hidden="1">'8-Construction Debt'!#REF!</definedName>
    <definedName name="solver_adj" localSheetId="13" hidden="1">'9- Cost of Debt True-up'!#REF!</definedName>
    <definedName name="solver_cvg" localSheetId="12" hidden="1">0.0001</definedName>
    <definedName name="solver_cvg" localSheetId="13" hidden="1">0.0001</definedName>
    <definedName name="solver_drv" localSheetId="12" hidden="1">1</definedName>
    <definedName name="solver_drv" localSheetId="13" hidden="1">1</definedName>
    <definedName name="solver_eng" localSheetId="12" hidden="1">1</definedName>
    <definedName name="solver_eng" localSheetId="13" hidden="1">1</definedName>
    <definedName name="solver_est" localSheetId="12" hidden="1">1</definedName>
    <definedName name="solver_est" localSheetId="13" hidden="1">1</definedName>
    <definedName name="solver_itr" localSheetId="12" hidden="1">2147483647</definedName>
    <definedName name="solver_itr" localSheetId="13" hidden="1">2147483647</definedName>
    <definedName name="solver_mip" localSheetId="12" hidden="1">2147483647</definedName>
    <definedName name="solver_mip" localSheetId="13" hidden="1">2147483647</definedName>
    <definedName name="solver_mni" localSheetId="12" hidden="1">30</definedName>
    <definedName name="solver_mni" localSheetId="13" hidden="1">30</definedName>
    <definedName name="solver_mrt" localSheetId="12" hidden="1">0.075</definedName>
    <definedName name="solver_mrt" localSheetId="13" hidden="1">0.075</definedName>
    <definedName name="solver_msl" localSheetId="12" hidden="1">2</definedName>
    <definedName name="solver_msl" localSheetId="13" hidden="1">2</definedName>
    <definedName name="solver_neg" localSheetId="12" hidden="1">1</definedName>
    <definedName name="solver_neg" localSheetId="13" hidden="1">1</definedName>
    <definedName name="solver_nod" localSheetId="12" hidden="1">2147483647</definedName>
    <definedName name="solver_nod" localSheetId="13" hidden="1">2147483647</definedName>
    <definedName name="solver_num" localSheetId="12" hidden="1">0</definedName>
    <definedName name="solver_num" localSheetId="13" hidden="1">0</definedName>
    <definedName name="solver_nwt" localSheetId="12" hidden="1">1</definedName>
    <definedName name="solver_nwt" localSheetId="13" hidden="1">1</definedName>
    <definedName name="solver_opt" localSheetId="12" hidden="1">'8-Construction Debt'!#REF!</definedName>
    <definedName name="solver_opt" localSheetId="13" hidden="1">'9- Cost of Debt True-up'!#REF!</definedName>
    <definedName name="solver_pre" localSheetId="12" hidden="1">0.000001</definedName>
    <definedName name="solver_pre" localSheetId="13" hidden="1">0.000001</definedName>
    <definedName name="solver_rbv" localSheetId="12" hidden="1">1</definedName>
    <definedName name="solver_rbv" localSheetId="13" hidden="1">1</definedName>
    <definedName name="solver_rlx" localSheetId="12" hidden="1">2</definedName>
    <definedName name="solver_rlx" localSheetId="13" hidden="1">2</definedName>
    <definedName name="solver_rsd" localSheetId="12" hidden="1">0</definedName>
    <definedName name="solver_rsd" localSheetId="13" hidden="1">0</definedName>
    <definedName name="solver_scl" localSheetId="12" hidden="1">1</definedName>
    <definedName name="solver_scl" localSheetId="13" hidden="1">1</definedName>
    <definedName name="solver_sho" localSheetId="12" hidden="1">2</definedName>
    <definedName name="solver_sho" localSheetId="13" hidden="1">2</definedName>
    <definedName name="solver_ssz" localSheetId="12" hidden="1">100</definedName>
    <definedName name="solver_ssz" localSheetId="13" hidden="1">100</definedName>
    <definedName name="solver_tim" localSheetId="12" hidden="1">2147483647</definedName>
    <definedName name="solver_tim" localSheetId="13" hidden="1">2147483647</definedName>
    <definedName name="solver_tol" localSheetId="12" hidden="1">0.01</definedName>
    <definedName name="solver_tol" localSheetId="13" hidden="1">0.01</definedName>
    <definedName name="solver_typ" localSheetId="12" hidden="1">3</definedName>
    <definedName name="solver_typ" localSheetId="13" hidden="1">3</definedName>
    <definedName name="solver_val" localSheetId="12" hidden="1">200000000</definedName>
    <definedName name="solver_val" localSheetId="13" hidden="1">200000000</definedName>
    <definedName name="solver_ver" localSheetId="12" hidden="1">3</definedName>
    <definedName name="solver_ver" localSheetId="13" hidden="1">3</definedName>
    <definedName name="SPS_COS" localSheetId="6">#REF!</definedName>
    <definedName name="SPS_COS">#REF!</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taxcalc" localSheetId="6">#REF!</definedName>
    <definedName name="taxcalc">#REF!</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a_Deferred" localSheetId="6">#REF!</definedName>
    <definedName name="Tota_Deferred">#REF!</definedName>
    <definedName name="tp" localSheetId="6">#REF!</definedName>
    <definedName name="tp">#REF!</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WS">'[2]Actual Gross Rev Req'!$M$194</definedName>
    <definedName name="Xcel" localSheetId="6">'[4]Data Entry and Forecaster'!#REF!</definedName>
    <definedName name="Xcel">'[4]Data Entry and Forecaster'!#REF!</definedName>
    <definedName name="Xcel_COS" localSheetId="6">#REF!</definedName>
    <definedName name="Xcel_COS">#REF!</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Z_28948E05_8F34_4F1E_96FB_A80A6A844600_.wvu.Cols" localSheetId="5" hidden="1">'4a-ADIT'!#REF!</definedName>
    <definedName name="Z_28948E05_8F34_4F1E_96FB_A80A6A844600_.wvu.Cols" localSheetId="6" hidden="1">'4b-Ending ADIT'!#REF!</definedName>
    <definedName name="Z_28948E05_8F34_4F1E_96FB_A80A6A844600_.wvu.PrintArea" localSheetId="5" hidden="1">'4a-ADIT'!$B$1:$H$101</definedName>
    <definedName name="Z_28948E05_8F34_4F1E_96FB_A80A6A844600_.wvu.PrintArea" localSheetId="6" hidden="1">'4b-Ending ADIT'!$B$1:$H$109</definedName>
    <definedName name="Z_3768C7C8_9953_11DA_B318_000FB55D51DC_.wvu.PrintArea" localSheetId="16" hidden="1">'12 - Revenue Credits'!$A$5:$E$37</definedName>
    <definedName name="Z_3768C7C8_9953_11DA_B318_000FB55D51DC_.wvu.PrintArea" localSheetId="17" hidden="1">'13 - 30.9 credits'!$A$5:$E$29</definedName>
    <definedName name="Z_3BDD6235_B127_4929_8311_BDAF7BB89818_.wvu.PrintArea" localSheetId="16" hidden="1">'12 - Revenue Credits'!$A$5:$E$37</definedName>
    <definedName name="Z_3BDD6235_B127_4929_8311_BDAF7BB89818_.wvu.PrintArea" localSheetId="17" hidden="1">'13 - 30.9 credits'!$A$5:$E$29</definedName>
    <definedName name="Z_63011E91_4609_4523_98FE_FD252E915668_.wvu.Cols" localSheetId="5" hidden="1">'4a-ADIT'!#REF!</definedName>
    <definedName name="Z_63011E91_4609_4523_98FE_FD252E915668_.wvu.Cols" localSheetId="6" hidden="1">'4b-Ending ADIT'!#REF!</definedName>
    <definedName name="Z_63011E91_4609_4523_98FE_FD252E915668_.wvu.PrintArea" localSheetId="5" hidden="1">'4a-ADIT'!$B$1:$H$101</definedName>
    <definedName name="Z_63011E91_4609_4523_98FE_FD252E915668_.wvu.PrintArea" localSheetId="6" hidden="1">'4b-Ending ADIT'!$B$1:$H$109</definedName>
    <definedName name="Z_63AFAF34_E340_4B5E_A289_FFB7051CA9B6_.wvu.PrintArea" localSheetId="15" hidden="1">'11-Corrections'!$A$1:$G$31</definedName>
    <definedName name="Z_63AFAF34_E340_4B5E_A289_FFB7051CA9B6_.wvu.PrintArea" localSheetId="16" hidden="1">'12 - Revenue Credits'!$A$1:$G$42</definedName>
    <definedName name="Z_63AFAF34_E340_4B5E_A289_FFB7051CA9B6_.wvu.PrintArea" localSheetId="17" hidden="1">'13 - 30.9 credits'!$A$1:$D$34</definedName>
    <definedName name="Z_63AFAF34_E340_4B5E_A289_FFB7051CA9B6_.wvu.PrintArea" localSheetId="1" hidden="1">'1-Project Rev Req'!$A$1:$U$83</definedName>
    <definedName name="Z_63AFAF34_E340_4B5E_A289_FFB7051CA9B6_.wvu.PrintArea" localSheetId="3" hidden="1">'3-Project True-up'!$A$1:$L$48</definedName>
    <definedName name="Z_63AFAF34_E340_4B5E_A289_FFB7051CA9B6_.wvu.PrintArea" localSheetId="4" hidden="1">'4- Rate Base'!$A$1:$K$85</definedName>
    <definedName name="Z_63AFAF34_E340_4B5E_A289_FFB7051CA9B6_.wvu.PrintArea" localSheetId="8" hidden="1">'5-Return'!$A$1:$L$46</definedName>
    <definedName name="Z_63AFAF34_E340_4B5E_A289_FFB7051CA9B6_.wvu.PrintArea" localSheetId="10" hidden="1">'6a - True-up Interest Rate'!$A$1:$H$35</definedName>
    <definedName name="Z_63AFAF34_E340_4B5E_A289_FFB7051CA9B6_.wvu.PrintArea" localSheetId="12" hidden="1">'8-Construction Debt'!$A$1:$J$60</definedName>
    <definedName name="Z_63AFAF34_E340_4B5E_A289_FFB7051CA9B6_.wvu.PrintArea" localSheetId="13" hidden="1">'9- Cost of Debt True-up'!$A$1:$G$38</definedName>
    <definedName name="Z_6928E596_79BD_4CEC_9F0D_07E62D69B2A5_.wvu.Cols" localSheetId="5" hidden="1">'4a-ADIT'!#REF!</definedName>
    <definedName name="Z_6928E596_79BD_4CEC_9F0D_07E62D69B2A5_.wvu.Cols" localSheetId="6" hidden="1">'4b-Ending ADIT'!#REF!</definedName>
    <definedName name="Z_6928E596_79BD_4CEC_9F0D_07E62D69B2A5_.wvu.PrintArea" localSheetId="5" hidden="1">'4a-ADIT'!$B$1:$H$101</definedName>
    <definedName name="Z_6928E596_79BD_4CEC_9F0D_07E62D69B2A5_.wvu.PrintArea" localSheetId="6" hidden="1">'4b-Ending ADIT'!$B$1:$H$109</definedName>
    <definedName name="Z_71B42B22_A376_44B5_B0C1_23FC1AA3DBA2_.wvu.Cols" localSheetId="5" hidden="1">'4a-ADIT'!#REF!</definedName>
    <definedName name="Z_71B42B22_A376_44B5_B0C1_23FC1AA3DBA2_.wvu.Cols" localSheetId="6" hidden="1">'4b-Ending ADIT'!#REF!</definedName>
    <definedName name="Z_71B42B22_A376_44B5_B0C1_23FC1AA3DBA2_.wvu.PrintArea" localSheetId="5" hidden="1">'4a-ADIT'!$B$1:$H$101</definedName>
    <definedName name="Z_71B42B22_A376_44B5_B0C1_23FC1AA3DBA2_.wvu.PrintArea" localSheetId="6" hidden="1">'4b-Ending ADIT'!$B$1:$H$109</definedName>
    <definedName name="Z_8FBB4DC9_2D51_4AB9_80D8_F8474B404C29_.wvu.Cols" localSheetId="5" hidden="1">'4a-ADIT'!#REF!</definedName>
    <definedName name="Z_8FBB4DC9_2D51_4AB9_80D8_F8474B404C29_.wvu.Cols" localSheetId="6" hidden="1">'4b-Ending ADIT'!#REF!</definedName>
    <definedName name="Z_8FBB4DC9_2D51_4AB9_80D8_F8474B404C29_.wvu.PrintArea" localSheetId="5" hidden="1">'4a-ADIT'!$B$1:$H$101</definedName>
    <definedName name="Z_8FBB4DC9_2D51_4AB9_80D8_F8474B404C29_.wvu.PrintArea" localSheetId="6" hidden="1">'4b-Ending ADIT'!$B$1:$H$109</definedName>
    <definedName name="Z_B0241363_5C8A_48FC_89A6_56D55586BABE_.wvu.PrintArea" localSheetId="16" hidden="1">'12 - Revenue Credits'!$A$5:$E$37</definedName>
    <definedName name="Z_B0241363_5C8A_48FC_89A6_56D55586BABE_.wvu.PrintArea" localSheetId="17" hidden="1">'13 - 30.9 credits'!$A$5:$E$29</definedName>
    <definedName name="Z_B647CB7F_C846_4278_B6B1_1EF7F3C004F5_.wvu.Cols" localSheetId="5" hidden="1">'4a-ADIT'!#REF!</definedName>
    <definedName name="Z_B647CB7F_C846_4278_B6B1_1EF7F3C004F5_.wvu.Cols" localSheetId="6" hidden="1">'4b-Ending ADIT'!#REF!</definedName>
    <definedName name="Z_B647CB7F_C846_4278_B6B1_1EF7F3C004F5_.wvu.PrintArea" localSheetId="5" hidden="1">'4a-ADIT'!$B$1:$H$101</definedName>
    <definedName name="Z_B647CB7F_C846_4278_B6B1_1EF7F3C004F5_.wvu.PrintArea" localSheetId="6" hidden="1">'4b-Ending ADIT'!$B$1:$H$109</definedName>
    <definedName name="Z_C0EA0F9F_7310_4201_82C9_7B8FC8DB9137_.wvu.PrintArea" localSheetId="16" hidden="1">'12 - Revenue Credits'!$A$5:$E$37</definedName>
    <definedName name="Z_C0EA0F9F_7310_4201_82C9_7B8FC8DB9137_.wvu.PrintArea" localSheetId="17" hidden="1">'13 - 30.9 credits'!$A$5:$E$29</definedName>
    <definedName name="Z_DC91DEF3_837B_4BB9_A81E_3B78C5914E6C_.wvu.Cols" localSheetId="5" hidden="1">'4a-ADIT'!#REF!</definedName>
    <definedName name="Z_DC91DEF3_837B_4BB9_A81E_3B78C5914E6C_.wvu.Cols" localSheetId="6" hidden="1">'4b-Ending ADIT'!#REF!</definedName>
    <definedName name="Z_DC91DEF3_837B_4BB9_A81E_3B78C5914E6C_.wvu.PrintArea" localSheetId="5" hidden="1">'4a-ADIT'!$B$1:$H$101</definedName>
    <definedName name="Z_DC91DEF3_837B_4BB9_A81E_3B78C5914E6C_.wvu.PrintArea" localSheetId="6" hidden="1">'4b-Ending ADIT'!$B$1:$H$109</definedName>
    <definedName name="Z_F04A2B9A_C6FE_4FEB_AD1E_2CF9AC309BE4_.wvu.PrintArea" localSheetId="1" hidden="1">'1-Project Rev Req'!$A$1:$S$81</definedName>
    <definedName name="Z_F04A2B9A_C6FE_4FEB_AD1E_2CF9AC309BE4_.wvu.PrintArea" localSheetId="3" hidden="1">'3-Project True-up'!$A$1:$M$24</definedName>
    <definedName name="Z_F04A2B9A_C6FE_4FEB_AD1E_2CF9AC309BE4_.wvu.PrintArea" localSheetId="4" hidden="1">'4- Rate Base'!$A$1:$L$68</definedName>
    <definedName name="Z_F04A2B9A_C6FE_4FEB_AD1E_2CF9AC309BE4_.wvu.PrintArea" localSheetId="12" hidden="1">'8-Construction Debt'!$A$1:$K$57</definedName>
    <definedName name="Z_F04A2B9A_C6FE_4FEB_AD1E_2CF9AC309BE4_.wvu.PrintArea" localSheetId="13" hidden="1">'9- Cost of Debt True-up'!$A$1:$K$38</definedName>
    <definedName name="Z_F04A2B9A_C6FE_4FEB_AD1E_2CF9AC309BE4_.wvu.PrintArea" localSheetId="0" hidden="1">'Attachment H-30A'!$A$1:$J$247</definedName>
    <definedName name="Z_F1DC5514_577A_46EB_866C_26F0BED2C286_.wvu.PrintArea" localSheetId="15" hidden="1">'11-Corrections'!$A$1:$G$35</definedName>
    <definedName name="Z_F1DC5514_577A_46EB_866C_26F0BED2C286_.wvu.PrintArea" localSheetId="16" hidden="1">'12 - Revenue Credits'!$A$1:$G$38</definedName>
    <definedName name="Z_F1DC5514_577A_46EB_866C_26F0BED2C286_.wvu.PrintArea" localSheetId="17" hidden="1">'13 - 30.9 credits'!$A$1:$G$30</definedName>
    <definedName name="Z_F1DC5514_577A_46EB_866C_26F0BED2C286_.wvu.PrintArea" localSheetId="1" hidden="1">'1-Project Rev Req'!$A$1:$U$82</definedName>
    <definedName name="Z_F1DC5514_577A_46EB_866C_26F0BED2C286_.wvu.PrintArea" localSheetId="3" hidden="1">'3-Project True-up'!$A$1:$L$46</definedName>
    <definedName name="Z_F1DC5514_577A_46EB_866C_26F0BED2C286_.wvu.PrintArea" localSheetId="4" hidden="1">'4- Rate Base'!$A$1:$J$84</definedName>
    <definedName name="Z_F1DC5514_577A_46EB_866C_26F0BED2C286_.wvu.PrintArea" localSheetId="8" hidden="1">'5-Return'!$A$1:$J$46</definedName>
    <definedName name="Z_F1DC5514_577A_46EB_866C_26F0BED2C286_.wvu.PrintArea" localSheetId="10" hidden="1">'6a - True-up Interest Rate'!$A$1:$H$35</definedName>
    <definedName name="Z_F1DC5514_577A_46EB_866C_26F0BED2C286_.wvu.PrintArea" localSheetId="12" hidden="1">'8-Construction Debt'!$A$1:$I$60</definedName>
    <definedName name="Z_F1DC5514_577A_46EB_866C_26F0BED2C286_.wvu.PrintArea" localSheetId="13" hidden="1">'9- Cost of Debt True-up'!$A$1:$G$38</definedName>
    <definedName name="Z_FAAD9AAC_1337_43AB_BF1F_CCF9DFCF5B78_.wvu.Cols" localSheetId="5" hidden="1">'4a-ADIT'!#REF!</definedName>
    <definedName name="Z_FAAD9AAC_1337_43AB_BF1F_CCF9DFCF5B78_.wvu.Cols" localSheetId="6" hidden="1">'4b-Ending ADIT'!#REF!</definedName>
    <definedName name="Z_FAAD9AAC_1337_43AB_BF1F_CCF9DFCF5B78_.wvu.PrintArea" localSheetId="5" hidden="1">'4a-ADIT'!$B$1:$H$101</definedName>
    <definedName name="Z_FAAD9AAC_1337_43AB_BF1F_CCF9DFCF5B78_.wvu.PrintArea" localSheetId="6" hidden="1">'4b-Ending ADIT'!$B$1:$H$109</definedName>
  </definedNames>
  <calcPr calcId="162913"/>
  <customWorkbookViews>
    <customWorkbookView name="Jim Martin - Personal View" guid="{63AFAF34-E340-4B5E-A289-FFB7051CA9B6}" mergeInterval="0" personalView="1" maximized="1" windowWidth="1465" windowHeight="908" tabRatio="829" activeSheetId="5" showComments="commIndAndComment"/>
    <customWorkbookView name="CKD - Personal View" guid="{F1DC5514-577A-46EB-866C-26F0BED2C286}" mergeInterval="0" personalView="1" maximized="1" windowWidth="1280" windowHeight="799" tabRatio="829" activeSheetId="6"/>
    <customWorkbookView name="Allegheny Energy - Personal View" guid="{931DA938-C92D-4DFC-BCC1-9349A5DC9BD4}" mergeInterval="0" personalView="1" maximized="1" windowWidth="1239" windowHeight="637" tabRatio="918" activeSheetId="19" showComments="commIndAndComment"/>
    <customWorkbookView name="Chrystina Steffy - Personal View" guid="{F04A2B9A-C6FE-4FEB-AD1E-2CF9AC309BE4}" mergeInterval="0" personalView="1" maximized="1" windowWidth="1276" windowHeight="799" tabRatio="918" activeSheetId="5"/>
  </customWorkbookViews>
</workbook>
</file>

<file path=xl/calcChain.xml><?xml version="1.0" encoding="utf-8"?>
<calcChain xmlns="http://schemas.openxmlformats.org/spreadsheetml/2006/main">
  <c r="A6" i="7" l="1"/>
  <c r="A64" i="21" l="1"/>
  <c r="A65" i="21"/>
  <c r="A66" i="21" s="1"/>
  <c r="A64" i="18"/>
  <c r="A65" i="18"/>
  <c r="A66" i="18" s="1"/>
  <c r="A67" i="18" s="1"/>
  <c r="E32" i="8" l="1"/>
  <c r="G205" i="1" l="1"/>
  <c r="C69" i="21" l="1"/>
  <c r="D154" i="1" l="1"/>
  <c r="D74" i="21" l="1"/>
  <c r="G50" i="21" l="1"/>
  <c r="F50" i="21"/>
  <c r="E50" i="21"/>
  <c r="E53" i="21" s="1"/>
  <c r="E56" i="21" s="1"/>
  <c r="D50" i="21"/>
  <c r="G49" i="18"/>
  <c r="F49" i="18"/>
  <c r="E49" i="18"/>
  <c r="E52" i="18" s="1"/>
  <c r="D49" i="18"/>
  <c r="C50" i="21" l="1"/>
  <c r="C49" i="18"/>
  <c r="E66" i="5" l="1"/>
  <c r="H1" i="18"/>
  <c r="H1" i="21"/>
  <c r="I1" i="20"/>
  <c r="G85" i="21" l="1"/>
  <c r="F85" i="21"/>
  <c r="E85" i="21"/>
  <c r="D85" i="21"/>
  <c r="G69" i="21"/>
  <c r="F69" i="21"/>
  <c r="E69" i="21"/>
  <c r="D69" i="21"/>
  <c r="B36" i="21"/>
  <c r="G29" i="21"/>
  <c r="F29" i="21"/>
  <c r="E29" i="21"/>
  <c r="D29" i="21"/>
  <c r="B1" i="21"/>
  <c r="B35" i="21" s="1"/>
  <c r="E32" i="21" l="1"/>
  <c r="E88" i="21"/>
  <c r="E72" i="21"/>
  <c r="C29" i="21"/>
  <c r="C85" i="21"/>
  <c r="D77" i="18"/>
  <c r="E74" i="21" l="1"/>
  <c r="A20" i="21"/>
  <c r="A21" i="21" s="1"/>
  <c r="A22" i="21" s="1"/>
  <c r="A23" i="21" s="1"/>
  <c r="A24" i="21" s="1"/>
  <c r="A25" i="21" s="1"/>
  <c r="A26" i="21" s="1"/>
  <c r="A27" i="21" s="1"/>
  <c r="A28" i="21" s="1"/>
  <c r="A1" i="20"/>
  <c r="F31" i="20"/>
  <c r="G31" i="20" s="1"/>
  <c r="G30" i="20"/>
  <c r="G29" i="20"/>
  <c r="G28" i="20"/>
  <c r="G27" i="20"/>
  <c r="G26" i="20"/>
  <c r="G25" i="20"/>
  <c r="G24" i="20"/>
  <c r="G23" i="20"/>
  <c r="G22" i="20"/>
  <c r="G21" i="20"/>
  <c r="G20" i="20"/>
  <c r="G19" i="20"/>
  <c r="A11" i="20"/>
  <c r="A12" i="20" s="1"/>
  <c r="B36" i="18"/>
  <c r="B35" i="18"/>
  <c r="B1" i="18"/>
  <c r="B34" i="18" s="1"/>
  <c r="G77" i="18"/>
  <c r="F77" i="18"/>
  <c r="E77" i="18"/>
  <c r="G64" i="18"/>
  <c r="F64" i="18"/>
  <c r="E64" i="18"/>
  <c r="E67" i="18" s="1"/>
  <c r="D64" i="18"/>
  <c r="G29" i="18"/>
  <c r="F29" i="18"/>
  <c r="E29" i="18"/>
  <c r="D29" i="18"/>
  <c r="A29" i="21" l="1"/>
  <c r="E80" i="18"/>
  <c r="E32" i="18"/>
  <c r="E13" i="20"/>
  <c r="A13" i="20"/>
  <c r="A19" i="20" s="1"/>
  <c r="A20" i="20" s="1"/>
  <c r="A21" i="20" s="1"/>
  <c r="A22" i="20" s="1"/>
  <c r="A23" i="20" s="1"/>
  <c r="A24" i="20" s="1"/>
  <c r="A25" i="20" s="1"/>
  <c r="A26" i="20" s="1"/>
  <c r="A27" i="20" s="1"/>
  <c r="A28" i="20" s="1"/>
  <c r="A29" i="20" s="1"/>
  <c r="A30" i="20" s="1"/>
  <c r="A31" i="20" s="1"/>
  <c r="A33" i="20" s="1"/>
  <c r="A35" i="20" s="1"/>
  <c r="E12" i="20"/>
  <c r="C64" i="18"/>
  <c r="C77" i="18"/>
  <c r="C29" i="18"/>
  <c r="A30" i="21" l="1"/>
  <c r="A31" i="21" s="1"/>
  <c r="A32" i="21" s="1"/>
  <c r="A48" i="21" s="1"/>
  <c r="A49" i="21" s="1"/>
  <c r="A50" i="21" s="1"/>
  <c r="A51" i="21" s="1"/>
  <c r="A52" i="21" s="1"/>
  <c r="A53" i="21" s="1"/>
  <c r="C19" i="20"/>
  <c r="B35" i="20"/>
  <c r="A54" i="21" l="1"/>
  <c r="A55" i="21" s="1"/>
  <c r="A56" i="21" s="1"/>
  <c r="A61" i="21" s="1"/>
  <c r="A62" i="21" s="1"/>
  <c r="A63" i="21" s="1"/>
  <c r="A67" i="21" s="1"/>
  <c r="A68" i="21" s="1"/>
  <c r="A69" i="21" s="1"/>
  <c r="A70" i="21" s="1"/>
  <c r="A71" i="21" s="1"/>
  <c r="A72" i="21" s="1"/>
  <c r="A73" i="21" s="1"/>
  <c r="A74" i="21" s="1"/>
  <c r="A79" i="21" s="1"/>
  <c r="D19" i="20"/>
  <c r="H19" i="20"/>
  <c r="I19" i="20" s="1"/>
  <c r="E10" i="20" l="1"/>
  <c r="A80" i="21"/>
  <c r="A81" i="21" s="1"/>
  <c r="A82" i="21" s="1"/>
  <c r="A83" i="21" s="1"/>
  <c r="A84" i="21" s="1"/>
  <c r="A85" i="21" s="1"/>
  <c r="A86" i="21" s="1"/>
  <c r="A87" i="21" s="1"/>
  <c r="A88" i="21" s="1"/>
  <c r="A20" i="18"/>
  <c r="A21" i="18" s="1"/>
  <c r="A22" i="18" s="1"/>
  <c r="A23" i="18" s="1"/>
  <c r="A24" i="18" s="1"/>
  <c r="A25" i="18" s="1"/>
  <c r="A26" i="18" s="1"/>
  <c r="A27" i="18" s="1"/>
  <c r="A28" i="18" s="1"/>
  <c r="A29" i="18" s="1"/>
  <c r="A30" i="18" l="1"/>
  <c r="A31" i="18" s="1"/>
  <c r="A32" i="18" s="1"/>
  <c r="E21" i="14"/>
  <c r="D21" i="14"/>
  <c r="F21" i="14" s="1"/>
  <c r="F20" i="14"/>
  <c r="F19" i="14"/>
  <c r="A47" i="18" l="1"/>
  <c r="A48" i="18" l="1"/>
  <c r="A49" i="18" s="1"/>
  <c r="A50" i="18" s="1"/>
  <c r="A51" i="18" s="1"/>
  <c r="A52" i="18" s="1"/>
  <c r="A57" i="18" s="1"/>
  <c r="A58" i="18" s="1"/>
  <c r="A9" i="7"/>
  <c r="A59" i="18" l="1"/>
  <c r="A60" i="18" s="1"/>
  <c r="A61" i="18" s="1"/>
  <c r="A62" i="18" s="1"/>
  <c r="A63" i="18" s="1"/>
  <c r="E11" i="20"/>
  <c r="A72" i="18"/>
  <c r="A73" i="18" s="1"/>
  <c r="A74" i="18" s="1"/>
  <c r="A75" i="18" s="1"/>
  <c r="A76" i="18" s="1"/>
  <c r="D9" i="9"/>
  <c r="D10" i="9" s="1"/>
  <c r="A77" i="18" l="1"/>
  <c r="A78" i="18" s="1"/>
  <c r="A79" i="18" s="1"/>
  <c r="A80" i="18" s="1"/>
  <c r="E10" i="9"/>
  <c r="E12" i="9"/>
  <c r="E33" i="8" l="1"/>
  <c r="H21" i="6"/>
  <c r="I21" i="6" s="1"/>
  <c r="H12" i="3" l="1"/>
  <c r="F5" i="2" l="1"/>
  <c r="D22" i="1" l="1"/>
  <c r="D11" i="9" l="1"/>
  <c r="D13" i="9" s="1"/>
  <c r="D15" i="9" s="1"/>
  <c r="A3" i="15" l="1"/>
  <c r="I22" i="1" l="1"/>
  <c r="D216" i="1" l="1"/>
  <c r="D175" i="1"/>
  <c r="D110" i="1"/>
  <c r="D56" i="1"/>
  <c r="A3" i="6" l="1"/>
  <c r="E46" i="5"/>
  <c r="E45" i="5"/>
  <c r="B3" i="5"/>
  <c r="E47" i="5" s="1"/>
  <c r="B3" i="3"/>
  <c r="A3" i="9" l="1"/>
  <c r="C60" i="10" l="1"/>
  <c r="H24" i="10" s="1"/>
  <c r="B41" i="7" l="1"/>
  <c r="B38" i="7"/>
  <c r="B23" i="7"/>
  <c r="B42" i="7" l="1"/>
  <c r="F31" i="14"/>
  <c r="E14" i="14" l="1"/>
  <c r="E29" i="14"/>
  <c r="E32" i="14" s="1"/>
  <c r="E34" i="14" s="1"/>
  <c r="F28" i="14"/>
  <c r="F26" i="14"/>
  <c r="F25" i="14"/>
  <c r="F24" i="14"/>
  <c r="F9" i="14"/>
  <c r="F10" i="14"/>
  <c r="F11" i="14"/>
  <c r="F12" i="14"/>
  <c r="F13" i="14"/>
  <c r="F8" i="14"/>
  <c r="D14" i="14"/>
  <c r="A8" i="14"/>
  <c r="A9" i="14" s="1"/>
  <c r="A10" i="14" s="1"/>
  <c r="A11" i="14" s="1"/>
  <c r="A12" i="14" s="1"/>
  <c r="A13" i="14" s="1"/>
  <c r="A14" i="14" s="1"/>
  <c r="E11" i="9"/>
  <c r="A19" i="14" l="1"/>
  <c r="A20" i="14" s="1"/>
  <c r="C210" i="1"/>
  <c r="F14" i="14"/>
  <c r="I210" i="1" l="1"/>
  <c r="A3" i="14"/>
  <c r="F19" i="13" l="1"/>
  <c r="F21" i="13" s="1"/>
  <c r="L73" i="2" l="1"/>
  <c r="D6" i="7" l="1"/>
  <c r="A3" i="7"/>
  <c r="B43" i="7"/>
  <c r="B44" i="7" s="1"/>
  <c r="B45" i="7" s="1"/>
  <c r="B46" i="7" s="1"/>
  <c r="B47" i="7" s="1"/>
  <c r="B48" i="7" s="1"/>
  <c r="B49" i="7" s="1"/>
  <c r="B50" i="7" s="1"/>
  <c r="B51" i="7" s="1"/>
  <c r="B52" i="7" s="1"/>
  <c r="G24" i="7"/>
  <c r="G25" i="7" s="1"/>
  <c r="G26" i="7" s="1"/>
  <c r="G27" i="7" s="1"/>
  <c r="G28" i="7" s="1"/>
  <c r="G29" i="7" s="1"/>
  <c r="G30" i="7" s="1"/>
  <c r="G31" i="7" s="1"/>
  <c r="G32" i="7" s="1"/>
  <c r="G33" i="7" s="1"/>
  <c r="G34" i="7" s="1"/>
  <c r="B24" i="7"/>
  <c r="B25" i="7" s="1"/>
  <c r="B26" i="7" s="1"/>
  <c r="B27" i="7" s="1"/>
  <c r="B28" i="7" s="1"/>
  <c r="B29" i="7" s="1"/>
  <c r="B30" i="7" s="1"/>
  <c r="B31" i="7" s="1"/>
  <c r="B32" i="7" s="1"/>
  <c r="B33" i="7" s="1"/>
  <c r="B34" i="7" s="1"/>
  <c r="A53" i="5" l="1"/>
  <c r="A54" i="5" s="1"/>
  <c r="A55" i="5" s="1"/>
  <c r="A56" i="5" s="1"/>
  <c r="A57" i="5" s="1"/>
  <c r="A58" i="5" s="1"/>
  <c r="A59" i="5" s="1"/>
  <c r="A60" i="5" s="1"/>
  <c r="A61" i="5" s="1"/>
  <c r="A62" i="5" s="1"/>
  <c r="A63" i="5" s="1"/>
  <c r="A64" i="5" s="1"/>
  <c r="A65" i="5" s="1"/>
  <c r="D66" i="5"/>
  <c r="A73" i="5" l="1"/>
  <c r="A72" i="5"/>
  <c r="A71" i="5"/>
  <c r="A27" i="4" l="1"/>
  <c r="A29" i="4" s="1"/>
  <c r="K25" i="4"/>
  <c r="E25" i="4"/>
  <c r="K21" i="4"/>
  <c r="E21" i="4"/>
  <c r="L75" i="2"/>
  <c r="M75" i="2"/>
  <c r="L76" i="2"/>
  <c r="M76" i="2"/>
  <c r="L77" i="2"/>
  <c r="M77" i="2"/>
  <c r="L78" i="2"/>
  <c r="M78" i="2"/>
  <c r="L79" i="2"/>
  <c r="M79" i="2"/>
  <c r="L80" i="2"/>
  <c r="M80" i="2"/>
  <c r="L81" i="2"/>
  <c r="M81" i="2"/>
  <c r="L82" i="2"/>
  <c r="M82" i="2"/>
  <c r="M74" i="2"/>
  <c r="L74" i="2"/>
  <c r="L65" i="2"/>
  <c r="L61" i="2"/>
  <c r="L64" i="2"/>
  <c r="L63" i="2"/>
  <c r="L60" i="2"/>
  <c r="L59" i="2"/>
  <c r="A67" i="2"/>
  <c r="L67" i="2" s="1"/>
  <c r="R65" i="2"/>
  <c r="M65" i="2"/>
  <c r="I65" i="2"/>
  <c r="F65" i="2"/>
  <c r="R61" i="2"/>
  <c r="R69" i="2" s="1"/>
  <c r="A69" i="2" l="1"/>
  <c r="L69" i="2" s="1"/>
  <c r="A31" i="4"/>
  <c r="C21" i="1"/>
  <c r="E29" i="4"/>
  <c r="A23" i="8"/>
  <c r="A24" i="8" s="1"/>
  <c r="A25" i="8" s="1"/>
  <c r="A26" i="8" s="1"/>
  <c r="A27" i="8" s="1"/>
  <c r="A28" i="8" s="1"/>
  <c r="A29" i="8" s="1"/>
  <c r="A30" i="8" s="1"/>
  <c r="A32" i="8" s="1"/>
  <c r="A33" i="8" s="1"/>
  <c r="A3" i="11"/>
  <c r="A3" i="10"/>
  <c r="A14" i="13" l="1"/>
  <c r="A15" i="13" s="1"/>
  <c r="A16" i="13" s="1"/>
  <c r="A17" i="13" s="1"/>
  <c r="A18" i="13" s="1"/>
  <c r="A19" i="13" s="1"/>
  <c r="A20" i="13" s="1"/>
  <c r="A21" i="13" s="1"/>
  <c r="A22" i="13" s="1"/>
  <c r="A23" i="13" s="1"/>
  <c r="A24" i="13" s="1"/>
  <c r="A25" i="13" s="1"/>
  <c r="A26" i="13" s="1"/>
  <c r="A27" i="13" s="1"/>
  <c r="A28" i="13" s="1"/>
  <c r="A29" i="13" s="1"/>
  <c r="A30" i="13" s="1"/>
  <c r="F24" i="13"/>
  <c r="F28" i="13" s="1"/>
  <c r="A3" i="13"/>
  <c r="E24" i="3"/>
  <c r="F30" i="13" l="1"/>
  <c r="A38" i="4"/>
  <c r="B36" i="4"/>
  <c r="F4" i="4"/>
  <c r="A13" i="11"/>
  <c r="A14" i="11" s="1"/>
  <c r="A20" i="11" s="1"/>
  <c r="A21" i="11" s="1"/>
  <c r="A22" i="11" s="1"/>
  <c r="A23" i="11" s="1"/>
  <c r="A24" i="11" s="1"/>
  <c r="A25" i="11" s="1"/>
  <c r="A26" i="11" s="1"/>
  <c r="A27" i="11" s="1"/>
  <c r="A28" i="11" s="1"/>
  <c r="A29" i="11" s="1"/>
  <c r="A30" i="11" s="1"/>
  <c r="A31" i="11" s="1"/>
  <c r="A32" i="11" s="1"/>
  <c r="A33" i="11" s="1"/>
  <c r="A35" i="11" s="1"/>
  <c r="A12" i="10"/>
  <c r="A13" i="10" s="1"/>
  <c r="A16" i="10" s="1"/>
  <c r="A17" i="10" s="1"/>
  <c r="A20" i="10" s="1"/>
  <c r="A21" i="10" s="1"/>
  <c r="A22" i="10" s="1"/>
  <c r="A23" i="10" s="1"/>
  <c r="A24" i="10" s="1"/>
  <c r="A25" i="10" s="1"/>
  <c r="A26" i="10" s="1"/>
  <c r="A27" i="10" s="1"/>
  <c r="A28" i="10" s="1"/>
  <c r="A29" i="10" s="1"/>
  <c r="A30" i="10" s="1"/>
  <c r="A31" i="10" s="1"/>
  <c r="A32" i="10" s="1"/>
  <c r="A33" i="10" s="1"/>
  <c r="A38" i="10" s="1"/>
  <c r="A39" i="10" s="1"/>
  <c r="A40" i="10" s="1"/>
  <c r="A41" i="10" s="1"/>
  <c r="A42" i="10" s="1"/>
  <c r="A43" i="10" s="1"/>
  <c r="A44" i="10" s="1"/>
  <c r="A45" i="10" s="1"/>
  <c r="A46" i="10" s="1"/>
  <c r="A47" i="10" s="1"/>
  <c r="A48" i="10" s="1"/>
  <c r="A49" i="10" s="1"/>
  <c r="A50" i="10" s="1"/>
  <c r="A51" i="10" s="1"/>
  <c r="A52" i="10" s="1"/>
  <c r="A53" i="10" s="1"/>
  <c r="A54" i="10" s="1"/>
  <c r="G50" i="10"/>
  <c r="G49" i="10"/>
  <c r="G48" i="10"/>
  <c r="G47" i="10"/>
  <c r="H44" i="10"/>
  <c r="H51" i="10" s="1"/>
  <c r="D44" i="10"/>
  <c r="D51" i="10" s="1"/>
  <c r="G43" i="10"/>
  <c r="I43" i="10" s="1"/>
  <c r="G42" i="10"/>
  <c r="I42" i="10" s="1"/>
  <c r="G41" i="10"/>
  <c r="I41" i="10" s="1"/>
  <c r="G40" i="10"/>
  <c r="I40" i="10" s="1"/>
  <c r="G39" i="10"/>
  <c r="I39" i="10" s="1"/>
  <c r="G38" i="10"/>
  <c r="I38" i="10" s="1"/>
  <c r="F22" i="10"/>
  <c r="G22" i="10" s="1"/>
  <c r="F21" i="10"/>
  <c r="G21" i="10" s="1"/>
  <c r="F20" i="10"/>
  <c r="G20" i="10" s="1"/>
  <c r="H20" i="10"/>
  <c r="D20" i="1" l="1"/>
  <c r="I20" i="1" s="1"/>
  <c r="D38" i="4"/>
  <c r="K17" i="4" s="1"/>
  <c r="K29" i="4" s="1"/>
  <c r="F24" i="4"/>
  <c r="G24" i="4" s="1"/>
  <c r="F23" i="4"/>
  <c r="G23" i="4" s="1"/>
  <c r="F17" i="4"/>
  <c r="G17" i="4" s="1"/>
  <c r="F19" i="4"/>
  <c r="G19" i="4" s="1"/>
  <c r="F20" i="4"/>
  <c r="G20" i="4" s="1"/>
  <c r="G44" i="10"/>
  <c r="G51" i="10" s="1"/>
  <c r="I44" i="10"/>
  <c r="I51" i="10" s="1"/>
  <c r="H21" i="10"/>
  <c r="H22" i="10"/>
  <c r="G25" i="4" l="1"/>
  <c r="I17" i="4"/>
  <c r="G21" i="4"/>
  <c r="F29" i="4"/>
  <c r="F24" i="10"/>
  <c r="G24" i="10" s="1"/>
  <c r="F23" i="10"/>
  <c r="G23" i="10" s="1"/>
  <c r="H25" i="10"/>
  <c r="H23" i="10"/>
  <c r="G29" i="4" l="1"/>
  <c r="F25" i="10"/>
  <c r="G25" i="10" s="1"/>
  <c r="H26" i="10" l="1"/>
  <c r="F26" i="10"/>
  <c r="G26" i="10" s="1"/>
  <c r="F27" i="10"/>
  <c r="G27" i="10" s="1"/>
  <c r="H27" i="10"/>
  <c r="H28" i="10" l="1"/>
  <c r="F28" i="10"/>
  <c r="G28" i="10" s="1"/>
  <c r="F29" i="10" l="1"/>
  <c r="G29" i="10" s="1"/>
  <c r="H29" i="10"/>
  <c r="F30" i="10" l="1"/>
  <c r="G30" i="10" s="1"/>
  <c r="H30" i="10"/>
  <c r="E33" i="10" l="1"/>
  <c r="G52" i="10" s="1"/>
  <c r="F31" i="10"/>
  <c r="G31" i="10" s="1"/>
  <c r="H31" i="10"/>
  <c r="H32" i="10" l="1"/>
  <c r="H33" i="10" s="1"/>
  <c r="F32" i="10"/>
  <c r="G32" i="10" s="1"/>
  <c r="G33" i="10" s="1"/>
  <c r="I33" i="10" s="1"/>
  <c r="G53" i="10"/>
  <c r="D12" i="10" s="1"/>
  <c r="D11" i="10" l="1"/>
  <c r="D13" i="10" s="1"/>
  <c r="H19" i="6" s="1"/>
  <c r="D40" i="6" l="1"/>
  <c r="F20" i="6" s="1"/>
  <c r="H20" i="6" l="1"/>
  <c r="G204" i="1" s="1"/>
  <c r="H11" i="3" s="1"/>
  <c r="D204" i="1"/>
  <c r="E11" i="3" s="1"/>
  <c r="F12" i="6"/>
  <c r="F17" i="7"/>
  <c r="A3" i="12"/>
  <c r="G34" i="12"/>
  <c r="H34" i="12" s="1"/>
  <c r="G33" i="12"/>
  <c r="H33" i="12" s="1"/>
  <c r="H32" i="12"/>
  <c r="G32" i="12"/>
  <c r="G31" i="12"/>
  <c r="H31" i="12" s="1"/>
  <c r="G30" i="12"/>
  <c r="H30" i="12" s="1"/>
  <c r="G29" i="12"/>
  <c r="H29" i="12" s="1"/>
  <c r="G28" i="12"/>
  <c r="H28" i="12" s="1"/>
  <c r="G27" i="12"/>
  <c r="H27" i="12" s="1"/>
  <c r="G26" i="12"/>
  <c r="H26" i="12" s="1"/>
  <c r="G22" i="12"/>
  <c r="H22" i="12" s="1"/>
  <c r="G21" i="12"/>
  <c r="H21" i="12" s="1"/>
  <c r="G20" i="12"/>
  <c r="H20" i="12" s="1"/>
  <c r="G19" i="12"/>
  <c r="H19" i="12" s="1"/>
  <c r="G18" i="12"/>
  <c r="H18" i="12" s="1"/>
  <c r="G17" i="12"/>
  <c r="H17" i="12" s="1"/>
  <c r="G16" i="12"/>
  <c r="H16" i="12" s="1"/>
  <c r="G15" i="12"/>
  <c r="H15" i="12" s="1"/>
  <c r="F23" i="7" l="1"/>
  <c r="I72" i="1"/>
  <c r="I67" i="1"/>
  <c r="I65" i="1"/>
  <c r="F24" i="7" l="1"/>
  <c r="F25" i="7" s="1"/>
  <c r="F26" i="7" s="1"/>
  <c r="F27" i="7" s="1"/>
  <c r="F28" i="7" s="1"/>
  <c r="F29" i="7" s="1"/>
  <c r="F30" i="7" s="1"/>
  <c r="F31" i="7" s="1"/>
  <c r="F32" i="7" s="1"/>
  <c r="F33" i="7" s="1"/>
  <c r="F34" i="7" s="1"/>
  <c r="K72" i="5"/>
  <c r="K71" i="5"/>
  <c r="F38" i="7" l="1"/>
  <c r="F41" i="7"/>
  <c r="F42" i="7" s="1"/>
  <c r="F43" i="7" s="1"/>
  <c r="F44" i="7" s="1"/>
  <c r="F45" i="7" s="1"/>
  <c r="F46" i="7" s="1"/>
  <c r="F47" i="7" s="1"/>
  <c r="F48" i="7" s="1"/>
  <c r="F49" i="7" s="1"/>
  <c r="F50" i="7" s="1"/>
  <c r="F51" i="7" s="1"/>
  <c r="F52" i="7" s="1"/>
  <c r="D126" i="1"/>
  <c r="E13" i="9"/>
  <c r="E15" i="9" s="1"/>
  <c r="F15" i="9" l="1"/>
  <c r="D128" i="1" s="1"/>
  <c r="I79" i="1"/>
  <c r="K73" i="5" l="1"/>
  <c r="D91" i="1" s="1"/>
  <c r="F73" i="5"/>
  <c r="G91" i="1" l="1"/>
  <c r="I91" i="1" s="1"/>
  <c r="F50" i="2" l="1"/>
  <c r="P50" i="2" s="1"/>
  <c r="F49" i="2"/>
  <c r="P49" i="2" s="1"/>
  <c r="F48" i="2"/>
  <c r="P48" i="2" s="1"/>
  <c r="I129" i="1"/>
  <c r="E17" i="3"/>
  <c r="E21" i="3" s="1"/>
  <c r="E28" i="3" s="1"/>
  <c r="A7" i="3"/>
  <c r="A10" i="3" s="1"/>
  <c r="A11" i="3" s="1"/>
  <c r="A12" i="3" s="1"/>
  <c r="A13" i="3" s="1"/>
  <c r="A14" i="3" s="1"/>
  <c r="U68" i="2"/>
  <c r="D3" i="8"/>
  <c r="A9" i="6"/>
  <c r="A11" i="6" s="1"/>
  <c r="A12" i="6" s="1"/>
  <c r="A13" i="6" s="1"/>
  <c r="D14" i="1"/>
  <c r="I139" i="1"/>
  <c r="F129" i="1"/>
  <c r="I23" i="5"/>
  <c r="D73" i="1" s="1"/>
  <c r="D42" i="5"/>
  <c r="D94" i="1" s="1"/>
  <c r="I94" i="1" s="1"/>
  <c r="C42" i="5"/>
  <c r="D93" i="1" s="1"/>
  <c r="I93" i="1" s="1"/>
  <c r="C23" i="5"/>
  <c r="D66" i="1" s="1"/>
  <c r="I184" i="1" s="1"/>
  <c r="D58" i="1"/>
  <c r="D112" i="1" s="1"/>
  <c r="D177" i="1" s="1"/>
  <c r="D218" i="1" s="1"/>
  <c r="F119" i="1"/>
  <c r="F120" i="1" s="1"/>
  <c r="E23" i="3"/>
  <c r="D197" i="1"/>
  <c r="A185" i="1"/>
  <c r="A186" i="1" s="1"/>
  <c r="A187" i="1" s="1"/>
  <c r="A189" i="1" s="1"/>
  <c r="A191" i="1" s="1"/>
  <c r="A193" i="1" s="1"/>
  <c r="A119" i="1"/>
  <c r="A120" i="1" s="1"/>
  <c r="A121" i="1" s="1"/>
  <c r="A122" i="1" s="1"/>
  <c r="A123" i="1" s="1"/>
  <c r="A124" i="1" s="1"/>
  <c r="A125" i="1" s="1"/>
  <c r="A126" i="1" s="1"/>
  <c r="A14" i="1"/>
  <c r="A66" i="1"/>
  <c r="F93" i="1"/>
  <c r="F92" i="1" s="1"/>
  <c r="G196" i="1"/>
  <c r="G195" i="1"/>
  <c r="G193" i="1"/>
  <c r="D81" i="1"/>
  <c r="D79" i="1"/>
  <c r="G74" i="1"/>
  <c r="I74" i="1" s="1"/>
  <c r="I81" i="1" s="1"/>
  <c r="J110" i="1"/>
  <c r="J175" i="1"/>
  <c r="J216" i="1"/>
  <c r="J56" i="1"/>
  <c r="A14" i="6" l="1"/>
  <c r="A15" i="6" s="1"/>
  <c r="A19" i="6" s="1"/>
  <c r="A20" i="6" s="1"/>
  <c r="A21" i="6" s="1"/>
  <c r="A22" i="6" s="1"/>
  <c r="A27" i="6" s="1"/>
  <c r="A28" i="6" s="1"/>
  <c r="A29" i="6" s="1"/>
  <c r="A30" i="6" s="1"/>
  <c r="A31" i="6" s="1"/>
  <c r="A32" i="6" s="1"/>
  <c r="A33" i="6" s="1"/>
  <c r="A34" i="6" s="1"/>
  <c r="A35" i="6" s="1"/>
  <c r="A36" i="6" s="1"/>
  <c r="A37" i="6" s="1"/>
  <c r="A38" i="6" s="1"/>
  <c r="A39" i="6" s="1"/>
  <c r="A40" i="6" s="1"/>
  <c r="A15" i="1"/>
  <c r="A16" i="1" s="1"/>
  <c r="A17" i="1" s="1"/>
  <c r="C18" i="1" s="1"/>
  <c r="A16" i="3"/>
  <c r="A17" i="3" s="1"/>
  <c r="A18" i="3" s="1"/>
  <c r="B25" i="3" s="1"/>
  <c r="D158" i="1"/>
  <c r="A194" i="1"/>
  <c r="A195" i="1" s="1"/>
  <c r="A196" i="1" s="1"/>
  <c r="A197" i="1" s="1"/>
  <c r="A127" i="1"/>
  <c r="A128" i="1" s="1"/>
  <c r="A129" i="1" s="1"/>
  <c r="A130" i="1" s="1"/>
  <c r="A131" i="1" s="1"/>
  <c r="A67" i="1"/>
  <c r="A68" i="1" s="1"/>
  <c r="A69" i="1" s="1"/>
  <c r="I187" i="1"/>
  <c r="D80" i="1"/>
  <c r="E27" i="3"/>
  <c r="I131" i="1"/>
  <c r="B21" i="3" l="1"/>
  <c r="E205" i="1"/>
  <c r="A132" i="1"/>
  <c r="A133" i="1" s="1"/>
  <c r="A134" i="1" s="1"/>
  <c r="C197" i="1"/>
  <c r="A18" i="1"/>
  <c r="A200" i="1"/>
  <c r="A201" i="1" s="1"/>
  <c r="A202" i="1" s="1"/>
  <c r="A203" i="1" s="1"/>
  <c r="A71" i="1"/>
  <c r="A72" i="1" s="1"/>
  <c r="C79" i="1" s="1"/>
  <c r="I189" i="1"/>
  <c r="A19" i="3"/>
  <c r="A20" i="3" s="1"/>
  <c r="A21" i="3" s="1"/>
  <c r="D164" i="1"/>
  <c r="D165" i="1"/>
  <c r="A136" i="1" l="1"/>
  <c r="A137" i="1" s="1"/>
  <c r="A138" i="1" s="1"/>
  <c r="C100" i="1"/>
  <c r="F12" i="3"/>
  <c r="I205" i="1"/>
  <c r="C155" i="1"/>
  <c r="A20" i="1"/>
  <c r="A21" i="1" s="1"/>
  <c r="E204" i="1"/>
  <c r="I20" i="6"/>
  <c r="E203" i="1"/>
  <c r="C133" i="1"/>
  <c r="A204" i="1"/>
  <c r="A205" i="1" s="1"/>
  <c r="A206" i="1" s="1"/>
  <c r="A208" i="1" s="1"/>
  <c r="A210" i="1" s="1"/>
  <c r="A73" i="1"/>
  <c r="A74" i="1" s="1"/>
  <c r="G127" i="1"/>
  <c r="G14" i="1"/>
  <c r="I14" i="1" s="1"/>
  <c r="G120" i="1"/>
  <c r="G97" i="1"/>
  <c r="G16" i="1"/>
  <c r="G137" i="1"/>
  <c r="G119" i="1"/>
  <c r="G73" i="1"/>
  <c r="G132" i="1"/>
  <c r="G118" i="1"/>
  <c r="G66" i="1"/>
  <c r="I66" i="1" s="1"/>
  <c r="G15" i="1"/>
  <c r="G101" i="1"/>
  <c r="G17" i="1"/>
  <c r="E194" i="1"/>
  <c r="G194" i="1" s="1"/>
  <c r="G197" i="1" s="1"/>
  <c r="A22" i="3"/>
  <c r="A23" i="3" s="1"/>
  <c r="A24" i="3" s="1"/>
  <c r="A25" i="3" s="1"/>
  <c r="A22" i="1" l="1"/>
  <c r="A24" i="1" s="1"/>
  <c r="C24" i="1"/>
  <c r="F10" i="3"/>
  <c r="F11" i="3"/>
  <c r="I11" i="3" s="1"/>
  <c r="I204" i="1"/>
  <c r="C80" i="1"/>
  <c r="C14" i="1"/>
  <c r="A212" i="1"/>
  <c r="C15" i="1" s="1"/>
  <c r="C206" i="1"/>
  <c r="A139" i="1"/>
  <c r="C140" i="1" s="1"/>
  <c r="A75" i="1"/>
  <c r="C81" i="1"/>
  <c r="I127" i="1"/>
  <c r="I197" i="1"/>
  <c r="I17" i="1"/>
  <c r="I73" i="1"/>
  <c r="I80" i="1" s="1"/>
  <c r="I120" i="1"/>
  <c r="B26" i="3"/>
  <c r="B28" i="3"/>
  <c r="B27" i="3"/>
  <c r="A26" i="3"/>
  <c r="A27" i="3" s="1"/>
  <c r="A28" i="3" s="1"/>
  <c r="A29" i="3" s="1"/>
  <c r="A31" i="3" l="1"/>
  <c r="D31" i="3"/>
  <c r="G70" i="21"/>
  <c r="G72" i="21" s="1"/>
  <c r="G74" i="21" s="1"/>
  <c r="G30" i="21"/>
  <c r="G32" i="21" s="1"/>
  <c r="G86" i="21"/>
  <c r="G88" i="21" s="1"/>
  <c r="G54" i="21"/>
  <c r="G51" i="21"/>
  <c r="G53" i="21" s="1"/>
  <c r="G50" i="18"/>
  <c r="G52" i="18" s="1"/>
  <c r="G78" i="18"/>
  <c r="G80" i="18" s="1"/>
  <c r="G65" i="18"/>
  <c r="G67" i="18" s="1"/>
  <c r="G30" i="18"/>
  <c r="G32" i="18" s="1"/>
  <c r="G125" i="1"/>
  <c r="I125" i="1" s="1"/>
  <c r="G124" i="1"/>
  <c r="A140" i="1"/>
  <c r="C82" i="1"/>
  <c r="A76" i="1"/>
  <c r="G145" i="1"/>
  <c r="G126" i="1"/>
  <c r="G144" i="1"/>
  <c r="G123" i="1"/>
  <c r="G68" i="1"/>
  <c r="G138" i="1"/>
  <c r="G122" i="1"/>
  <c r="G128" i="1"/>
  <c r="G121" i="1"/>
  <c r="G75" i="1"/>
  <c r="I16" i="1"/>
  <c r="A33" i="3"/>
  <c r="B29" i="3"/>
  <c r="A34" i="3" l="1"/>
  <c r="A35" i="3" s="1"/>
  <c r="A36" i="3" s="1"/>
  <c r="A37" i="3" s="1"/>
  <c r="A38" i="3" s="1"/>
  <c r="D35" i="3"/>
  <c r="D36" i="3"/>
  <c r="G56" i="21"/>
  <c r="A142" i="1"/>
  <c r="A143" i="1" s="1"/>
  <c r="A144" i="1" s="1"/>
  <c r="A145" i="1" s="1"/>
  <c r="A146" i="1" s="1"/>
  <c r="A147" i="1" s="1"/>
  <c r="A148" i="1" s="1"/>
  <c r="A149" i="1" s="1"/>
  <c r="A150" i="1" s="1"/>
  <c r="A151" i="1" s="1"/>
  <c r="A153" i="1" s="1"/>
  <c r="A154" i="1" s="1"/>
  <c r="A78" i="1"/>
  <c r="A79" i="1" s="1"/>
  <c r="A80" i="1" s="1"/>
  <c r="C83" i="1"/>
  <c r="I122" i="1"/>
  <c r="A81" i="1" l="1"/>
  <c r="A82" i="1" s="1"/>
  <c r="C151" i="1"/>
  <c r="B158" i="1"/>
  <c r="A155" i="1"/>
  <c r="A83" i="1"/>
  <c r="I123" i="1"/>
  <c r="I145" i="1"/>
  <c r="I144" i="1"/>
  <c r="A156" i="1" l="1"/>
  <c r="A157" i="1" s="1"/>
  <c r="A158" i="1" s="1"/>
  <c r="A85" i="1"/>
  <c r="A86" i="1" s="1"/>
  <c r="A87" i="1" s="1"/>
  <c r="A88" i="1" s="1"/>
  <c r="A89" i="1" s="1"/>
  <c r="A90" i="1" s="1"/>
  <c r="I126" i="1"/>
  <c r="I128" i="1"/>
  <c r="A159" i="1" l="1"/>
  <c r="A160" i="1" s="1"/>
  <c r="A161" i="1" s="1"/>
  <c r="A162" i="1" s="1"/>
  <c r="E42" i="5" l="1"/>
  <c r="D86" i="1" s="1"/>
  <c r="A91" i="1"/>
  <c r="A92" i="1" s="1"/>
  <c r="C165" i="1"/>
  <c r="C163" i="1"/>
  <c r="C164" i="1"/>
  <c r="A163" i="1"/>
  <c r="A164" i="1" s="1"/>
  <c r="A165" i="1" s="1"/>
  <c r="A166" i="1" s="1"/>
  <c r="F15" i="2" l="1"/>
  <c r="A93" i="1"/>
  <c r="A94" i="1" s="1"/>
  <c r="C95" i="1" s="1"/>
  <c r="A168" i="1"/>
  <c r="A169" i="1" s="1"/>
  <c r="C171" i="1" s="1"/>
  <c r="C166" i="1"/>
  <c r="F16" i="2" l="1"/>
  <c r="A95" i="1"/>
  <c r="A97" i="1" s="1"/>
  <c r="A99" i="1" s="1"/>
  <c r="A100" i="1" s="1"/>
  <c r="A101" i="1" s="1"/>
  <c r="A102" i="1" s="1"/>
  <c r="A103" i="1" s="1"/>
  <c r="A105" i="1" s="1"/>
  <c r="C5" i="3" s="1"/>
  <c r="A171" i="1"/>
  <c r="C162" i="1"/>
  <c r="C169" i="1" l="1"/>
  <c r="C103" i="1"/>
  <c r="C105" i="1"/>
  <c r="I12" i="3"/>
  <c r="A21" i="14" l="1"/>
  <c r="A24" i="14" l="1"/>
  <c r="A25" i="14" s="1"/>
  <c r="A26" i="14" s="1"/>
  <c r="A27" i="14" s="1"/>
  <c r="A28" i="14" s="1"/>
  <c r="A29" i="14" s="1"/>
  <c r="A30" i="14" l="1"/>
  <c r="A31" i="14" s="1"/>
  <c r="A32" i="14" s="1"/>
  <c r="C32" i="14"/>
  <c r="H12" i="20"/>
  <c r="H13" i="20" s="1"/>
  <c r="C34" i="14" l="1"/>
  <c r="A34" i="14"/>
  <c r="C212" i="1" s="1"/>
  <c r="C29" i="20"/>
  <c r="H29" i="20" s="1"/>
  <c r="C25" i="20"/>
  <c r="H25" i="20" s="1"/>
  <c r="C21" i="20"/>
  <c r="H21" i="20" s="1"/>
  <c r="C27" i="20"/>
  <c r="H27" i="20" s="1"/>
  <c r="C30" i="20"/>
  <c r="H30" i="20" s="1"/>
  <c r="C26" i="20"/>
  <c r="H26" i="20" s="1"/>
  <c r="C22" i="20"/>
  <c r="H22" i="20" s="1"/>
  <c r="C28" i="20"/>
  <c r="H28" i="20" s="1"/>
  <c r="C24" i="20"/>
  <c r="H24" i="20" s="1"/>
  <c r="C20" i="20"/>
  <c r="D20" i="20" s="1"/>
  <c r="C31" i="20"/>
  <c r="H31" i="20" s="1"/>
  <c r="C23" i="20"/>
  <c r="H23" i="20" s="1"/>
  <c r="H20" i="20" l="1"/>
  <c r="I20" i="20" s="1"/>
  <c r="I21" i="20" s="1"/>
  <c r="I22" i="20" s="1"/>
  <c r="I23" i="20" s="1"/>
  <c r="I24" i="20" s="1"/>
  <c r="I25" i="20" s="1"/>
  <c r="I26" i="20" s="1"/>
  <c r="I27" i="20" s="1"/>
  <c r="I28" i="20" s="1"/>
  <c r="I29" i="20" s="1"/>
  <c r="I30" i="20" s="1"/>
  <c r="I31" i="20" s="1"/>
  <c r="I33" i="20" s="1"/>
  <c r="D21" i="20"/>
  <c r="D22" i="20" l="1"/>
  <c r="D23" i="20" s="1"/>
  <c r="D24" i="20" s="1"/>
  <c r="D25" i="20" s="1"/>
  <c r="D26" i="20" s="1"/>
  <c r="D27" i="20" s="1"/>
  <c r="D28" i="20" s="1"/>
  <c r="D29" i="20" s="1"/>
  <c r="D30" i="20" s="1"/>
  <c r="D31" i="20" s="1"/>
  <c r="D33" i="20" s="1"/>
  <c r="I35" i="20" l="1"/>
  <c r="F73" i="21" l="1"/>
  <c r="C73" i="21" l="1"/>
  <c r="H25" i="4" l="1"/>
  <c r="I24" i="4" l="1"/>
  <c r="I20" i="4"/>
  <c r="I23" i="4"/>
  <c r="I25" i="4" l="1"/>
  <c r="G42" i="5" l="1"/>
  <c r="D88" i="1" s="1"/>
  <c r="H42" i="5"/>
  <c r="D89" i="1" s="1"/>
  <c r="G40" i="6" l="1"/>
  <c r="F14" i="6" s="1"/>
  <c r="F40" i="6"/>
  <c r="F13" i="6" s="1"/>
  <c r="F65" i="5"/>
  <c r="F64" i="5"/>
  <c r="F63" i="5"/>
  <c r="F62" i="5"/>
  <c r="F61" i="5"/>
  <c r="F60" i="5"/>
  <c r="F59" i="5"/>
  <c r="F58" i="5"/>
  <c r="F57" i="5"/>
  <c r="F56" i="5"/>
  <c r="F55" i="5"/>
  <c r="F54" i="5"/>
  <c r="D14" i="11" l="1"/>
  <c r="D23" i="5"/>
  <c r="D68" i="1" s="1"/>
  <c r="I42" i="5"/>
  <c r="D90" i="1" s="1"/>
  <c r="H23" i="5"/>
  <c r="D102" i="1" s="1"/>
  <c r="J23" i="5"/>
  <c r="D75" i="1" s="1"/>
  <c r="F23" i="5"/>
  <c r="D97" i="1" s="1"/>
  <c r="I97" i="1" s="1"/>
  <c r="G23" i="5"/>
  <c r="D101" i="1" s="1"/>
  <c r="F53" i="5"/>
  <c r="F66" i="5" s="1"/>
  <c r="C66" i="5" s="1"/>
  <c r="E40" i="6" l="1"/>
  <c r="F11" i="6" s="1"/>
  <c r="F15" i="6" s="1"/>
  <c r="F21" i="6" s="1"/>
  <c r="D205" i="1" s="1"/>
  <c r="E12" i="3" s="1"/>
  <c r="I101" i="1"/>
  <c r="I75" i="1"/>
  <c r="I76" i="1" s="1"/>
  <c r="D76" i="1"/>
  <c r="D82" i="1"/>
  <c r="D83" i="1" s="1"/>
  <c r="D69" i="1"/>
  <c r="I68" i="1"/>
  <c r="E22" i="3" l="1"/>
  <c r="E26" i="3" s="1"/>
  <c r="D163" i="1"/>
  <c r="C40" i="6"/>
  <c r="D33" i="11"/>
  <c r="D35" i="11" s="1"/>
  <c r="I82" i="1"/>
  <c r="I83" i="1" s="1"/>
  <c r="G83" i="1" s="1"/>
  <c r="I69" i="1"/>
  <c r="G69" i="1" s="1"/>
  <c r="D151" i="1"/>
  <c r="I138" i="1"/>
  <c r="I23" i="2" s="1"/>
  <c r="I124" i="1"/>
  <c r="I121" i="1"/>
  <c r="I119" i="1"/>
  <c r="I118" i="1"/>
  <c r="F19" i="6" l="1"/>
  <c r="D140" i="1"/>
  <c r="M59" i="2"/>
  <c r="M61" i="2" s="1"/>
  <c r="M69" i="2" s="1"/>
  <c r="I137" i="1"/>
  <c r="I140" i="1" s="1"/>
  <c r="G87" i="1"/>
  <c r="H26" i="3"/>
  <c r="H27" i="3" s="1"/>
  <c r="F31" i="18"/>
  <c r="F32" i="18" s="1"/>
  <c r="C32" i="18" s="1"/>
  <c r="F71" i="21"/>
  <c r="F72" i="21" s="1"/>
  <c r="G165" i="1"/>
  <c r="I165" i="1" s="1"/>
  <c r="G164" i="1"/>
  <c r="I164" i="1" s="1"/>
  <c r="F52" i="21"/>
  <c r="F53" i="21" s="1"/>
  <c r="G89" i="1"/>
  <c r="I89" i="1" s="1"/>
  <c r="G90" i="1"/>
  <c r="I90" i="1" s="1"/>
  <c r="G163" i="1"/>
  <c r="I163" i="1" s="1"/>
  <c r="F66" i="18"/>
  <c r="F67" i="18" s="1"/>
  <c r="C67" i="18" s="1"/>
  <c r="F31" i="21"/>
  <c r="F32" i="21" s="1"/>
  <c r="C32" i="21" s="1"/>
  <c r="F51" i="18"/>
  <c r="F52" i="18" s="1"/>
  <c r="C52" i="18" s="1"/>
  <c r="G88" i="1"/>
  <c r="I88" i="1" s="1"/>
  <c r="F87" i="21"/>
  <c r="F88" i="21" s="1"/>
  <c r="C88" i="21" s="1"/>
  <c r="F55" i="21"/>
  <c r="F79" i="18"/>
  <c r="F80" i="18" s="1"/>
  <c r="C80" i="18" s="1"/>
  <c r="G147" i="1"/>
  <c r="I147" i="1" s="1"/>
  <c r="G102" i="1"/>
  <c r="I102" i="1" s="1"/>
  <c r="G149" i="1"/>
  <c r="I149" i="1" s="1"/>
  <c r="G150" i="1"/>
  <c r="I150" i="1" s="1"/>
  <c r="G203" i="1"/>
  <c r="I19" i="6"/>
  <c r="I22" i="6" s="1"/>
  <c r="D203" i="1"/>
  <c r="F22" i="6"/>
  <c r="I26" i="3" l="1"/>
  <c r="H10" i="3"/>
  <c r="I10" i="3" s="1"/>
  <c r="I13" i="3" s="1"/>
  <c r="I203" i="1"/>
  <c r="D206" i="1"/>
  <c r="E10" i="3"/>
  <c r="E13" i="3" s="1"/>
  <c r="C72" i="21"/>
  <c r="F74" i="21"/>
  <c r="C74" i="21" s="1"/>
  <c r="F42" i="5" s="1"/>
  <c r="D87" i="1" s="1"/>
  <c r="I87" i="1" s="1"/>
  <c r="I151" i="1"/>
  <c r="I27" i="2" s="1"/>
  <c r="H28" i="3"/>
  <c r="I28" i="3" s="1"/>
  <c r="I27" i="3"/>
  <c r="F56" i="21"/>
  <c r="C56" i="21" s="1"/>
  <c r="C53" i="21"/>
  <c r="I206" i="1" l="1"/>
  <c r="D155" i="1" s="1"/>
  <c r="E18" i="3"/>
  <c r="D133" i="1" l="1"/>
  <c r="D134" i="1" s="1"/>
  <c r="D100" i="1" s="1"/>
  <c r="D103" i="1" s="1"/>
  <c r="I132" i="1"/>
  <c r="I133" i="1" s="1"/>
  <c r="I134" i="1" s="1"/>
  <c r="I19" i="2" l="1"/>
  <c r="I100" i="1"/>
  <c r="I103" i="1" s="1"/>
  <c r="E23" i="5" l="1"/>
  <c r="D92" i="1" s="1"/>
  <c r="I92" i="1" s="1"/>
  <c r="D95" i="1" l="1"/>
  <c r="D105" i="1" s="1"/>
  <c r="D169" i="1" s="1"/>
  <c r="D162" i="1" s="1"/>
  <c r="D166" i="1" s="1"/>
  <c r="D171" i="1" s="1"/>
  <c r="I15" i="2"/>
  <c r="I28" i="2" s="1"/>
  <c r="K28" i="2" s="1"/>
  <c r="I16" i="2"/>
  <c r="I95" i="1"/>
  <c r="I105" i="1" s="1"/>
  <c r="J5" i="3" l="1"/>
  <c r="I169" i="1"/>
  <c r="I59" i="2"/>
  <c r="I61" i="2" s="1"/>
  <c r="I69" i="2" s="1"/>
  <c r="I24" i="2"/>
  <c r="K24" i="2" s="1"/>
  <c r="F59" i="2"/>
  <c r="F61" i="2" s="1"/>
  <c r="F69" i="2" s="1"/>
  <c r="I20" i="2"/>
  <c r="K20" i="2" s="1"/>
  <c r="I40" i="2" l="1"/>
  <c r="I41" i="2" s="1"/>
  <c r="K41" i="2" s="1"/>
  <c r="J33" i="3"/>
  <c r="I162" i="1"/>
  <c r="I166" i="1" s="1"/>
  <c r="J37" i="3"/>
  <c r="J14" i="3"/>
  <c r="I25" i="3" s="1"/>
  <c r="I29" i="3" s="1"/>
  <c r="J29" i="3" s="1"/>
  <c r="J31" i="3" s="1"/>
  <c r="I171" i="1" l="1"/>
  <c r="I11" i="1" s="1"/>
  <c r="D27" i="14" s="1"/>
  <c r="I36" i="2"/>
  <c r="I37" i="2" s="1"/>
  <c r="J34" i="3"/>
  <c r="J35" i="3" s="1"/>
  <c r="J36" i="3" s="1"/>
  <c r="J38" i="3" s="1"/>
  <c r="D30" i="14" l="1"/>
  <c r="F30" i="14" s="1"/>
  <c r="D29" i="14"/>
  <c r="F27" i="14"/>
  <c r="P60" i="2"/>
  <c r="P64" i="2"/>
  <c r="P63" i="2"/>
  <c r="P59" i="2"/>
  <c r="I43" i="2"/>
  <c r="K37" i="2"/>
  <c r="K43" i="2" s="1"/>
  <c r="D32" i="14" l="1"/>
  <c r="F29" i="14"/>
  <c r="P65" i="2"/>
  <c r="P61" i="2"/>
  <c r="J63" i="2"/>
  <c r="K63" i="2" s="1"/>
  <c r="J59" i="2"/>
  <c r="K59" i="2" s="1"/>
  <c r="J64" i="2"/>
  <c r="K64" i="2" s="1"/>
  <c r="J60" i="2"/>
  <c r="K60" i="2" s="1"/>
  <c r="D34" i="14" l="1"/>
  <c r="F32" i="14"/>
  <c r="P69" i="2"/>
  <c r="K65" i="2"/>
  <c r="K61" i="2"/>
  <c r="F34" i="14" l="1"/>
  <c r="I212" i="1"/>
  <c r="D15" i="1" s="1"/>
  <c r="K69" i="2"/>
  <c r="D18" i="1" l="1"/>
  <c r="I15" i="1"/>
  <c r="I18" i="1" s="1"/>
  <c r="I30" i="2" s="1"/>
  <c r="I31" i="2" s="1"/>
  <c r="K31" i="2" s="1"/>
  <c r="K33" i="2" s="1"/>
  <c r="G59" i="2" l="1"/>
  <c r="H59" i="2" s="1"/>
  <c r="G60" i="2"/>
  <c r="H60" i="2" s="1"/>
  <c r="N60" i="2" s="1"/>
  <c r="G64" i="2"/>
  <c r="H64" i="2" s="1"/>
  <c r="N64" i="2" s="1"/>
  <c r="G63" i="2"/>
  <c r="H63" i="2" s="1"/>
  <c r="I19" i="4"/>
  <c r="I21" i="4" s="1"/>
  <c r="I29" i="4" s="1"/>
  <c r="H21" i="4"/>
  <c r="H29" i="4" s="1"/>
  <c r="D9" i="7" s="1"/>
  <c r="G9" i="7" s="1"/>
  <c r="S64" i="2" l="1"/>
  <c r="Q64" i="2"/>
  <c r="H65" i="2"/>
  <c r="N63" i="2"/>
  <c r="Q60" i="2"/>
  <c r="S60" i="2"/>
  <c r="H61" i="2"/>
  <c r="N59" i="2"/>
  <c r="D23" i="7"/>
  <c r="I56" i="7"/>
  <c r="H69" i="2" l="1"/>
  <c r="Q63" i="2"/>
  <c r="Q65" i="2" s="1"/>
  <c r="S63" i="2"/>
  <c r="S65" i="2" s="1"/>
  <c r="N61" i="2"/>
  <c r="S59" i="2"/>
  <c r="S61" i="2" s="1"/>
  <c r="Q59" i="2"/>
  <c r="Q61" i="2" s="1"/>
  <c r="N65" i="2"/>
  <c r="H23" i="7"/>
  <c r="D24" i="7"/>
  <c r="S69" i="2" l="1"/>
  <c r="Q69" i="2"/>
  <c r="N69" i="2"/>
  <c r="D25" i="7"/>
  <c r="H24" i="7"/>
  <c r="K24" i="7" s="1"/>
  <c r="K23" i="7"/>
  <c r="H25" i="7" l="1"/>
  <c r="D26" i="7"/>
  <c r="D27" i="7" l="1"/>
  <c r="H26" i="7"/>
  <c r="K26" i="7" s="1"/>
  <c r="K25" i="7"/>
  <c r="D28" i="7" l="1"/>
  <c r="H27" i="7"/>
  <c r="K27" i="7" l="1"/>
  <c r="D29" i="7"/>
  <c r="H28" i="7"/>
  <c r="K28" i="7" s="1"/>
  <c r="D30" i="7" l="1"/>
  <c r="H29" i="7"/>
  <c r="K29" i="7" s="1"/>
  <c r="H30" i="7" l="1"/>
  <c r="D31" i="7"/>
  <c r="D32" i="7" l="1"/>
  <c r="H31" i="7"/>
  <c r="K31" i="7" s="1"/>
  <c r="K30" i="7"/>
  <c r="D33" i="7" l="1"/>
  <c r="H32" i="7"/>
  <c r="K32" i="7" s="1"/>
  <c r="D34" i="7" l="1"/>
  <c r="H34" i="7" s="1"/>
  <c r="H33" i="7"/>
  <c r="K33" i="7" s="1"/>
  <c r="K34" i="7" l="1"/>
  <c r="K35" i="7" s="1"/>
  <c r="D38" i="7" s="1"/>
  <c r="H38" i="7" s="1"/>
  <c r="K38" i="7" s="1"/>
  <c r="H35" i="7"/>
  <c r="D41" i="7" l="1"/>
  <c r="I41" i="7"/>
  <c r="I42" i="7" l="1"/>
  <c r="I43" i="7" s="1"/>
  <c r="I44" i="7" s="1"/>
  <c r="I45" i="7" s="1"/>
  <c r="I46" i="7" s="1"/>
  <c r="I47" i="7" s="1"/>
  <c r="I48" i="7" s="1"/>
  <c r="I49" i="7" s="1"/>
  <c r="I50" i="7" s="1"/>
  <c r="I51" i="7" s="1"/>
  <c r="I52" i="7" s="1"/>
  <c r="K41" i="7"/>
  <c r="D42" i="7" s="1"/>
  <c r="H41" i="7"/>
  <c r="I55" i="7" l="1"/>
  <c r="I57" i="7" s="1"/>
  <c r="J31" i="4" s="1"/>
  <c r="J19" i="4" s="1"/>
  <c r="H42" i="7"/>
  <c r="K42" i="7"/>
  <c r="D43" i="7" s="1"/>
  <c r="J23" i="4" l="1"/>
  <c r="L23" i="4" s="1"/>
  <c r="J17" i="4"/>
  <c r="L17" i="4" s="1"/>
  <c r="J20" i="4"/>
  <c r="L20" i="4" s="1"/>
  <c r="T60" i="2" s="1"/>
  <c r="U60" i="2" s="1"/>
  <c r="J24" i="4"/>
  <c r="L24" i="4" s="1"/>
  <c r="T64" i="2" s="1"/>
  <c r="U64" i="2" s="1"/>
  <c r="K43" i="7"/>
  <c r="D44" i="7" s="1"/>
  <c r="H43" i="7"/>
  <c r="L19" i="4"/>
  <c r="T59" i="2" s="1"/>
  <c r="J21" i="4" l="1"/>
  <c r="J25" i="4"/>
  <c r="L21" i="4"/>
  <c r="L25" i="4"/>
  <c r="T63" i="2"/>
  <c r="K44" i="7"/>
  <c r="D45" i="7" s="1"/>
  <c r="H44" i="7"/>
  <c r="L29" i="4" l="1"/>
  <c r="J29" i="4"/>
  <c r="D21" i="1" s="1"/>
  <c r="I21" i="1" s="1"/>
  <c r="I24" i="1" s="1"/>
  <c r="H45" i="7"/>
  <c r="K45" i="7"/>
  <c r="D46" i="7" s="1"/>
  <c r="T65" i="2"/>
  <c r="U63" i="2"/>
  <c r="U65" i="2" s="1"/>
  <c r="T61" i="2"/>
  <c r="U59" i="2"/>
  <c r="U61" i="2" s="1"/>
  <c r="T69" i="2" l="1"/>
  <c r="U69" i="2"/>
  <c r="K46" i="7"/>
  <c r="D47" i="7" s="1"/>
  <c r="H46" i="7"/>
  <c r="K47" i="7" l="1"/>
  <c r="D48" i="7" s="1"/>
  <c r="H47" i="7"/>
  <c r="H48" i="7" l="1"/>
  <c r="K48" i="7"/>
  <c r="D49" i="7" s="1"/>
  <c r="H49" i="7" l="1"/>
  <c r="K49" i="7"/>
  <c r="D50" i="7" s="1"/>
  <c r="K50" i="7" l="1"/>
  <c r="D51" i="7" s="1"/>
  <c r="H50" i="7"/>
  <c r="K51" i="7" l="1"/>
  <c r="D52" i="7" s="1"/>
  <c r="H51" i="7"/>
  <c r="K52" i="7" l="1"/>
  <c r="H52" i="7"/>
  <c r="H53" i="7" s="1"/>
</calcChain>
</file>

<file path=xl/comments1.xml><?xml version="1.0" encoding="utf-8"?>
<comments xmlns="http://schemas.openxmlformats.org/spreadsheetml/2006/main">
  <authors>
    <author>s199989</author>
  </authors>
  <commentList>
    <comment ref="T56" authorId="0" shapeId="0">
      <text>
        <r>
          <rPr>
            <b/>
            <sz val="9"/>
            <color indexed="81"/>
            <rFont val="Tahoma"/>
            <family val="2"/>
          </rPr>
          <t>s199989:</t>
        </r>
        <r>
          <rPr>
            <sz val="9"/>
            <color indexed="81"/>
            <rFont val="Tahoma"/>
            <family val="2"/>
          </rPr>
          <t xml:space="preserve">
Zero during true-up. Projection should reference most recent year true-up amount</t>
        </r>
      </text>
    </comment>
  </commentList>
</comments>
</file>

<file path=xl/comments2.xml><?xml version="1.0" encoding="utf-8"?>
<comments xmlns="http://schemas.openxmlformats.org/spreadsheetml/2006/main">
  <authors>
    <author>Mary Williamson</author>
    <author>Jim Martin</author>
  </authors>
  <commentList>
    <comment ref="D9" authorId="0" shapeId="0">
      <text>
        <r>
          <rPr>
            <i/>
            <sz val="9"/>
            <color indexed="81"/>
            <rFont val="Tahoma"/>
            <family val="2"/>
          </rPr>
          <t>Jim Martin</t>
        </r>
        <r>
          <rPr>
            <b/>
            <sz val="9"/>
            <color indexed="81"/>
            <rFont val="Tahoma"/>
            <family val="2"/>
          </rPr>
          <t xml:space="preserve">
Inputs are from the CY Actuarial Reports (UMWA and Non-UMWA).  </t>
        </r>
      </text>
    </comment>
    <comment ref="E9" authorId="1" shapeId="0">
      <text>
        <r>
          <rPr>
            <b/>
            <sz val="9"/>
            <color indexed="81"/>
            <rFont val="Tahoma"/>
            <family val="2"/>
          </rPr>
          <t>Jim Martin:</t>
        </r>
        <r>
          <rPr>
            <sz val="9"/>
            <color indexed="81"/>
            <rFont val="Tahoma"/>
            <family val="2"/>
          </rPr>
          <t xml:space="preserve">
source - S. Busser affidavit from KCP&amp;L</t>
        </r>
      </text>
    </comment>
    <comment ref="D10" authorId="1" shapeId="0">
      <text>
        <r>
          <rPr>
            <b/>
            <sz val="9"/>
            <color indexed="81"/>
            <rFont val="Tahoma"/>
            <family val="2"/>
          </rPr>
          <t>Jim Martin:</t>
        </r>
        <r>
          <rPr>
            <sz val="9"/>
            <color indexed="81"/>
            <rFont val="Tahoma"/>
            <family val="2"/>
          </rPr>
          <t xml:space="preserve">
ratio of retired to total</t>
        </r>
      </text>
    </comment>
    <comment ref="E10" authorId="1" shapeId="0">
      <text>
        <r>
          <rPr>
            <b/>
            <sz val="9"/>
            <color indexed="81"/>
            <rFont val="Tahoma"/>
            <family val="2"/>
          </rPr>
          <t>Jim Martin:</t>
        </r>
        <r>
          <rPr>
            <sz val="9"/>
            <color indexed="81"/>
            <rFont val="Tahoma"/>
            <family val="2"/>
          </rPr>
          <t xml:space="preserve">
ratio of retired to total</t>
        </r>
      </text>
    </comment>
    <comment ref="E12" authorId="1" shapeId="0">
      <text>
        <r>
          <rPr>
            <b/>
            <sz val="9"/>
            <color indexed="81"/>
            <rFont val="Tahoma"/>
            <family val="2"/>
          </rPr>
          <t>Jim Martin:</t>
        </r>
        <r>
          <rPr>
            <sz val="9"/>
            <color indexed="81"/>
            <rFont val="Tahoma"/>
            <family val="2"/>
          </rPr>
          <t xml:space="preserve">
excludes wolf creek nuclear</t>
        </r>
      </text>
    </comment>
  </commentList>
</comments>
</file>

<file path=xl/sharedStrings.xml><?xml version="1.0" encoding="utf-8"?>
<sst xmlns="http://schemas.openxmlformats.org/spreadsheetml/2006/main" count="1611" uniqueCount="933">
  <si>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</si>
  <si>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</si>
  <si>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</si>
  <si>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</si>
  <si>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</si>
  <si>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</si>
  <si>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</si>
  <si>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</si>
  <si>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</si>
  <si>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</si>
  <si>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</si>
  <si>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</si>
  <si>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</si>
  <si>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</si>
  <si>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</si>
  <si>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</si>
  <si>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</si>
  <si>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</si>
  <si>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</si>
  <si>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</si>
  <si>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</si>
  <si>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</si>
  <si>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</si>
  <si>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</si>
  <si>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</si>
  <si>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</si>
  <si>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</si>
  <si>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</si>
  <si>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</si>
  <si>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</si>
  <si>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</si>
  <si>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</si>
  <si>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</si>
  <si>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</si>
  <si>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</si>
  <si>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</si>
  <si>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</si>
  <si>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</si>
  <si>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</si>
  <si>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</si>
  <si>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</si>
  <si>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</si>
  <si>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</si>
  <si>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</si>
  <si>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</si>
  <si>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</si>
  <si>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</si>
  <si>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</si>
  <si>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</si>
  <si>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</si>
  <si>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</si>
  <si>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</si>
  <si>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</si>
  <si>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</si>
  <si>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</si>
  <si>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</si>
  <si>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</si>
  <si>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</si>
  <si>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</si>
  <si>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</si>
  <si>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</si>
  <si>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</si>
  <si>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A</t>
  </si>
  <si>
    <t>B</t>
  </si>
  <si>
    <t>C</t>
  </si>
  <si>
    <t>D</t>
  </si>
  <si>
    <t>E</t>
  </si>
  <si>
    <t>F</t>
  </si>
  <si>
    <t>G</t>
  </si>
  <si>
    <t>H</t>
  </si>
  <si>
    <t>I</t>
  </si>
  <si>
    <t>J</t>
  </si>
  <si>
    <t xml:space="preserve">         Inputs Required:</t>
  </si>
  <si>
    <t>SIT=</t>
  </si>
  <si>
    <t>p =</t>
  </si>
  <si>
    <t>May</t>
  </si>
  <si>
    <t>April</t>
  </si>
  <si>
    <t>DA</t>
  </si>
  <si>
    <t>December</t>
  </si>
  <si>
    <t>November</t>
  </si>
  <si>
    <t>September</t>
  </si>
  <si>
    <t>August</t>
  </si>
  <si>
    <t>July</t>
  </si>
  <si>
    <t>March</t>
  </si>
  <si>
    <t>February</t>
  </si>
  <si>
    <t>January</t>
  </si>
  <si>
    <t>October</t>
  </si>
  <si>
    <t xml:space="preserve">  CWIP</t>
  </si>
  <si>
    <t xml:space="preserve">  General &amp; Intangible</t>
  </si>
  <si>
    <t xml:space="preserve">  Account No. 255 (enter negative)</t>
  </si>
  <si>
    <t xml:space="preserve">  Prepayments (Account 165)</t>
  </si>
  <si>
    <t xml:space="preserve">  Amortization of Abandoned Plant</t>
  </si>
  <si>
    <t>June</t>
  </si>
  <si>
    <t>354.23.b</t>
  </si>
  <si>
    <t xml:space="preserve">     Less Account 566 (Misc Trans Expense)</t>
  </si>
  <si>
    <t>Account 566</t>
  </si>
  <si>
    <t>Total Account 566</t>
  </si>
  <si>
    <t>Utilizing FERC Form 1 Data</t>
  </si>
  <si>
    <t>True-up Adjustment with Interest</t>
  </si>
  <si>
    <t>K</t>
  </si>
  <si>
    <t xml:space="preserve">  Unamortized Regulatory Asset </t>
  </si>
  <si>
    <t xml:space="preserve">  Unamortized Abandoned Plant  </t>
  </si>
  <si>
    <t xml:space="preserve">  Account No. 454</t>
  </si>
  <si>
    <t xml:space="preserve">  Revenues from service provided by the ISO at a discount</t>
  </si>
  <si>
    <t>(Note D)</t>
  </si>
  <si>
    <t>zero</t>
  </si>
  <si>
    <t xml:space="preserve">     Less FERC Annual Fees</t>
  </si>
  <si>
    <t>Permanent Differences Tax Adjustment</t>
  </si>
  <si>
    <t>WAGES &amp; SALARY ALLOCATOR  (W&amp;S)</t>
  </si>
  <si>
    <t xml:space="preserve">  Preferred Stock  (112.3.c)</t>
  </si>
  <si>
    <t>REVENUE CREDITS</t>
  </si>
  <si>
    <t>References to data from FERC Form 1 are indicated as:  #.y.x  (page, line, column)</t>
  </si>
  <si>
    <t>(State Income Tax Rate or Composite SIT)</t>
  </si>
  <si>
    <t>(percent of federal income tax deductible for state purposes)</t>
  </si>
  <si>
    <t>TEP =</t>
  </si>
  <si>
    <t>(percent of the tax exempt ownership)</t>
  </si>
  <si>
    <t>M</t>
  </si>
  <si>
    <t>Removes transmission plant determined by Commission order to be state-jurisdictional according to the seven-factor test (until Form 1 balances are adjusted to reflect application of seven-factor test).</t>
  </si>
  <si>
    <t>P</t>
  </si>
  <si>
    <t>Q</t>
  </si>
  <si>
    <t>R</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</si>
  <si>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</si>
  <si>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</si>
  <si>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</si>
  <si>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</si>
  <si>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</si>
  <si>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</si>
  <si>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</si>
  <si>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</si>
  <si>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</si>
  <si>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</si>
  <si>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</si>
  <si>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</si>
  <si>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</si>
  <si>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</si>
  <si>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</si>
  <si>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</si>
  <si>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</si>
  <si>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</si>
  <si>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</si>
  <si>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</si>
  <si>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</si>
  <si>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</si>
  <si>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</si>
  <si>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</si>
  <si>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</si>
  <si>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</si>
  <si>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</si>
  <si>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</si>
  <si>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</si>
  <si>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</si>
  <si>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 xml:space="preserve">Project Net Plant </t>
  </si>
  <si>
    <t>Annual Return Charge</t>
  </si>
  <si>
    <t>Annual Revenue Requirement</t>
  </si>
  <si>
    <t>True-Up Adjustment</t>
  </si>
  <si>
    <t>(Col. 3 * Col. 4)</t>
  </si>
  <si>
    <t>(Col. 6 * Col. 7)</t>
  </si>
  <si>
    <t>(Sum Col. 5, 8 &amp; 9)</t>
  </si>
  <si>
    <t>(Note F)</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</si>
  <si>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</si>
  <si>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</si>
  <si>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</si>
  <si>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</si>
  <si>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</si>
  <si>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</si>
  <si>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</si>
  <si>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</si>
  <si>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General &amp; Intangible</t>
  </si>
  <si>
    <t>15</t>
  </si>
  <si>
    <t>16</t>
  </si>
  <si>
    <t>(line 9 divided by line 1 col 3)</t>
  </si>
  <si>
    <t>Sum of line 4, 6, 8, and 10</t>
  </si>
  <si>
    <t>Sum of line 13 and 15</t>
  </si>
  <si>
    <t>Project Depreciation/Amortization Expense</t>
  </si>
  <si>
    <t>Incentive Return</t>
  </si>
  <si>
    <t>Less Revenue Credits</t>
  </si>
  <si>
    <t>Notes:</t>
  </si>
  <si>
    <t xml:space="preserve">A </t>
  </si>
  <si>
    <t xml:space="preserve">B </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</si>
  <si>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</si>
  <si>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Total Annual Revenue Requirement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</si>
  <si>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</si>
  <si>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</si>
  <si>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</si>
  <si>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</si>
  <si>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</si>
  <si>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</si>
  <si>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</si>
  <si>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</si>
  <si>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</si>
  <si>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</si>
  <si>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</si>
  <si>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</si>
  <si>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</si>
  <si>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</si>
  <si>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</si>
  <si>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</si>
  <si>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</si>
  <si>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</si>
  <si>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</si>
  <si>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Accumulated Depreciation</t>
  </si>
  <si>
    <t>Gross Plant In Service</t>
  </si>
  <si>
    <t>Working Capital</t>
  </si>
  <si>
    <t>CWIP</t>
  </si>
  <si>
    <t>LHFFU</t>
  </si>
  <si>
    <t>Adjustments to Rate Base</t>
  </si>
  <si>
    <t xml:space="preserve">     Plus PBOP Expense Allowed Amount</t>
  </si>
  <si>
    <t xml:space="preserve">ACCOUNT 454 (RENT FROM ELECTRIC PROPERTY) </t>
  </si>
  <si>
    <t>GROSS REVENUE REQUIREMENT</t>
  </si>
  <si>
    <t xml:space="preserve">     Plus Transmission Related Reg. Comm. Exp.  </t>
  </si>
  <si>
    <t xml:space="preserve">TOTAL DEPRECIATION </t>
  </si>
  <si>
    <t>TOTAL OTHER TAXES</t>
  </si>
  <si>
    <t>TOTAL GROSS PLANT</t>
  </si>
  <si>
    <t xml:space="preserve">TOTAL ACCUM. DEPRECIATION </t>
  </si>
  <si>
    <t xml:space="preserve">TOTAL ADJUSTMENTS </t>
  </si>
  <si>
    <t>TOTAL NET PLANT</t>
  </si>
  <si>
    <t xml:space="preserve">TOTAL REVENUE CREDITS </t>
  </si>
  <si>
    <t xml:space="preserve">TOTAL WORKING CAPITAL  </t>
  </si>
  <si>
    <t xml:space="preserve">RATE BASE </t>
  </si>
  <si>
    <t>TOTAL O&amp;M</t>
  </si>
  <si>
    <t xml:space="preserve">Total </t>
  </si>
  <si>
    <t xml:space="preserve">Total Transmission plant  </t>
  </si>
  <si>
    <t xml:space="preserve">Less Transmission plant excluded from ISO rates  </t>
  </si>
  <si>
    <t>(Line 1 minus Lines 2 &amp; 3)</t>
  </si>
  <si>
    <t>Transmission plant included in ISO rates</t>
  </si>
  <si>
    <t xml:space="preserve">Percentage of Transmission plant included in ISO Rates  </t>
  </si>
  <si>
    <t>(Sum of Lines 7 through 10)</t>
  </si>
  <si>
    <t xml:space="preserve">  Long Term Debt </t>
  </si>
  <si>
    <t>Amortized Investment Tax Credit</t>
  </si>
  <si>
    <t xml:space="preserve">Income Tax Calculation </t>
  </si>
  <si>
    <t xml:space="preserve">ITC adjustment </t>
  </si>
  <si>
    <t xml:space="preserve">Total Income Taxes </t>
  </si>
  <si>
    <t xml:space="preserve">     FIT &amp; SIT &amp; P</t>
  </si>
  <si>
    <t>(Note G)</t>
  </si>
  <si>
    <t xml:space="preserve">     T=1 - {[(1 - SIT) * (1 - FIT)] / (1 - SIT * FIT * p)} * (1-TEP)</t>
  </si>
  <si>
    <t>V</t>
  </si>
  <si>
    <t>Attachment 2</t>
  </si>
  <si>
    <t>100 Basis Point Incentive Return</t>
  </si>
  <si>
    <t>Amortized Investment Tax Credit (266.8f) (enter negative)</t>
  </si>
  <si>
    <t>Excess Deferred Income Taxes (enter negative)</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</si>
  <si>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</si>
  <si>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</si>
  <si>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</si>
  <si>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</si>
  <si>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</si>
  <si>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</si>
  <si>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</si>
  <si>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</si>
  <si>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Attachment 4, Line 14, Col. (b)</t>
  </si>
  <si>
    <t>Attachment 4, Line 14, Col. (c)</t>
  </si>
  <si>
    <t>205.46.g for end of year, records for other months</t>
  </si>
  <si>
    <t>207.75.g for end of year, records for other months</t>
  </si>
  <si>
    <t>219.20-24.c for end of year, records for other months</t>
  </si>
  <si>
    <t>219.26.c for end of year, records for other months</t>
  </si>
  <si>
    <t>Attachment 4, Line 14, Col. (h)</t>
  </si>
  <si>
    <t>Attachment 4, Line 14, Col. (i)</t>
  </si>
  <si>
    <t xml:space="preserve">ADJUSTMENTS TO RATE BASE </t>
  </si>
  <si>
    <t>Attachment 4, Line 14, Col. (g)</t>
  </si>
  <si>
    <t>354.21.b</t>
  </si>
  <si>
    <t>354.24,25,26.b</t>
  </si>
  <si>
    <t>(14)</t>
  </si>
  <si>
    <t>(15)</t>
  </si>
  <si>
    <t xml:space="preserve">  Common Stock</t>
  </si>
  <si>
    <t>Calculation of PBOP Expenses</t>
  </si>
  <si>
    <t>Tax Effect of Permanent Differences</t>
  </si>
  <si>
    <t>(Page 1 line 11)</t>
  </si>
  <si>
    <t>(Page 1 line 16)</t>
  </si>
  <si>
    <t xml:space="preserve">Notes: </t>
  </si>
  <si>
    <t>The Tax Effect of Permanent Differences captures the differences in the income taxes due under the Federal and State calculations and the income taxes calculated</t>
  </si>
  <si>
    <t>Rate Base times Return</t>
  </si>
  <si>
    <t xml:space="preserve">Company will not have any grandfathered agreements.  Therefore, this line shall remain zero. </t>
  </si>
  <si>
    <t>(16)</t>
  </si>
  <si>
    <t>(Sum Col. 10 &amp; 12 Less Col. 13)</t>
  </si>
  <si>
    <t>Interest</t>
  </si>
  <si>
    <t>(Page 2, Line 2, Column 3)</t>
  </si>
  <si>
    <t>Preferred Dividends (118.29c) (positive number)</t>
  </si>
  <si>
    <t>Proprietary Capital (112.16.c)</t>
  </si>
  <si>
    <t>Common Stock</t>
  </si>
  <si>
    <t>207.58.g for end of year, records for other months</t>
  </si>
  <si>
    <t>219.25.c for end of year, records for other months</t>
  </si>
  <si>
    <t>219.28.c &amp; 200.21.c for end of year, records for other months</t>
  </si>
  <si>
    <t>227.8.c &amp; 227.16.c for end of year, records for other months</t>
  </si>
  <si>
    <t>Revenue</t>
  </si>
  <si>
    <t>Under/(Over)</t>
  </si>
  <si>
    <t>Rate Base</t>
  </si>
  <si>
    <t xml:space="preserve">  Preferred Stock  </t>
  </si>
  <si>
    <t xml:space="preserve">      WCLTD = Line 3</t>
  </si>
  <si>
    <t>Tax Effect of Permanent Differences  (Note B)</t>
  </si>
  <si>
    <t>Rate Base (line 1)</t>
  </si>
  <si>
    <t>(Attachment 2, Line 28 Incentive Return * Col. 6)</t>
  </si>
  <si>
    <t>Incentive ROE</t>
  </si>
  <si>
    <t>Ceiling Rate</t>
  </si>
  <si>
    <t>(Sum Col. 10 &amp; 12)</t>
  </si>
  <si>
    <t xml:space="preserve"> (12a)</t>
  </si>
  <si>
    <t>205.5.g &amp; 207.99.g for end of year, records for other months</t>
  </si>
  <si>
    <t>Note A</t>
  </si>
  <si>
    <t>Note B</t>
  </si>
  <si>
    <t>List of all reserves:</t>
  </si>
  <si>
    <r>
      <t>Enter 1 if NOT in a trust or</t>
    </r>
    <r>
      <rPr>
        <sz val="10"/>
        <rFont val="Times New Roman"/>
        <family val="1"/>
      </rPr>
      <t xml:space="preserve"> reserved account, enter zero (0) if included in a trust or reserved account </t>
    </r>
  </si>
  <si>
    <t xml:space="preserve">Allocation (Plant or Labor Allocator) </t>
  </si>
  <si>
    <t>Amount Allocated, col. c x col. d x col. e x col. f x col. g</t>
  </si>
  <si>
    <t>Reserve 1</t>
  </si>
  <si>
    <t>Reserve 2</t>
  </si>
  <si>
    <t>Page 1 of 3</t>
  </si>
  <si>
    <t>Requirement Calculation</t>
  </si>
  <si>
    <t>Requirement</t>
  </si>
  <si>
    <t>Annual True-Up Calculation</t>
  </si>
  <si>
    <t>% of</t>
  </si>
  <si>
    <t>Net Revenue</t>
  </si>
  <si>
    <t>Income</t>
  </si>
  <si>
    <t>Project Name</t>
  </si>
  <si>
    <t>Received</t>
  </si>
  <si>
    <r>
      <t>Requirement</t>
    </r>
    <r>
      <rPr>
        <vertAlign val="superscript"/>
        <sz val="10"/>
        <color theme="1"/>
        <rFont val="Times New Roman"/>
        <family val="1"/>
      </rPr>
      <t>2</t>
    </r>
  </si>
  <si>
    <t xml:space="preserve"> Project #</t>
  </si>
  <si>
    <t>AEP</t>
  </si>
  <si>
    <t>KCP&amp;L</t>
  </si>
  <si>
    <t>Amount relating to retired personnel</t>
  </si>
  <si>
    <t xml:space="preserve">Amount allocated on Labor </t>
  </si>
  <si>
    <t>Line 2 less line 3</t>
  </si>
  <si>
    <t>Labor dollars</t>
  </si>
  <si>
    <t>Cost per labor dollar</t>
  </si>
  <si>
    <t>Line 4 divided by line 5</t>
  </si>
  <si>
    <t>Line 6 times line 7</t>
  </si>
  <si>
    <t>Page 3 of 3</t>
  </si>
  <si>
    <t>Page 2 of 3</t>
  </si>
  <si>
    <t>Prior Period</t>
  </si>
  <si>
    <t xml:space="preserve"> Total  (W&amp; S Allocator is 1 if lines 7-10 are zero)</t>
  </si>
  <si>
    <t>Prior Period Adjustment</t>
  </si>
  <si>
    <t>RATE BASE: (Note R)</t>
  </si>
  <si>
    <t>(line 14 divided by line 2 col 3)</t>
  </si>
  <si>
    <t>3a</t>
  </si>
  <si>
    <t>3b</t>
  </si>
  <si>
    <t>Total True-Up</t>
  </si>
  <si>
    <t xml:space="preserve">(Federal Income Tax Rate) </t>
  </si>
  <si>
    <t>Recovery of abandoned plant is limited to any abandoned plant recovery authorized by FERC.</t>
  </si>
  <si>
    <t>Average Service Life (Years)</t>
  </si>
  <si>
    <t>Iowa Curve</t>
  </si>
  <si>
    <t>Salvage Factor</t>
  </si>
  <si>
    <t>Cost of Removal Factor</t>
  </si>
  <si>
    <t>Net Salvage Factor</t>
  </si>
  <si>
    <t>TRANSMISSION PLANT</t>
  </si>
  <si>
    <t>R4.0</t>
  </si>
  <si>
    <t>352.0</t>
  </si>
  <si>
    <t>Structures &amp; Improvements</t>
  </si>
  <si>
    <t>353.0</t>
  </si>
  <si>
    <t>Station Equipment</t>
  </si>
  <si>
    <t>R2.0</t>
  </si>
  <si>
    <t>354.0</t>
  </si>
  <si>
    <t xml:space="preserve">Towers &amp; Fixtures  </t>
  </si>
  <si>
    <t>355.0</t>
  </si>
  <si>
    <t>Poles &amp; Fixtures</t>
  </si>
  <si>
    <t>356.0</t>
  </si>
  <si>
    <t xml:space="preserve">OH Cond. &amp; Devices </t>
  </si>
  <si>
    <t>R3.0</t>
  </si>
  <si>
    <t>Underground Conductor and Devices</t>
  </si>
  <si>
    <t>GENERAL PLANT</t>
  </si>
  <si>
    <t>390.0</t>
  </si>
  <si>
    <t>391.0</t>
  </si>
  <si>
    <t>Office Furniture &amp; Equipment</t>
  </si>
  <si>
    <t>SQ</t>
  </si>
  <si>
    <t>392.0</t>
  </si>
  <si>
    <t>Transportation Equipment</t>
  </si>
  <si>
    <t>393.0</t>
  </si>
  <si>
    <t>Stores Equipment</t>
  </si>
  <si>
    <t>394.0</t>
  </si>
  <si>
    <t>Tools Shop &amp; Garage Equipment</t>
  </si>
  <si>
    <t>395.0</t>
  </si>
  <si>
    <t>Laboratory Equipment</t>
  </si>
  <si>
    <t>396.0</t>
  </si>
  <si>
    <t>Power Operated Equipment</t>
  </si>
  <si>
    <t>397.0</t>
  </si>
  <si>
    <t>Communication Equipment</t>
  </si>
  <si>
    <t>398.0</t>
  </si>
  <si>
    <t>Miscellaneous Equipment</t>
  </si>
  <si>
    <t>Note C</t>
  </si>
  <si>
    <t>CWIP in Rate Base</t>
  </si>
  <si>
    <t>Preferred Stock balance will reflect the 13 month average of the balances, of which the 1st and 13th are found on page 112 line 3.c in the Form No. 1</t>
  </si>
  <si>
    <t xml:space="preserve">  Unfunded Reserves (enter negative)</t>
  </si>
  <si>
    <t>Annual Allocation Factor for Revenue Credits</t>
  </si>
  <si>
    <t xml:space="preserve">Revenue </t>
  </si>
  <si>
    <t xml:space="preserve">Net </t>
  </si>
  <si>
    <t>PBOP Expense Allowed for current year</t>
  </si>
  <si>
    <t>Attachment 8</t>
  </si>
  <si>
    <t>Attachment 9</t>
  </si>
  <si>
    <t>Post-Employment Benefits Other than Pensions (PBOP)</t>
  </si>
  <si>
    <t>(Line 4 divided by Line 1) (If line 1 is zero, enter 1)</t>
  </si>
  <si>
    <t>Origination Fees</t>
  </si>
  <si>
    <t>Rates/Fees</t>
  </si>
  <si>
    <t>Underwriting Discount</t>
  </si>
  <si>
    <t>Arrangement Fee</t>
  </si>
  <si>
    <t>Upfront Fee</t>
  </si>
  <si>
    <t>Rating Agency Fee</t>
  </si>
  <si>
    <t>Legal Fees</t>
  </si>
  <si>
    <t>Annual Rating Agency Fee</t>
  </si>
  <si>
    <t>Annual Bank Agency Fee</t>
  </si>
  <si>
    <t>Utilization Fee</t>
  </si>
  <si>
    <t>Total Fees</t>
  </si>
  <si>
    <t>Other Fees</t>
  </si>
  <si>
    <t>Total Cost of Debt</t>
  </si>
  <si>
    <t>NET ANNUAL TRANSMISSION REVENUE REQUIREMENT</t>
  </si>
  <si>
    <t>General Note:  References to pages in this formula rate template are indicated as:  (page#, line#, col.#)</t>
  </si>
  <si>
    <t>Gross Fee Amount ($000)</t>
  </si>
  <si>
    <t>(c )</t>
  </si>
  <si>
    <t>Fee Amortization period (years)</t>
  </si>
  <si>
    <t>Other</t>
  </si>
  <si>
    <t>Rate Year cost of fees</t>
  </si>
  <si>
    <t>Year Fee Incurred</t>
  </si>
  <si>
    <t>Prior Years Accumulated Fee Amortization</t>
  </si>
  <si>
    <t>Unamortized Balance - End of Rate Year</t>
  </si>
  <si>
    <t>Annual Fees</t>
  </si>
  <si>
    <t>N/A</t>
  </si>
  <si>
    <t>Month During Rate Year</t>
  </si>
  <si>
    <t xml:space="preserve">Rate Year Amortized Fee Amount, col. b / col. d </t>
  </si>
  <si>
    <t xml:space="preserve">   Total Issuance Expense / Origination Fees</t>
  </si>
  <si>
    <t>Page 1 of 1</t>
  </si>
  <si>
    <t>INITIAL PROPOSED TRANSMISSION AND GENERAL PLANT DEPRECIATION RATES</t>
  </si>
  <si>
    <t>CALCULATED FROM APPALACHIAN POWER COMPANY (WEST VIRGINIA) MORTALITY CHARACTERISTICS</t>
  </si>
  <si>
    <t>351.0</t>
  </si>
  <si>
    <t>Energy Storage Equipment</t>
  </si>
  <si>
    <t>R1.5</t>
  </si>
  <si>
    <t>R0.5</t>
  </si>
  <si>
    <t>357.0</t>
  </si>
  <si>
    <t>Underground Conduit</t>
  </si>
  <si>
    <t>L4.0</t>
  </si>
  <si>
    <t>True-Up Interest Rate Calculation</t>
  </si>
  <si>
    <t>Rate Year January</t>
  </si>
  <si>
    <t>Rate Year February</t>
  </si>
  <si>
    <t>Rate Year March</t>
  </si>
  <si>
    <t>Rate Year April</t>
  </si>
  <si>
    <t>Rate Year May</t>
  </si>
  <si>
    <t>Rate Year June</t>
  </si>
  <si>
    <t>Rate Year July</t>
  </si>
  <si>
    <t>Rate Year August</t>
  </si>
  <si>
    <t>Rate Year September</t>
  </si>
  <si>
    <t>Rate Year October</t>
  </si>
  <si>
    <t>Rate Year November</t>
  </si>
  <si>
    <t>Rate Year December</t>
  </si>
  <si>
    <t>RETURN ON RATE BASE (R)</t>
  </si>
  <si>
    <t xml:space="preserve">321.112.b </t>
  </si>
  <si>
    <t xml:space="preserve">     Less Actual PBOP Expense in Year</t>
  </si>
  <si>
    <t>321.97.b</t>
  </si>
  <si>
    <t>321.96.b</t>
  </si>
  <si>
    <t>323.197.b</t>
  </si>
  <si>
    <t>336.7.b&amp;d</t>
  </si>
  <si>
    <t>336.10.b&amp;d, 336.1.b&amp;d</t>
  </si>
  <si>
    <t>266.8f (enter negative)</t>
  </si>
  <si>
    <t>Monthly Balances for Capital Structure</t>
  </si>
  <si>
    <t>December (prior year)</t>
  </si>
  <si>
    <t xml:space="preserve">June </t>
  </si>
  <si>
    <t xml:space="preserve">October </t>
  </si>
  <si>
    <t>( c)</t>
  </si>
  <si>
    <t>Return on Rate Base Worksheet</t>
  </si>
  <si>
    <t>Attachment 5, (Notes Q &amp; R)</t>
  </si>
  <si>
    <t>Undistributed Sub Earnings 216.1 (112.12.c)</t>
  </si>
  <si>
    <t>Accum Other Comp. Income 219 (112.15.c)</t>
  </si>
  <si>
    <t xml:space="preserve">  Preferred Stock </t>
  </si>
  <si>
    <t>Long Term debt balance will reflect the 13 month average of the balances, of which the 1st and 13th are found on page 112 lines 18.c to 21.c in the Form No. 1, the cost is calculated by dividing line 1 by the Long Term Debt balance on line 8.</t>
  </si>
  <si>
    <t>(Sum of Lines 8 through 10)</t>
  </si>
  <si>
    <t>(Sum of Lines 3 through 6)</t>
  </si>
  <si>
    <t>Common Stock balance will reflect the 13 month average of the balances, of which the 1st and 13th are found on Form 1 page 112 line 16.c less lines 3.c , 12.c, and 15.c</t>
  </si>
  <si>
    <t>Line of Credit Fees (68.c)</t>
  </si>
  <si>
    <t>Total Interest and Fees</t>
  </si>
  <si>
    <t>Interest Rate Information</t>
  </si>
  <si>
    <t>Commitment Fee Rate (%)</t>
  </si>
  <si>
    <t>Principal  Drawn ($000)</t>
  </si>
  <si>
    <t>Unutilized Loan Balance ($000)</t>
  </si>
  <si>
    <t>Interest Expense ($000)</t>
  </si>
  <si>
    <t>Effective Annual  Interest Rate (%)</t>
  </si>
  <si>
    <t>Projected Average Drawn Rate for Rate Year (%) - Note A</t>
  </si>
  <si>
    <t>Applicable FERC Interest Rate (Note A):</t>
  </si>
  <si>
    <t>This Attachment is used to compute the interest rate to be applied to each year's revenue requirement true-up.</t>
  </si>
  <si>
    <t>Rate Year Debt Fee expense - Line 35 ( e )</t>
  </si>
  <si>
    <t>Long Term Debt</t>
  </si>
  <si>
    <t>Monthly Average rate</t>
  </si>
  <si>
    <t>Description</t>
  </si>
  <si>
    <t>Total Annual Revenue Requirements</t>
  </si>
  <si>
    <t>Adjustment with</t>
  </si>
  <si>
    <t>Adjustment</t>
  </si>
  <si>
    <t>Correction</t>
  </si>
  <si>
    <t>True-Up</t>
  </si>
  <si>
    <r>
      <t>(Expense)</t>
    </r>
    <r>
      <rPr>
        <vertAlign val="superscript"/>
        <sz val="8"/>
        <rFont val="Times New Roman"/>
        <family val="1"/>
      </rPr>
      <t>4</t>
    </r>
  </si>
  <si>
    <r>
      <rPr>
        <sz val="10"/>
        <rFont val="Times New Roman"/>
        <family val="1"/>
      </rPr>
      <t>Interest</t>
    </r>
    <r>
      <rPr>
        <sz val="8"/>
        <rFont val="Times New Roman"/>
        <family val="1"/>
      </rPr>
      <t xml:space="preserve"> </t>
    </r>
    <r>
      <rPr>
        <vertAlign val="superscript"/>
        <sz val="10"/>
        <rFont val="Times New Roman"/>
        <family val="1"/>
      </rPr>
      <t>5</t>
    </r>
  </si>
  <si>
    <t>(Note 5)</t>
  </si>
  <si>
    <r>
      <t>Requirement</t>
    </r>
    <r>
      <rPr>
        <vertAlign val="superscript"/>
        <sz val="10"/>
        <color theme="1"/>
        <rFont val="Times New Roman"/>
        <family val="1"/>
      </rPr>
      <t>3</t>
    </r>
  </si>
  <si>
    <t>Actual True-Up Year</t>
  </si>
  <si>
    <t>Projected True-Up Year Revenue</t>
  </si>
  <si>
    <t>(Note E)</t>
  </si>
  <si>
    <t>Calendar Year</t>
  </si>
  <si>
    <t>Impact of</t>
  </si>
  <si>
    <t>Corrected Revenue Requirement</t>
  </si>
  <si>
    <t>Attachment 10</t>
  </si>
  <si>
    <t>Attachment 11</t>
  </si>
  <si>
    <t>Filing Name and Date</t>
  </si>
  <si>
    <t>Description of Correction 1</t>
  </si>
  <si>
    <t>Description of Correction 2</t>
  </si>
  <si>
    <t>Total Corrections</t>
  </si>
  <si>
    <t>Interest on Correction</t>
  </si>
  <si>
    <t>Incentive Return in Basis Points</t>
  </si>
  <si>
    <t>Gross Transmission Plant plus CWIP</t>
  </si>
  <si>
    <t>Net Transmission Plant plus CWIP and Abandoned Plant</t>
  </si>
  <si>
    <t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t>
  </si>
  <si>
    <t>Requires approval by FERC of incentive return applicable to the specified project(s).</t>
  </si>
  <si>
    <t>1a</t>
  </si>
  <si>
    <t>1b</t>
  </si>
  <si>
    <t>(Note A)</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</si>
  <si>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t>
  </si>
  <si>
    <t>Note D</t>
  </si>
  <si>
    <t>(Sum of Lines 1 through 4)</t>
  </si>
  <si>
    <t>Total G &amp; I Depreciation Expense</t>
  </si>
  <si>
    <t>GENERAL AND INTANGIBLE (G &amp; I) DEPRECIATION EXPENSE</t>
  </si>
  <si>
    <t>Total  (sum lines 3-5)</t>
  </si>
  <si>
    <t>(Note B)</t>
  </si>
  <si>
    <t xml:space="preserve">D </t>
  </si>
  <si>
    <t>Attachment 4, Line 28, Col. (d) (Note D)</t>
  </si>
  <si>
    <t>Attachment 4, Line 28, Col. (b) (Note E)</t>
  </si>
  <si>
    <t>Attachment 4, Line 28, Col. (c) (Note F)</t>
  </si>
  <si>
    <t>Attachment 4, Line 14, Col. (e) (Note G)</t>
  </si>
  <si>
    <t>Cash Working Capital assigned to transmission is one-eighth of O&amp;M allocated to transmission at page 3, line 15, column 5 minus amortization of Regulatory Asset at page 3, line 12, column 5.  Prepayments are the electric related prepayments booked to Account No. 165 and reported on page 111, line 57 in the Form 1.</t>
  </si>
  <si>
    <t xml:space="preserve">Attachment 4, Line 14, Col. (f) </t>
  </si>
  <si>
    <t>Note J</t>
  </si>
  <si>
    <t>Note K</t>
  </si>
  <si>
    <t>GROSS REVENUE REQUIREMENT, without incentives</t>
  </si>
  <si>
    <t xml:space="preserve">Page 3, Line 8-Add back Regulatory Commission Expenses directly related to transmission service, ISO filings, or transmission siting itemized at 351.h. </t>
  </si>
  <si>
    <t>Total PBOP expenses, corporate parent companies</t>
  </si>
  <si>
    <t>Labor (labor not capitalized) current year</t>
  </si>
  <si>
    <t>Notes</t>
  </si>
  <si>
    <t>Attachment 7, Line 10, Col. (c)</t>
  </si>
  <si>
    <t>Note E</t>
  </si>
  <si>
    <t xml:space="preserve">    Amortization of Regulatory Asset</t>
  </si>
  <si>
    <t>Note F</t>
  </si>
  <si>
    <t>Plant In Service, Accumulated Depreciation, and Depreciation Expenses shall exclude Asset Retirement Obligation amounts.</t>
  </si>
  <si>
    <t>TAXES OTHER THAN INCOME TAXES   (Note M)</t>
  </si>
  <si>
    <t>N</t>
  </si>
  <si>
    <t>INCOME TAXES    (Note N)</t>
  </si>
  <si>
    <t>Note N</t>
  </si>
  <si>
    <t xml:space="preserve">DEPRECIATION EXPENSE </t>
  </si>
  <si>
    <t>Note H</t>
  </si>
  <si>
    <t>WORKING CAPITAL</t>
  </si>
  <si>
    <t xml:space="preserve">ACCUMULATED DEPRECIATION </t>
  </si>
  <si>
    <t xml:space="preserve">GROSS PLANT IN SERVICE </t>
  </si>
  <si>
    <t>O</t>
  </si>
  <si>
    <t>(Note P)</t>
  </si>
  <si>
    <t>Less Transmission plant included in OATT Ancillary Service rates</t>
  </si>
  <si>
    <t>S</t>
  </si>
  <si>
    <t>(Note S)</t>
  </si>
  <si>
    <t>T</t>
  </si>
  <si>
    <t>Attachment 5, (Notes Q, R, and T)</t>
  </si>
  <si>
    <t>U</t>
  </si>
  <si>
    <t>Includes only income related to transmission facilities, such as pole attachments, rentals and special use from general ledger.</t>
  </si>
  <si>
    <t xml:space="preserve">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  </t>
  </si>
  <si>
    <t>RTEP Project Number Or Other Identifier</t>
  </si>
  <si>
    <t>(Note I)</t>
  </si>
  <si>
    <r>
      <t>True-Up Year Revenue Received</t>
    </r>
    <r>
      <rPr>
        <vertAlign val="superscript"/>
        <sz val="10"/>
        <color theme="1"/>
        <rFont val="Times New Roman"/>
        <family val="1"/>
      </rPr>
      <t>1</t>
    </r>
  </si>
  <si>
    <t>Formula Rate True-Up</t>
  </si>
  <si>
    <t>Description of Adjustment</t>
  </si>
  <si>
    <t>Revenue Req.</t>
  </si>
  <si>
    <t>(E, Line 2 ) x (D)</t>
  </si>
  <si>
    <t>Collection  (F)-(E)</t>
  </si>
  <si>
    <t>(G) + (H) + (I)</t>
  </si>
  <si>
    <t>Allocation of</t>
  </si>
  <si>
    <t xml:space="preserve">     Less EPRI Dues</t>
  </si>
  <si>
    <t xml:space="preserve">     Less: Non-safety Advertising account 930.1</t>
  </si>
  <si>
    <t xml:space="preserve">     Less Reg. Commission Expense Account 928</t>
  </si>
  <si>
    <t>(Sum of Lines 1, 4, 10, 11, 12, 16 less Lines 2, 3, 5-9)</t>
  </si>
  <si>
    <t xml:space="preserve">    Misc. Transmission Expense (less amort. of regulatory asset)</t>
  </si>
  <si>
    <t>(page 3, line 49)</t>
  </si>
  <si>
    <t xml:space="preserve">     Plus Transmission Lease Payments in Acct 565</t>
  </si>
  <si>
    <t>1 / (1 - T), T from Line 34</t>
  </si>
  <si>
    <t>13 Month Average</t>
  </si>
  <si>
    <t>Net Revenue Requirement</t>
  </si>
  <si>
    <t>Average rate</t>
  </si>
  <si>
    <t>Rate Year Plus 1 January</t>
  </si>
  <si>
    <t>Rate Year Plus 1 February</t>
  </si>
  <si>
    <t>Rate Year Plus 1 March</t>
  </si>
  <si>
    <t>Rate Year Plus 1 April</t>
  </si>
  <si>
    <t>Rate Year Plus 1 May</t>
  </si>
  <si>
    <t>Note V</t>
  </si>
  <si>
    <t xml:space="preserve">Add back any lease expense of transmission assets used to provide service under this tariff included in account 565. Amount to be obtained from company books and records. </t>
  </si>
  <si>
    <t>Identified in FERC Form 1, or Company records if not so indicated on the FERC Form 1, as being transmission related.</t>
  </si>
  <si>
    <t>Project Revenue Requirement Worksheet</t>
  </si>
  <si>
    <t>PJM Category</t>
  </si>
  <si>
    <t>Schedule 12</t>
  </si>
  <si>
    <t>Zonal</t>
  </si>
  <si>
    <t>Total Schedule 12</t>
  </si>
  <si>
    <t>Total Zonal</t>
  </si>
  <si>
    <t>Or Other</t>
  </si>
  <si>
    <t>Identifier</t>
  </si>
  <si>
    <t>True-Up Adjustment is calculated on the Project True-up Schedule for the relevant true-up year.</t>
  </si>
  <si>
    <t xml:space="preserve">Sum Col. 14 &amp; 15 
</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</si>
  <si>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Cols. G, H and I.</t>
  </si>
  <si>
    <t>4a</t>
  </si>
  <si>
    <t>4b</t>
  </si>
  <si>
    <t>6a</t>
  </si>
  <si>
    <t>6b</t>
  </si>
  <si>
    <t>Line:</t>
  </si>
  <si>
    <t>True-Up Cost of Debt (Line 3 / Line 17)</t>
  </si>
  <si>
    <t>Interest rate on Construction Debt for Rate Year - Line 19 (g)</t>
  </si>
  <si>
    <t>13 Month Average Debt balance - Line 19 ( c)</t>
  </si>
  <si>
    <t>216.b for end of year, records for other months</t>
  </si>
  <si>
    <t>Total CWIP</t>
  </si>
  <si>
    <t>Company records</t>
  </si>
  <si>
    <t>CWIP Allowed in Rate Base</t>
  </si>
  <si>
    <t>Page 1 of 2</t>
  </si>
  <si>
    <t>Attachment 4, Line 43, Col. (h)</t>
  </si>
  <si>
    <t>Note B - page 2, column C</t>
  </si>
  <si>
    <t>Over (Under) Recovery</t>
  </si>
  <si>
    <t>Less</t>
  </si>
  <si>
    <t>Equals</t>
  </si>
  <si>
    <t>Interest Rate on Amount of Refunds or Surcharges</t>
  </si>
  <si>
    <t>Over (Under) Recovery Plus Interest</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</si>
  <si>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</si>
  <si>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</si>
  <si>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</si>
  <si>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</si>
  <si>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</si>
  <si>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</si>
  <si>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</si>
  <si>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</si>
  <si>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Over (Under) Recovery Plus Interest Amortized and Recovered Over 12 Months</t>
  </si>
  <si>
    <t>Total Amount of True-Up Adjustment</t>
  </si>
  <si>
    <t>Less Over (Under) Recovery</t>
  </si>
  <si>
    <t>Total Interest</t>
  </si>
  <si>
    <t>Interest on True-Up</t>
  </si>
  <si>
    <t>Attachment 6a</t>
  </si>
  <si>
    <t xml:space="preserve">Total Interest on True-Up - Attachment 6 </t>
  </si>
  <si>
    <t xml:space="preserve">  Cash Working Capital</t>
  </si>
  <si>
    <t>Page 3 of 5</t>
  </si>
  <si>
    <t>Page 2 of 5</t>
  </si>
  <si>
    <t>Page 1 of 5</t>
  </si>
  <si>
    <t>Page 4 of 5</t>
  </si>
  <si>
    <t>Page 5 of 5</t>
  </si>
  <si>
    <t>Unamortized Abandoned Plant and Amortization of Abandoned Plant will be zero until the Commission accepts or approves recovery of the cost of Abandoned Plant.  Utility must submit a Section 205 filing to recover the cost of abandoned plant.</t>
  </si>
  <si>
    <t>ROE will be supported in the original Section 205 filing and no change in ROE may be made absent a filing with FERC.</t>
  </si>
  <si>
    <t>General and Intangible Depreciation and Amortization Expense includes all expense not directly associated with a project, which is entered on page 3 , column 9.</t>
  </si>
  <si>
    <t>For example, if the Commission were to grant a 150 basis point ROE incentive, the increase in return and taxes for a 100 basis point</t>
  </si>
  <si>
    <t>increase in ROE would be multiplied by 1.5 on Attachment 1 column 12.</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</si>
  <si>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</si>
  <si>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Enter the percentage paid for by customers less the percent associated with an offsetting liability on the balance sheet (Note H)</t>
  </si>
  <si>
    <t xml:space="preserve">The inputs in Column (f) are the percentage of the unfunded reserve that was created by an offsetting liability.  The percentage shown in Column (f) is then equal to the percentage that customers have contributed to the unfunded reserve. </t>
  </si>
  <si>
    <t>Enter 1 if the accrual account is included in the formula rate, enter (0) if the accrual account is NOT included in the formula rate</t>
  </si>
  <si>
    <t>(c) = (a+b)</t>
  </si>
  <si>
    <t>FROM CASE NO. 14-1151-E-D     (NOTE A)</t>
  </si>
  <si>
    <t>These depreciation rates will not be changed absent a FERC order.</t>
  </si>
  <si>
    <t>Calculated Initial Annual Depreciation Rates (Note B)</t>
  </si>
  <si>
    <t xml:space="preserve">The interest rate on corrections will be the average monthly FERC interest rate for the period from the beginning of the year being corrected through the most recent  month available as of the time the correction is computed and included in an annual filing. </t>
  </si>
  <si>
    <t>Original Revenue Requirement</t>
  </si>
  <si>
    <t>Line 7</t>
  </si>
  <si>
    <t>Line 4 + 5</t>
  </si>
  <si>
    <t>line 2 + 7</t>
  </si>
  <si>
    <t>Total Annual Refunds Due to Customers</t>
  </si>
  <si>
    <t>Line 12+16</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</si>
  <si>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</si>
  <si>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Number of Months of Interest</t>
  </si>
  <si>
    <t>Line 12 x 14 x 15</t>
  </si>
  <si>
    <t>Average Monthly FERC Refund Rate</t>
  </si>
  <si>
    <t>1)</t>
  </si>
  <si>
    <t>2)</t>
  </si>
  <si>
    <t>3)</t>
  </si>
  <si>
    <t>4)</t>
  </si>
  <si>
    <t>5)</t>
  </si>
  <si>
    <t xml:space="preserve"> Corrections to true-ups for previous rate years including interest will be computed on Attachment 11 and entered on the appropriate line 3-8 above.</t>
  </si>
  <si>
    <t>INTANGIBLE PLANT</t>
  </si>
  <si>
    <t>Miscellaneous Intangible Plant</t>
  </si>
  <si>
    <t xml:space="preserve">Example Fee Calculation - All amounts represent actual rate year expenses. </t>
  </si>
  <si>
    <t xml:space="preserve">LAND HELD FOR FUTURE USE </t>
  </si>
  <si>
    <t>Any hypothetical amounts or project names in a filed template will be removed and replaced with actual amounts in the first year actual values are available without the need for a section 205 filing to modify the template.</t>
  </si>
  <si>
    <t>FIT=</t>
  </si>
  <si>
    <t>One time up-front debt fees, including origination fees will be amortized and included in the cost of debt.</t>
  </si>
  <si>
    <t>Competitive Concession</t>
  </si>
  <si>
    <t>Account 454 - Rent from Electric Property</t>
  </si>
  <si>
    <t>Note 1</t>
  </si>
  <si>
    <t>Joint pole attachments - telephone</t>
  </si>
  <si>
    <t>Joint pole attachments - cable</t>
  </si>
  <si>
    <t>Underground rentals</t>
  </si>
  <si>
    <t>Transmission tower wireless rentals</t>
  </si>
  <si>
    <t>Other rentals</t>
  </si>
  <si>
    <t>Attachment 12</t>
  </si>
  <si>
    <t>Revenue Credit Detail</t>
  </si>
  <si>
    <t>Monthly Interest Rate on Attachment 6a</t>
  </si>
  <si>
    <t>Company books</t>
  </si>
  <si>
    <t>Over/Under recovery deferral</t>
  </si>
  <si>
    <t>PJM NITS</t>
  </si>
  <si>
    <t>PJM Point to Point</t>
  </si>
  <si>
    <t>Form 1 300.19.b</t>
  </si>
  <si>
    <t>Form 1 330.n</t>
  </si>
  <si>
    <t>Account 454 Revenue Credit</t>
  </si>
  <si>
    <t>Transmission-related</t>
  </si>
  <si>
    <t>Less: Non Transmission</t>
  </si>
  <si>
    <t>(c ) = (a)- (b)</t>
  </si>
  <si>
    <t>Other PJM revenues</t>
  </si>
  <si>
    <t>(Note 1)</t>
  </si>
  <si>
    <t>Less: revenues received pursuant to this Formula Rate</t>
  </si>
  <si>
    <t xml:space="preserve">  Total Per Books</t>
  </si>
  <si>
    <t>Account 456.1 Revenue Credit</t>
  </si>
  <si>
    <t>Less: Over/Under recovery deferral</t>
  </si>
  <si>
    <t>Actual Net Revenue Requirement  (Note B)</t>
  </si>
  <si>
    <t>Projected Revenue Requirement (Note A)</t>
  </si>
  <si>
    <t>Prior Period Adjustments</t>
  </si>
  <si>
    <t>Actual PBOP in Company's O&amp;M and A&amp;G expense accounts in Form No. 1</t>
  </si>
  <si>
    <t>If construction financing is obtained, all rates, fees and monthly debt balances will be subject to true up pursuant to Attachment 9.</t>
  </si>
  <si>
    <t>LIBOR</t>
  </si>
  <si>
    <t>Spread</t>
  </si>
  <si>
    <t>True-up - Construction Financing Cost of Debt</t>
  </si>
  <si>
    <t>Cost of Debt Prior to Issuing Non-Construction Financing</t>
  </si>
  <si>
    <t>Reconciliation of CWIP in Rate Base to FERC Form 1 - Note B</t>
  </si>
  <si>
    <t xml:space="preserve">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  </t>
  </si>
  <si>
    <t>The revenue received is the total amount of revenue distributed to company in the  year as shown on  pages 328-330 of the Form No 1. The Revenue Received is input on line 2, Col. E.</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</si>
  <si>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</si>
  <si>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 xml:space="preserve">Unamortized Abandoned Plant  </t>
  </si>
  <si>
    <t>Preferred Stock (112.3.c)</t>
  </si>
  <si>
    <t>Any hypothetical amounts in a filed template will be removed and replaced with actual amounts in the first year actual construction loans are borrowed or projected to be borrowed without the need for a section 205 filing to modify the template.</t>
  </si>
  <si>
    <t>January through December</t>
  </si>
  <si>
    <t>True-Up Year</t>
  </si>
  <si>
    <t>Line 
No</t>
  </si>
  <si>
    <t>321.97b less line 14</t>
  </si>
  <si>
    <t xml:space="preserve">263.i </t>
  </si>
  <si>
    <t>350.h (Note I)</t>
  </si>
  <si>
    <t>214.c for end of year, records for other months</t>
  </si>
  <si>
    <t>Proprietary Capital (Line 25 ( c))</t>
  </si>
  <si>
    <t xml:space="preserve">Less Account 216.1 Undistributed Subsidiary Earnings (Line 25(d)) </t>
  </si>
  <si>
    <t>Less Account 219 Accum. Other Comprehensive Income (Line 25(e))</t>
  </si>
  <si>
    <t>The FERC's annual charges for the year assessed the Transmission Owner for service under this tariff. To the extent the charges are separately identified on the FERC Form 1 page 350, column I, the line number will be added to the source in Column 2 for reference. Line item references can change from year to year. Items not specifically identified on the FERC Form 1 page 350 will be obtained from Company books and records.</t>
  </si>
  <si>
    <t>Projected rate will be Average LIBOR for rate year + spread. LIBOR will be updated based on information in the Wall Street Journal as of the 15th day of the month prior to population of this template.</t>
  </si>
  <si>
    <t>Commitment Fee ($000)</t>
  </si>
  <si>
    <t>Long Term Debt Interest (117, sum of 62.c - 67.c) Note D</t>
  </si>
  <si>
    <t>If construction debt has not or will not be issued when construction starts, a proxy interest rate will be used for the cost of debt, which will be supported in the initial section 205 filing. The proxy interest rate will be entered on line 36 of this attachment.</t>
  </si>
  <si>
    <t>If construction financing has been obtained, the cost of debt prior to the issuance of non-construction financing shall be based on the terms of the construction financing and determined below. Up-front fees including origination fees will be amortized and included in the cost of debt.</t>
  </si>
  <si>
    <t>Total Loan Amount
($000)</t>
  </si>
  <si>
    <t>Proxy interest rate. Used prior to issuance of construction financing and supported in initial section 205 filing.</t>
  </si>
  <si>
    <t>Long Term Debt (112.18-21.c)</t>
  </si>
  <si>
    <t>Annual Allocation Factor for G &amp; I Depreciation Expense</t>
  </si>
  <si>
    <t>The proposed transmission and general plant depreciation rates were determined using the same depreciation study utilized by Appalachian Power Company to develop transmission and general plant depreciation rates that were approved by the Public Service Commission of West Virginia in their order in Case Nos. 14-1152-E-42T and 14-1151-E-D on May 26, 2015.</t>
  </si>
  <si>
    <t xml:space="preserve">The labor in line 7 is the total labor excluding capitalized labor charged by an AEP affiliate or KCP&amp;L affiliate to the Company in the year. </t>
  </si>
  <si>
    <t xml:space="preserve">     T=1 - {[(1 - SIT) * (1 - FIT)] / (1 - SIT * FIT * p)} = * (1-TEP)</t>
  </si>
  <si>
    <t>Prior Period Adjustments or Corrections</t>
  </si>
  <si>
    <t>Long Term debt balance will reflect the 13 month average of the balances, of which the 1st and 13th are found on page 112 lines 18.c to 21.c in the Form No. 1, the cost is calculated by dividing line 3 by the Long Term Debt balance on line 17.</t>
  </si>
  <si>
    <t>From the Attachment 1, Page 3 of 3, line 1 or 3, col. 16 from the template in which the true-up year revenue requirement was initially projected.</t>
  </si>
  <si>
    <t>From True-Up revenue requirement template Attachment 1, page 3 of 3, line 1 or 3, col. 14.</t>
  </si>
  <si>
    <t>Interest due on the true up is calculated for the 24 month period from the start of the true-up year until the end of the year following the true-up year when the true up will be included in rates. Total True up Interest calculated on Attachment 6 and allocated to projects based on the percentage in Column D.</t>
  </si>
  <si>
    <t>Attachment 13</t>
  </si>
  <si>
    <t>Facility Credits under Section 30.9 of the PJM OATT</t>
  </si>
  <si>
    <t>Attachment 7, Line 8, Col. (c)</t>
  </si>
  <si>
    <t>Year Ended December 31, 2015</t>
  </si>
  <si>
    <t xml:space="preserve">
(Note H)</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</si>
  <si>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</si>
  <si>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</si>
  <si>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</si>
  <si>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</si>
  <si>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Line 5 includes a 100 basis point increase in ROE that is used only to determine the increase in return and income taxes associated with</t>
  </si>
  <si>
    <t>a 100 basis point increase in ROE.  Any ROE actual incentive must be approved by the Commission.</t>
  </si>
  <si>
    <t>100 Basis Point Incentive Return multiplied by Rate Base (line 1 * line 6)</t>
  </si>
  <si>
    <t>Note:</t>
  </si>
  <si>
    <t>Rate Year Plus 1 June</t>
  </si>
  <si>
    <t>Rate Year Plus 1 July</t>
  </si>
  <si>
    <t>Rate Year Plus 1 August</t>
  </si>
  <si>
    <t>Note A - Lines 1-20 are the FERC interest rates under section 35.19a  of the regulations for the period shown. Line 21 is the average of lines 1-20.</t>
  </si>
  <si>
    <t>(b.i)</t>
  </si>
  <si>
    <t>(b.ii)</t>
  </si>
  <si>
    <t>FERC balance sheet account where reserves are recorded</t>
  </si>
  <si>
    <t>FERC income statement account where reserves are recorded</t>
  </si>
  <si>
    <t>Balance of Account 255 will be reduced by prior flow throughs and excluded if the utility chooses to utilize amortization of tax credits against taxable income.</t>
  </si>
  <si>
    <t xml:space="preserve">Calculate rate base using 13 month average balance, except ADIT which is calculated based on the average of the beginning of the year and the end of the year balances. </t>
  </si>
  <si>
    <t xml:space="preserve">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an approval by FERC for inclusion in this formula rate for collection on behalf of the network customer, shall be addressed in either the Network Customer’s Service Agreement or any other agreement between the Parties. </t>
  </si>
  <si>
    <t>Beginning Balance</t>
  </si>
  <si>
    <t>Ending Balance</t>
  </si>
  <si>
    <t xml:space="preserve">Recovery of Regulatory Asset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</si>
  <si>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 xml:space="preserve">Amounts on lines 2-3 reflect data from the 2015 actuarial reports for AEP and KCP&amp;L. These values cannot change absent approval or acceptance by FERC in a separate proceeding. </t>
  </si>
  <si>
    <t>Includes only FICA, unemployment, highway, property, and other assessments charged in the current year.  Taxes related to income, franchise taxes, and sales and use taxes are excluded. Gross receipts taxes are not included in transmission revenue requirement in the Rate Formula Template, since they are recovered elsewhere. To the extent individual types of taxes are separately identified on the FERC Form 1 page 263, column I, the line number will be added to the source in Column 2 for reference. Line item references can change from year to year. Items not specifically identified on the FERC Form 1 page 263 will be obtained from Company books and records.</t>
  </si>
  <si>
    <t xml:space="preserve">  Accounts 456.0 and 456.1</t>
  </si>
  <si>
    <t>The revenues credited on page 1 lines 2-6 shall include revenues related to the Transmission Owner's integrated transmission facilities, including revenues for any load which is not included in the divisor used to derive the annual rate.  They do not include revenues associated with FERC annual charges, gross receipts taxes, or facilities not included in this template (e.g., direct assignment facilities and GSUs) which are not recovered under this Rate Formula Template.</t>
  </si>
  <si>
    <t>Account 456.0 Other Operating Revenues</t>
  </si>
  <si>
    <t>Form 1 300.21.b</t>
  </si>
  <si>
    <t>Account 456.1 Revenues from Transmission of Electricity for Others</t>
  </si>
  <si>
    <t>Total 456.0 and 456.1 Revenue Credits</t>
  </si>
  <si>
    <t>Account 456.0 Revenue Credit</t>
  </si>
  <si>
    <t xml:space="preserve">All 454, 456.0 and 456.1 revenues will be detailed from Company books and records or FERC Form 1, and additional rows added if necessary. Non-transmission related amounts will be deducted to determine transmission-related amounts. Revenues that are not derived from PJM rates which are based on this transmission formula rate will be included as a revenue credit.   </t>
  </si>
  <si>
    <t>ACCOUNTS 456.0 AND 456.1 (OTHER ELECTRIC REVENUES)</t>
  </si>
  <si>
    <t xml:space="preserve">Plant </t>
  </si>
  <si>
    <t>Labor</t>
  </si>
  <si>
    <t>Related</t>
  </si>
  <si>
    <t>ADIT- 282</t>
  </si>
  <si>
    <t>ADIT-190</t>
  </si>
  <si>
    <t>Wages &amp; Salary Allocator</t>
  </si>
  <si>
    <t>Net Plant Allocator</t>
  </si>
  <si>
    <t>Justification</t>
  </si>
  <si>
    <t>Instructions for Account 190:</t>
  </si>
  <si>
    <t>3.  ADIT items related to Plant and not in Columns C &amp; D are included in Column E</t>
  </si>
  <si>
    <t>ADIT- 283</t>
  </si>
  <si>
    <t>Attachment 4b - Accumulated Deferred Income Taxes (ADIT) Worksheet (End of Year)</t>
  </si>
  <si>
    <t xml:space="preserve">Dissimilar items with amounts exceeding $100,000 will be listed separately.  </t>
  </si>
  <si>
    <t>Annual forecasted change</t>
  </si>
  <si>
    <t>Monthly forecasted change</t>
  </si>
  <si>
    <t>(A)</t>
  </si>
  <si>
    <t>(B)</t>
  </si>
  <si>
    <t>(C )</t>
  </si>
  <si>
    <t>(D)</t>
  </si>
  <si>
    <t>(E)</t>
  </si>
  <si>
    <t>(F)</t>
  </si>
  <si>
    <t>(G)</t>
  </si>
  <si>
    <t>(H)</t>
  </si>
  <si>
    <t>Future Test Period</t>
  </si>
  <si>
    <t>Prorated Item</t>
  </si>
  <si>
    <t>or Excluded</t>
  </si>
  <si>
    <t>Non-Electric</t>
  </si>
  <si>
    <t>1.  ADIT items related only to Non-Electric Utility Operations and excluded items are directly assigned to Column C</t>
  </si>
  <si>
    <t>Calculation of Account 282 monthly forecasted activity for Proratable balances</t>
  </si>
  <si>
    <t>Proratable Deferred Tax Activity</t>
  </si>
  <si>
    <r>
      <t xml:space="preserve">Deferred Tax </t>
    </r>
    <r>
      <rPr>
        <sz val="10"/>
        <color indexed="8"/>
        <rFont val="Arial"/>
        <family val="2"/>
      </rPr>
      <t>Balance</t>
    </r>
  </si>
  <si>
    <r>
      <t xml:space="preserve">Days in </t>
    </r>
    <r>
      <rPr>
        <sz val="10"/>
        <color indexed="8"/>
        <rFont val="Arial"/>
        <family val="2"/>
      </rPr>
      <t>Month</t>
    </r>
  </si>
  <si>
    <r>
      <t xml:space="preserve">Number of Days Left in </t>
    </r>
    <r>
      <rPr>
        <sz val="10"/>
        <color indexed="8"/>
        <rFont val="Arial"/>
        <family val="2"/>
      </rPr>
      <t>Period</t>
    </r>
  </si>
  <si>
    <r>
      <t xml:space="preserve">Proration </t>
    </r>
    <r>
      <rPr>
        <sz val="10"/>
        <color indexed="8"/>
        <rFont val="Arial"/>
        <family val="2"/>
      </rPr>
      <t>Amount</t>
    </r>
  </si>
  <si>
    <r>
      <t xml:space="preserve">Prorated </t>
    </r>
    <r>
      <rPr>
        <sz val="10"/>
        <color indexed="8"/>
        <rFont val="Arial"/>
        <family val="2"/>
      </rPr>
      <t>Balance</t>
    </r>
  </si>
  <si>
    <t>Rate Year ending balance</t>
  </si>
  <si>
    <t>Rate Year beginning balance</t>
  </si>
  <si>
    <t>January (line 4)</t>
  </si>
  <si>
    <t>4.  ADIT items related to Labor and not in Columns C &amp; D are included in Column F</t>
  </si>
  <si>
    <t>Attachment 4a - Accumulated Deferred Income Taxes (ADIT) Worksheet</t>
  </si>
  <si>
    <t>Beginning of Rate Year and Rate Year Average</t>
  </si>
  <si>
    <t>Attachment 4c - Proration of Property-Related Accumulated Deferred Income Taxes</t>
  </si>
  <si>
    <t>Subtotal - Form 1 p234, line 8, column ( c )</t>
  </si>
  <si>
    <t xml:space="preserve">Subtotal - Form 1 p275, line 2, column (k) </t>
  </si>
  <si>
    <t xml:space="preserve">Subtotal - Form 1 p277, line 9, column (k)  </t>
  </si>
  <si>
    <t xml:space="preserve">Subtotal - Form 1 p276, line 9, column (b)  </t>
  </si>
  <si>
    <t xml:space="preserve">Subtotal - Form 1 p274, line 2, column (b) </t>
  </si>
  <si>
    <t>Subtotal - Form 1 p234, line 8, column (b)</t>
  </si>
  <si>
    <t>Overpayments of Income Taxes shall be excluded from Prepayments if the overpayments are not used to reduce future tax liability.</t>
  </si>
  <si>
    <t>Unfunded Reserves    (Notes A and F through H)</t>
  </si>
  <si>
    <t>A description of each item and justification for the exclusion from or allocation to the Transmission function will be listed below.</t>
  </si>
  <si>
    <t>2.  ADIT items related only to Transmission other than Plant-related items are directly assigned to Column D</t>
  </si>
  <si>
    <t>Long Term debt interest is the sum of Form 1 page 117 lines 62-67.c, with 65-66.c entered as negative numbers. If the Company has any short term debt with associated companies, the interest on that short term debt recorded in Account 430 will be excluded. The portion of interest in Account 430 related to any long term debt to associated companies will be included.</t>
  </si>
  <si>
    <t>13 Month Average Long-Term Debt - Note B</t>
  </si>
  <si>
    <t>Long Term Interest and Fees (117, sum of 62.c through 67.c) - Note A</t>
  </si>
  <si>
    <t xml:space="preserve">Amounts on line 5 reflect the actual AEP and KCP&amp;L straight-time labor, including both capitalized and expensed labor, loaded for non-productive load. KCP&amp;L's labor is $243,676,962, as provided on the 2015 FERC Form 1 on page 354.96.d, less $51,943,652 of labor dollars associated with the Wolf Creek Nuclear Facility.  </t>
  </si>
  <si>
    <t xml:space="preserve">Excess / (Deficit) Deferred Income Taxes </t>
  </si>
  <si>
    <t xml:space="preserve">Excess / (Deficit) Deferred Income Tax Adjustment </t>
  </si>
  <si>
    <t>Company Books and Records - Note O</t>
  </si>
  <si>
    <t>Project Net Plant is the Project Gross Plant Identified in Column 3 less the associated Accumulated Depreciation plus CWIP in rate base, if applicable and Unamortized Abandoned Plant, if applicable.</t>
  </si>
  <si>
    <t>Less: CWIP Excluded from Rate Base</t>
  </si>
  <si>
    <t>Less: AFUDC Excluded from Rate Base</t>
  </si>
  <si>
    <t>( d )= (a) - (b) - ( c )</t>
  </si>
  <si>
    <t xml:space="preserve">Less Preferred Stock (line 25 (b)) </t>
  </si>
  <si>
    <t>Total - sum cols. D-G</t>
  </si>
  <si>
    <t>Instructions for Account 281/282/283:</t>
  </si>
  <si>
    <t>ADIT- 281</t>
  </si>
  <si>
    <t xml:space="preserve">Subtotal - Form 1 p273, line 8, column (k) </t>
  </si>
  <si>
    <t xml:space="preserve">Subtotal - Form 1 p272, line 8, column (b) </t>
  </si>
  <si>
    <t>Account No. 281
Accumulated Deferred Income Taxes (Note E)</t>
  </si>
  <si>
    <t>Account No. 282
Accumulated Deferred Income Taxes (Note E)</t>
  </si>
  <si>
    <t>Account No. 283
Accumulated Deferred Income Taxes (Note E)</t>
  </si>
  <si>
    <t>Account No. 190
Accumulated Deferred Income Taxes (Note E)</t>
  </si>
  <si>
    <t>Att. 4a &amp; Att. 4b</t>
  </si>
  <si>
    <t>Note J - 111.57.c for end of year, records for other months</t>
  </si>
  <si>
    <t xml:space="preserve">  Account No. 281 (enter negative)</t>
  </si>
  <si>
    <t xml:space="preserve">  Account No. 282 (enter negative)</t>
  </si>
  <si>
    <t>Attachment 4, Line 28, Col. (e) (Note D)</t>
  </si>
  <si>
    <t xml:space="preserve">  Account No. 283 (enter negative)</t>
  </si>
  <si>
    <t>Attachment 4, Line 28, Col. (f) (Note D)</t>
  </si>
  <si>
    <t xml:space="preserve">  Account No. 190 </t>
  </si>
  <si>
    <t>Attachment 4, Line 28, Col. (g) (Note D)</t>
  </si>
  <si>
    <t>Attachment 4, Line 28, Col. (h) (Note D)</t>
  </si>
  <si>
    <t>Subtotal - sum cols. D-G</t>
  </si>
  <si>
    <t>W</t>
  </si>
  <si>
    <t>Attachment 4, Line 14, Col. (d) (Note W)</t>
  </si>
  <si>
    <t>Note: This workpaper documents the calculation of the rate base adjustment to prorate forecasted activity in ADIT resulting from the use of accelerated tax depreciation on additions to plant in service required by IRS regulation Section1.167(I)-I(h)(6)(ii) when preparing forecasted rates. This worksheet is not used during Annual True-Ups. The adjustment on line 21 is included on Attachment 4b as a reduction to the ending forecasted ADIT balance of ADIT Account 282.</t>
  </si>
  <si>
    <t>Less: IRS Proration Adjustment - Att. 4C, line 19</t>
  </si>
  <si>
    <t xml:space="preserve">Page 3, Line 6 - Subtract all EPRI Annual Membership Dues recorded in any O&amp;M or A&amp;G account listed in Form 1 at 353.f, all Regulatory Commission Expenses in account 928 itemized at 351.h, and non-safety related advertising included in Account 930.1.  </t>
  </si>
  <si>
    <t>Consistent with 266.8.b &amp; 267.8.h</t>
  </si>
  <si>
    <t>Calculate using 13 month average balance, except ADIT which is calculated as described in Note E.</t>
  </si>
  <si>
    <t>Balances in Accounts 190, 281, 282 and 283 classified in the FERC Form 1 as Electric-related, as adjusted by any amounts in contra accounts identified as regulatory assets or liabilities related to FASB 106 or 109.  Excludes ARO-related items. Balance of Account 255 will be reduced by prior flow throughs and excluded if the utility chooses to utilize amortization of tax credits against taxable income.  Account 281 is not allocated to Transmission. For rate projections, the ADIT calculation will include a proration of accelerated tax depreciation-related deferred taxes in accordance with Section 1.167(l)-1(h)(6)(ii) of the IRS regulations.</t>
  </si>
  <si>
    <t xml:space="preserve">ADIT is computed using the average of the beginning of the year and the end of the year balances. Attachments 4a and 4b are used to populate the beginning and ending ADIT balances on lines 15 and 27 above. ADIT calculations will be  prorated to the extent required by Section 1.167(l)-1(h)(6)(ii) of the IRS regulations. Rate Projections will use Attachment 4c to calculate the proration adjustment. </t>
  </si>
  <si>
    <t>Recovery of CWIP in rate base must be approved by FERC.  Attachment 4 provides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Attachment 4.</t>
  </si>
  <si>
    <t>To be completed in conjunction with Attachment H-30A.</t>
  </si>
  <si>
    <t>Attachment H-30A</t>
  </si>
  <si>
    <t>Attach H-30A, p 3, line 17 col. 5, less line 14 col. 5</t>
  </si>
  <si>
    <t>Attach H-30A, p 3, line 20, col 5 (Note C)</t>
  </si>
  <si>
    <t>Attach H-30A, p 3, line 32 col 5</t>
  </si>
  <si>
    <t>Attach H-30A, p 1, line 6 col 5</t>
  </si>
  <si>
    <t>Attach H-30A, p 3, line 46 col 5</t>
  </si>
  <si>
    <t>Attach H-30A, p 3, line 48 col 5</t>
  </si>
  <si>
    <t xml:space="preserve">This worksheet is used to compute project specific revenue requirements for any projects for which such calculation is required by PJM. This will generally include projects with specific incentives or competitive concessions, or projects with regional cost allocation in PJM. Projects will be listed as either Schedule 12,  Zonal, or other category defined by PJM. Other projects which comprise the remaining revenue requirement on Attachment H-30A will not be entered on this schedule. </t>
  </si>
  <si>
    <t>Gross Transmission Plant is that identified on page 2 line 2 of Attachment H-30A inclusive of any CWIP included in rate base when authorized by FERC order.</t>
  </si>
  <si>
    <t>Net Plant is that identified on page 2 line 14 of Attachment H-30A inclusive of any CWIP or unamortized Abandoned Plant included in rate base when authorized by FERC order less any prefunded AFUDC, if applicable.</t>
  </si>
  <si>
    <t>Project Depreciation Expense is the actual value booked for the project (excluding General and Intangible depreciation) at Attachment H-30A, page 3, line 19, plus amortization of Abandoned Plant at Attachment H-30A, page 3, line 21, if applicable.</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</si>
  <si>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H-30A.</t>
  </si>
  <si>
    <t xml:space="preserve">This Attachment 8 is to be utilized to determine the cost of debt prior to issuing non-construction financing.  Once non-construction financing is issued the cost of debt shall be determined using the methodology described in Note Q on Attachment H-30A. </t>
  </si>
  <si>
    <t>Note A - Projected ATRR for the true-up year from Page 1, Line 1 of Projection Attachment H-30A minus Line 6 of Projection Attachment H-30A.</t>
  </si>
  <si>
    <t>Note B - Actual Net ATRR for the true-up year from Page 1, Line 10 of True-Up Attachment H-30A.</t>
  </si>
  <si>
    <t>Line 25 (a), Note A and Attachment H-30A Note Q</t>
  </si>
  <si>
    <t>Line 25 (b), Note B and Attachment H-30A Note Q</t>
  </si>
  <si>
    <t>Line 7, Note C  and Attachment H-30A Notes Q and T</t>
  </si>
  <si>
    <t>Remaining Attachment H-30A</t>
  </si>
  <si>
    <t>(Notes Q &amp; R from Attachment H-30A)</t>
  </si>
  <si>
    <t>(Notes Q, R, &amp; T from Attachment H-30A)</t>
  </si>
  <si>
    <t>Cost = Attachment H-30A, page 4, Line 17, Cost plus 100 bp</t>
  </si>
  <si>
    <t xml:space="preserve">       and FIT, SIT &amp; p are as given in Attachment H-30A footnote N.</t>
  </si>
  <si>
    <t>Attachment H-30A, Page 3, Line 39</t>
  </si>
  <si>
    <t>Attachment H-30A, Page 3, Line 40</t>
  </si>
  <si>
    <t>Attachment H-30A, Page 3, Line 41</t>
  </si>
  <si>
    <t>Return    (Attach. H-30A, page 3 line 48 col 5)</t>
  </si>
  <si>
    <t>Income Tax    (Attach. H-30A, page 3 line 46 col 5)</t>
  </si>
  <si>
    <t xml:space="preserve"> in Attachment H-30A that are not the result of a timing difference.</t>
  </si>
  <si>
    <t>Rate Formula Template - Attachment H-30A</t>
  </si>
  <si>
    <t>Transource Maryland, LLC</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</si>
  <si>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calculations and the income taxes calculated in Attachment H-30A that are not the result of a timing difference, including but not limited to depreciation related to capitalized AFUDC equity and meals and entertainment deductions.</t>
  </si>
  <si>
    <t>PJM Market Efficiency Project 9A</t>
  </si>
  <si>
    <t>b2743.5, b2752.5</t>
  </si>
  <si>
    <t>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A hypothetical capital structure of 60% equity and 40% debt  will be used until the first transmission asset is placed in service, or until otherwise authorized by the Commission, subject to any project-specific limitations refelcted on Attachment 1, Project Revenue Requirement Worksheet.</t>
  </si>
  <si>
    <t>Pursuant to the Commission-approved settlement in Docket No. ER17-419, the Company has agreed not to seek a risk-based incentive ROE for the competitive elements of a</t>
  </si>
  <si>
    <t>project in Pennsylvania and Maryland known as PJM Market Efficiency Project 9A.  Therefore, Attachment 2 shall not be used for PJM Market Efficiency Project 9A.</t>
  </si>
  <si>
    <t>The Competitive Concession is a reduction in the revenue requirement, if any, that the Company agreed to, for instance, in the process of being selected to build facilities as the result of a competitive process and equals the amount by which the  annual revenue requirement is reduced from the ceiling rate. The Competitive Concession column will also be used to reflect any reduction in the revenue requirement resulting from the following provisions of the Settlement filed in Docket No. ER17-419, after such Settlement becomes effective by its terms: (i) the requirement that the Company cap the equity component of the capital structure for the competitive elements of a project in Pennsylvania and Maryland known as PJM Market Efficiency Project 9A ("Project 9A") at 50% beginning on the earlier of (a) Project 9A's in-service date, (b) the date non-construction debt (i.e., permanent financing) is put in place, or (c) June 1, 2020; and (ii) the requirement that the Company forgo any ROE incentives (including the 50 basis point RTO participation adder) for any Project 9A costs that exceed $210 million on the date the project is placed into service. A workpaper will be prepared supporting the amount of any applicable concession or other revenue requirement reduction reflected in this column.</t>
  </si>
  <si>
    <t>For  the 12 months ended 12/31/22</t>
  </si>
  <si>
    <t>520A  Provision for Possible Revenue Refunds</t>
  </si>
  <si>
    <t>Revenue Refund Timing Differences</t>
  </si>
  <si>
    <t>601E Insurance Premiums Accrued</t>
  </si>
  <si>
    <t>Prepaid Insurance Timing Differences</t>
  </si>
  <si>
    <t>911Q-DSIT  DSIT Entry-Normalized</t>
  </si>
  <si>
    <t>Electric operations DSIT</t>
  </si>
  <si>
    <t>014C-MD - NOL-State C/F-Deferred Tax Asset</t>
  </si>
  <si>
    <t>Net operating loss carryforward due to negative Maryland state taxable income</t>
  </si>
  <si>
    <t>960F-XS Excess ADFIT 282.4 - Protected</t>
  </si>
  <si>
    <t>Gross-up on Excess ADIT related to Plant</t>
  </si>
  <si>
    <t>230A ACRS Benefit Normalized</t>
  </si>
  <si>
    <t>Related to Capitalized Plant Timing Differences</t>
  </si>
  <si>
    <t>712K  Capitalized Software Cost</t>
  </si>
  <si>
    <t>Related to Capitalized Software Timing Differences</t>
  </si>
  <si>
    <t>310A AOFUDC</t>
  </si>
  <si>
    <t>Related to Capitalized Interest Timing Differences</t>
  </si>
  <si>
    <t>960F-XS Exess ADFIT 282.1 - Protected</t>
  </si>
  <si>
    <t>Related to Excess ADIT on Plant Timing Differences</t>
  </si>
  <si>
    <t>960F-XS Exess ADFIT 282.4 - Protected</t>
  </si>
  <si>
    <t>DFIT on Maryland State NOL carryforward in 190</t>
  </si>
  <si>
    <t>671S Reg Asset - Pre Construction</t>
  </si>
  <si>
    <t>Book Deferral Timing Differences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</si>
</sst>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0.0_);\(#,##0.0\)"/>
    <numFmt numFmtId="180" formatCode="&quot;$&quot;#,##0.000_);\(&quot;$&quot;#,##0.000\)"/>
    <numFmt numFmtId="181" formatCode="&quot;$&quot;#,##0.0_);\(&quot;$&quot;#,##0.0\)"/>
    <numFmt numFmtId="182" formatCode="#,##0.000_);\(#,##0.000\)"/>
    <numFmt numFmtId="183" formatCode="_(* #,##0.0000_);_(* \(#,##0.0000\);_(* &quot;-&quot;??_);_(@_)"/>
    <numFmt numFmtId="184" formatCode="_(* #,##0.00000_);_(* \(#,##0.00000\);_(* &quot;-&quot;??_);_(@_)"/>
    <numFmt numFmtId="185" formatCode="_(* #,##0.0\¢_m;[Red]_(* \-#,##0.0\¢_m;[Green]_(* 0.0\¢_m;_(@_)_%"/>
    <numFmt numFmtId="186" formatCode="_(* #,##0.00\¢_m;[Red]_(* \-#,##0.00\¢_m;[Green]_(* 0.00\¢_m;_(@_)_%"/>
    <numFmt numFmtId="187" formatCode="_(* #,##0.000\¢_m;[Red]_(* \-#,##0.000\¢_m;[Green]_(* 0.000\¢_m;_(@_)_%"/>
    <numFmt numFmtId="188" formatCode="_(_(\£* #,##0_)_%;[Red]_(\(\£* #,##0\)_%;[Green]_(_(\£* #,##0_)_%;_(@_)_%"/>
    <numFmt numFmtId="189" formatCode="_(_(\£* #,##0.0_)_%;[Red]_(\(\£* #,##0.0\)_%;[Green]_(_(\£* #,##0.0_)_%;_(@_)_%"/>
    <numFmt numFmtId="190" formatCode="_(_(\£* #,##0.00_)_%;[Red]_(\(\£* #,##0.00\)_%;[Green]_(_(\£* #,##0.00_)_%;_(@_)_%"/>
    <numFmt numFmtId="191" formatCode="0.0%_);\(0.0%\)"/>
    <numFmt numFmtId="192" formatCode="\•\ \ @"/>
    <numFmt numFmtId="193" formatCode="_(_(\•_ #0_)_%;[Red]_(_(\•_ \-#0\)_%;[Green]_(_(\•_ #0_)_%;_(_(\•_ @_)_%"/>
    <numFmt numFmtId="194" formatCode="_(_(_•_ \•_ #0_)_%;[Red]_(_(_•_ \•_ \-#0\)_%;[Green]_(_(_•_ \•_ #0_)_%;_(_(_•_ \•_ @_)_%"/>
    <numFmt numFmtId="195" formatCode="_(_(_•_ _•_ \•_ #0_)_%;[Red]_(_(_•_ _•_ \•_ \-#0\)_%;[Green]_(_(_•_ _•_ \•_ #0_)_%;_(_(_•_ \•_ @_)_%"/>
    <numFmt numFmtId="196" formatCode="#,##0,_);\(#,##0,\)"/>
    <numFmt numFmtId="197" formatCode="0.0,_);\(0.0,\)"/>
    <numFmt numFmtId="198" formatCode="0.00,_);\(0.00,\)"/>
    <numFmt numFmtId="199" formatCode="_(_(_$* #,##0.0_)_%;[Red]_(\(_$* #,##0.0\)_%;[Green]_(_(_$* #,##0.0_)_%;_(@_)_%"/>
    <numFmt numFmtId="200" formatCode="_(_(_$* #,##0.00_)_%;[Red]_(\(_$* #,##0.00\)_%;[Green]_(_(_$* #,##0.00_)_%;_(@_)_%"/>
    <numFmt numFmtId="201" formatCode="_(_(_$* #,##0.000_)_%;[Red]_(\(_$* #,##0.000\)_%;[Green]_(_(_$* #,##0.000_)_%;_(@_)_%"/>
    <numFmt numFmtId="202" formatCode="_._.* #,##0.0_)_%;_._.* \(#,##0.0\)_%;_._.* \ ?_)_%"/>
    <numFmt numFmtId="203" formatCode="_._.* #,##0.00_)_%;_._.* \(#,##0.00\)_%;_._.* \ ?_)_%"/>
    <numFmt numFmtId="204" formatCode="_._.* #,##0.000_)_%;_._.* \(#,##0.000\)_%;_._.* \ ?_)_%"/>
    <numFmt numFmtId="205" formatCode="_._.* #,##0.0000_)_%;_._.* \(#,##0.0000\)_%;_._.* \ ?_)_%"/>
    <numFmt numFmtId="206" formatCode="_(_(&quot;$&quot;* #,##0.0_)_%;[Red]_(\(&quot;$&quot;* #,##0.0\)_%;[Green]_(_(&quot;$&quot;* #,##0.0_)_%;_(@_)_%"/>
    <numFmt numFmtId="207" formatCode="_(_(&quot;$&quot;* #,##0.00_)_%;[Red]_(\(&quot;$&quot;* #,##0.00\)_%;[Green]_(_(&quot;$&quot;* #,##0.00_)_%;_(@_)_%"/>
    <numFmt numFmtId="208" formatCode="_(_(&quot;$&quot;* #,##0.000_)_%;[Red]_(\(&quot;$&quot;* #,##0.000\)_%;[Green]_(_(&quot;$&quot;* #,##0.000_)_%;_(@_)_%"/>
    <numFmt numFmtId="209" formatCode="_._.&quot;$&quot;* #,##0.0_)_%;_._.&quot;$&quot;* \(#,##0.0\)_%;_._.&quot;$&quot;* \ ?_)_%"/>
    <numFmt numFmtId="210" formatCode="_._.&quot;$&quot;* #,##0.00_)_%;_._.&quot;$&quot;* \(#,##0.00\)_%;_._.&quot;$&quot;* \ ?_)_%"/>
    <numFmt numFmtId="211" formatCode="_._.&quot;$&quot;* #,##0.000_)_%;_._.&quot;$&quot;* \(#,##0.000\)_%;_._.&quot;$&quot;* \ ?_)_%"/>
    <numFmt numFmtId="212" formatCode="_._.&quot;$&quot;* #,##0.0000_)_%;_._.&quot;$&quot;* \(#,##0.0000\)_%;_._.&quot;$&quot;* \ ?_)_%"/>
    <numFmt numFmtId="213" formatCode="&quot;$&quot;#,##0,_);\(&quot;$&quot;#,##0,\)"/>
    <numFmt numFmtId="214" formatCode="&quot;$&quot;0.0,_);\(&quot;$&quot;0.0,\)"/>
    <numFmt numFmtId="215" formatCode="&quot;$&quot;0.00,_);\(&quot;$&quot;0.00,\)"/>
    <numFmt numFmtId="216" formatCode="_(* dd\-mmm\-yy_)_%"/>
    <numFmt numFmtId="217" formatCode="_(* dd\ mmmm\ yyyy_)_%"/>
    <numFmt numFmtId="218" formatCode="_(* mmmm\ dd\,\ yyyy_)_%"/>
    <numFmt numFmtId="219" formatCode="_(* dd\.mm\.yyyy_)_%"/>
    <numFmt numFmtId="220" formatCode="_(* mm/dd/yyyy_)_%"/>
    <numFmt numFmtId="221" formatCode="m/d/yy;@"/>
    <numFmt numFmtId="222" formatCode="#,##0.0\x_);\(#,##0.0\x\)"/>
    <numFmt numFmtId="223" formatCode="#,##0.00\x_);\(#,##0.00\x\)"/>
    <numFmt numFmtId="224" formatCode="[$€-2]\ #,##0_);\([$€-2]\ #,##0\)"/>
    <numFmt numFmtId="225" formatCode="[$€-2]\ #,##0.0_);\([$€-2]\ #,##0.0\)"/>
    <numFmt numFmtId="226" formatCode="_([$€-2]* #,##0.00_);_([$€-2]* \(#,##0.00\);_([$€-2]* &quot;-&quot;??_)"/>
    <numFmt numFmtId="227" formatCode="General_)_%"/>
    <numFmt numFmtId="228" formatCode="_(_(#0_)_%;[Red]_(_(\-#0\)_%;[Green]_(_(#0_)_%;_(_(@_)_%"/>
    <numFmt numFmtId="229" formatCode="_(_(_•_ #0_)_%;[Red]_(_(_•_ \-#0\)_%;[Green]_(_(_•_ #0_)_%;_(_(_•_ @_)_%"/>
    <numFmt numFmtId="230" formatCode="_(_(_•_ _•_ #0_)_%;[Red]_(_(_•_ _•_ \-#0\)_%;[Green]_(_(_•_ _•_ #0_)_%;_(_(_•_ _•_ @_)_%"/>
    <numFmt numFmtId="231" formatCode="_(_(_•_ _•_ _•_ #0_)_%;[Red]_(_(_•_ _•_ _•_ \-#0\)_%;[Green]_(_(_•_ _•_ _•_ #0_)_%;_(_(_•_ _•_ _•_ @_)_%"/>
    <numFmt numFmtId="232" formatCode="#,##0\x;\(#,##0\x\)"/>
    <numFmt numFmtId="233" formatCode="0.0\x;\(0.0\x\)"/>
    <numFmt numFmtId="234" formatCode="#,##0.00\x;\(#,##0.00\x\)"/>
    <numFmt numFmtId="235" formatCode="#,##0.000\x;\(#,##0.000\x\)"/>
    <numFmt numFmtId="236" formatCode="0.0_);\(0.0\)"/>
    <numFmt numFmtId="237" formatCode="0%;\(0%\)"/>
    <numFmt numFmtId="238" formatCode="0.00\ \x_);\(0.00\ \x\)"/>
    <numFmt numFmtId="239" formatCode="_(* #,##0_);_(* \(#,##0\);_(* &quot;-&quot;????_);_(@_)"/>
    <numFmt numFmtId="240" formatCode="0__"/>
    <numFmt numFmtId="241" formatCode="h:mmAM/PM"/>
    <numFmt numFmtId="242" formatCode="0&quot; E&quot;"/>
    <numFmt numFmtId="243" formatCode="yyyy"/>
    <numFmt numFmtId="244" formatCode="0.0%;\(0.0%\)"/>
    <numFmt numFmtId="245" formatCode="0.00%_);\(0.00%\)"/>
    <numFmt numFmtId="246" formatCode="0.000%_);\(0.000%\)"/>
    <numFmt numFmtId="247" formatCode="_(0_)%;\(0\)%;\ \ ?_)%"/>
    <numFmt numFmtId="248" formatCode="_._._(* 0_)%;_._.* \(0\)%;_._._(* \ ?_)%"/>
    <numFmt numFmtId="249" formatCode="0%_);\(0%\)"/>
    <numFmt numFmtId="250" formatCode="_(* #,##0_)_%;[Red]_(* \(#,##0\)_%;[Green]_(* 0_)_%;_(@_)_%"/>
    <numFmt numFmtId="251" formatCode="_(* #,##0.0%_);[Red]_(* \-#,##0.0%_);[Green]_(* 0.0%_);_(@_)_%"/>
    <numFmt numFmtId="252" formatCode="_(* #,##0.00%_);[Red]_(* \-#,##0.00%_);[Green]_(* 0.00%_);_(@_)_%"/>
    <numFmt numFmtId="253" formatCode="_(* #,##0.000%_);[Red]_(* \-#,##0.000%_);[Green]_(* 0.000%_);_(@_)_%"/>
    <numFmt numFmtId="254" formatCode="_(0.0_)%;\(0.0\)%;\ \ ?_)%"/>
    <numFmt numFmtId="255" formatCode="_._._(* 0.0_)%;_._.* \(0.0\)%;_._._(* \ ?_)%"/>
    <numFmt numFmtId="256" formatCode="_(0.00_)%;\(0.00\)%;\ \ ?_)%"/>
    <numFmt numFmtId="257" formatCode="_._._(* 0.00_)%;_._.* \(0.00\)%;_._._(* \ ?_)%"/>
    <numFmt numFmtId="258" formatCode="_(0.000_)%;\(0.000\)%;\ \ ?_)%"/>
    <numFmt numFmtId="259" formatCode="_._._(* 0.000_)%;_._.* \(0.000\)%;_._._(* \ ?_)%"/>
    <numFmt numFmtId="260" formatCode="_(0.0000_)%;\(0.0000\)%;\ \ ?_)%"/>
    <numFmt numFmtId="261" formatCode="_._._(* 0.0000_)%;_._.* \(0.0000\)%;_._._(* \ ?_)%"/>
    <numFmt numFmtId="262" formatCode="mmmm\ dd\,\ yy"/>
    <numFmt numFmtId="263" formatCode="0.0\x"/>
    <numFmt numFmtId="264" formatCode="_(* #,##0_);_(* \(#,##0\);_(* \ ?_)"/>
    <numFmt numFmtId="265" formatCode="_(* #,##0.0_);_(* \(#,##0.0\);_(* \ ?_)"/>
    <numFmt numFmtId="266" formatCode="_(* #,##0.00_);_(* \(#,##0.00\);_(* \ ?_)"/>
    <numFmt numFmtId="267" formatCode="_(* #,##0.000_);_(* \(#,##0.000\);_(* \ ?_)"/>
    <numFmt numFmtId="268" formatCode="_(&quot;$&quot;* #,##0_);_(&quot;$&quot;* \(#,##0\);_(&quot;$&quot;* \ ?_)"/>
    <numFmt numFmtId="269" formatCode="_(&quot;$&quot;* #,##0.0_);_(&quot;$&quot;* \(#,##0.0\);_(&quot;$&quot;* \ ?_)"/>
    <numFmt numFmtId="270" formatCode="_(&quot;$&quot;* #,##0.00_);_(&quot;$&quot;* \(#,##0.00\);_(&quot;$&quot;* \ ?_)"/>
    <numFmt numFmtId="271" formatCode="_(&quot;$&quot;* #,##0.000_);_(&quot;$&quot;* \(#,##0.000\);_(&quot;$&quot;* \ ?_)"/>
    <numFmt numFmtId="272" formatCode="0000&quot;A&quot;"/>
    <numFmt numFmtId="273" formatCode="0&quot;E&quot;"/>
    <numFmt numFmtId="274" formatCode="0000&quot;E&quot;"/>
    <numFmt numFmtId="275" formatCode="0.0"/>
    <numFmt numFmtId="276" formatCode="_(* #,##0.000_);_(* \(#,##0.000\);_(* &quot;-&quot;??_);_(@_)"/>
    <numFmt numFmtId="277" formatCode="0.0000%"/>
    <numFmt numFmtId="278" formatCode="&quot;$&quot;#,##0\ ;\(&quot;$&quot;#,##0\)"/>
    <numFmt numFmtId="279" formatCode="[$-409]m/d/yy\ h:mm\ AM/PM;@"/>
    <numFmt numFmtId="280" formatCode="_(&quot;$&quot;* #,##0.000_);_(&quot;$&quot;* \(#,##0.000\);_(&quot;$&quot;* &quot;-&quot;??_);_(@_)"/>
  </numFmts>
  <fonts count="173">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family val="2"/>
    </font>
    <font>
      <sz val="9"/>
      <color indexed="40"/>
      <name val="Times New Roman"/>
      <family val="1"/>
    </font>
    <font>
      <vertAlign val="superscript"/>
      <sz val="8"/>
      <name val="Times New Roman"/>
      <family val="1"/>
    </font>
    <font>
      <sz val="10"/>
      <color theme="1"/>
      <name val="Arial"/>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b/>
      <sz val="18"/>
      <color indexed="56"/>
      <name val="Cambria"/>
      <family val="2"/>
    </font>
    <font>
      <sz val="11"/>
      <color indexed="10"/>
      <name val="Arial Narrow"/>
      <family val="2"/>
    </font>
    <font>
      <sz val="10"/>
      <name val="Arial"/>
      <family val="2"/>
    </font>
    <font>
      <sz val="12"/>
      <name val="Arial Narrow"/>
      <family val="2"/>
    </font>
    <font>
      <sz val="11"/>
      <name val="Arial Narrow"/>
      <family val="2"/>
    </font>
    <font>
      <sz val="9"/>
      <name val="Arial Narrow"/>
      <family val="2"/>
    </font>
    <font>
      <b/>
      <sz val="12"/>
      <name val="Times New Roman"/>
      <family val="1"/>
    </font>
    <font>
      <u/>
      <sz val="12"/>
      <name val="Times New Roman"/>
      <family val="1"/>
    </font>
    <font>
      <sz val="12"/>
      <color rgb="FF0000FF"/>
      <name val="Times New Roman"/>
      <family val="1"/>
    </font>
    <font>
      <sz val="11"/>
      <color theme="1"/>
      <name val="Times New Roman"/>
      <family val="1"/>
    </font>
    <font>
      <sz val="12"/>
      <color indexed="10"/>
      <name val="Times New Roman"/>
      <family val="1"/>
    </font>
    <font>
      <b/>
      <sz val="11"/>
      <name val="Times New Roman"/>
      <family val="1"/>
    </font>
    <font>
      <sz val="12"/>
      <color rgb="FFFF0000"/>
      <name val="Times New Roman"/>
      <family val="1"/>
    </font>
    <font>
      <sz val="10"/>
      <name val="Arial MT"/>
    </font>
    <font>
      <i/>
      <sz val="9"/>
      <color indexed="81"/>
      <name val="Tahoma"/>
      <family val="2"/>
    </font>
    <font>
      <b/>
      <sz val="9"/>
      <color indexed="81"/>
      <name val="Tahoma"/>
      <family val="2"/>
    </font>
    <font>
      <sz val="9"/>
      <color indexed="81"/>
      <name val="Tahoma"/>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4"/>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22"/>
      <name val="Arial"/>
      <family val="2"/>
    </font>
    <font>
      <i/>
      <sz val="11"/>
      <color indexed="23"/>
      <name val="Calibri"/>
      <family val="2"/>
    </font>
    <font>
      <sz val="11"/>
      <color indexed="17"/>
      <name val="Calibri"/>
      <family val="2"/>
    </font>
    <font>
      <b/>
      <sz val="18"/>
      <color indexed="22"/>
      <name val="Arial"/>
      <family val="2"/>
    </font>
    <font>
      <b/>
      <sz val="15"/>
      <color theme="3"/>
      <name val="Calibri"/>
      <family val="2"/>
      <scheme val="minor"/>
    </font>
    <font>
      <b/>
      <sz val="12"/>
      <color indexed="22"/>
      <name val="Arial"/>
      <family val="2"/>
    </font>
    <font>
      <b/>
      <sz val="13"/>
      <color theme="3"/>
      <name val="Calibri"/>
      <family val="2"/>
      <scheme val="minor"/>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10"/>
      <name val="MS Sans Serif"/>
      <family val="2"/>
    </font>
    <font>
      <b/>
      <sz val="11"/>
      <color indexed="63"/>
      <name val="Calibri"/>
      <family val="2"/>
    </font>
    <font>
      <b/>
      <sz val="10"/>
      <name val="MS Sans Serif"/>
      <family val="2"/>
    </font>
    <font>
      <b/>
      <sz val="11"/>
      <color theme="1"/>
      <name val="Calibri"/>
      <family val="2"/>
      <scheme val="minor"/>
    </font>
    <font>
      <sz val="11"/>
      <color indexed="10"/>
      <name val="Calibri"/>
      <family val="2"/>
    </font>
    <font>
      <sz val="12"/>
      <color theme="1"/>
      <name val="Times New Roman"/>
      <family val="1"/>
    </font>
    <font>
      <u/>
      <sz val="10"/>
      <name val="Arial"/>
      <family val="2"/>
    </font>
    <font>
      <b/>
      <sz val="12"/>
      <color theme="1"/>
      <name val="Times New Roman"/>
      <family val="1"/>
    </font>
    <font>
      <u/>
      <sz val="12"/>
      <color theme="1"/>
      <name val="Times New Roman"/>
      <family val="2"/>
    </font>
  </fonts>
  <fills count="71">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1"/>
        <bgColor indexed="64"/>
      </patternFill>
    </fill>
  </fills>
  <borders count="50">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auto="1"/>
      </top>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auto="1"/>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s>
  <cellStyleXfs count="9820">
    <xf numFmtId="174" fontId="0" fillId="0" borderId="0" applyProtection="0"/>
    <xf numFmtId="0" fontId="17" fillId="0" borderId="0"/>
    <xf numFmtId="185" fontId="55" fillId="0" borderId="0" applyFont="0" applyFill="0" applyBorder="0" applyAlignment="0" applyProtection="0"/>
    <xf numFmtId="186" fontId="55" fillId="0" borderId="0" applyFont="0" applyFill="0" applyBorder="0" applyAlignment="0" applyProtection="0"/>
    <xf numFmtId="187" fontId="55" fillId="0" borderId="0" applyFont="0" applyFill="0" applyBorder="0" applyAlignment="0" applyProtection="0"/>
    <xf numFmtId="188" fontId="55" fillId="0" borderId="0" applyFont="0" applyFill="0" applyBorder="0" applyAlignment="0" applyProtection="0"/>
    <xf numFmtId="189" fontId="55" fillId="0" borderId="0" applyFont="0" applyFill="0" applyBorder="0" applyAlignment="0" applyProtection="0"/>
    <xf numFmtId="190" fontId="55" fillId="0" borderId="0" applyFont="0" applyFill="0" applyBorder="0" applyAlignment="0" applyProtection="0"/>
    <xf numFmtId="0" fontId="25" fillId="0" borderId="0"/>
    <xf numFmtId="191" fontId="17" fillId="2" borderId="0" applyNumberFormat="0" applyFill="0" applyBorder="0" applyAlignment="0" applyProtection="0">
      <alignment horizontal="right" vertical="center"/>
    </xf>
    <xf numFmtId="191" fontId="49" fillId="0" borderId="0" applyNumberFormat="0" applyFill="0" applyBorder="0" applyAlignment="0" applyProtection="0"/>
    <xf numFmtId="0" fontId="17" fillId="0" borderId="1" applyNumberFormat="0" applyFont="0" applyFill="0" applyAlignment="0" applyProtection="0"/>
    <xf numFmtId="192" fontId="47" fillId="0" borderId="0" applyFont="0" applyFill="0" applyBorder="0" applyAlignment="0" applyProtection="0"/>
    <xf numFmtId="193" fontId="55" fillId="0" borderId="0" applyFont="0" applyFill="0" applyBorder="0" applyProtection="0">
      <alignment horizontal="left"/>
    </xf>
    <xf numFmtId="194" fontId="55" fillId="0" borderId="0" applyFont="0" applyFill="0" applyBorder="0" applyProtection="0">
      <alignment horizontal="left"/>
    </xf>
    <xf numFmtId="195" fontId="55" fillId="0" borderId="0" applyFont="0" applyFill="0" applyBorder="0" applyProtection="0">
      <alignment horizontal="left"/>
    </xf>
    <xf numFmtId="37" fontId="56" fillId="0" borderId="0" applyFont="0" applyFill="0" applyBorder="0" applyAlignment="0" applyProtection="0">
      <alignment vertical="center"/>
      <protection locked="0"/>
    </xf>
    <xf numFmtId="196" fontId="57" fillId="0" borderId="0" applyFont="0" applyFill="0" applyBorder="0" applyAlignment="0" applyProtection="0"/>
    <xf numFmtId="0" fontId="58" fillId="0" borderId="0"/>
    <xf numFmtId="0" fontId="58" fillId="0" borderId="0"/>
    <xf numFmtId="174" fontId="15" fillId="0" borderId="0" applyFill="0"/>
    <xf numFmtId="174" fontId="15" fillId="0" borderId="0">
      <alignment horizontal="center"/>
    </xf>
    <xf numFmtId="0" fontId="15" fillId="0" borderId="0" applyFill="0">
      <alignment horizontal="center"/>
    </xf>
    <xf numFmtId="174" fontId="16" fillId="0" borderId="2" applyFill="0"/>
    <xf numFmtId="0" fontId="17" fillId="0" borderId="0" applyFont="0" applyAlignment="0"/>
    <xf numFmtId="0" fontId="18" fillId="0" borderId="0" applyFill="0">
      <alignment vertical="top"/>
    </xf>
    <xf numFmtId="0" fontId="16" fillId="0" borderId="0" applyFill="0">
      <alignment horizontal="left" vertical="top"/>
    </xf>
    <xf numFmtId="174" fontId="19" fillId="0" borderId="3" applyFill="0"/>
    <xf numFmtId="0" fontId="17" fillId="0" borderId="0" applyNumberFormat="0" applyFont="0" applyAlignment="0"/>
    <xf numFmtId="0" fontId="18" fillId="0" borderId="0" applyFill="0">
      <alignment wrapText="1"/>
    </xf>
    <xf numFmtId="0" fontId="16" fillId="0" borderId="0" applyFill="0">
      <alignment horizontal="left" vertical="top" wrapText="1"/>
    </xf>
    <xf numFmtId="174" fontId="20" fillId="0" borderId="0" applyFill="0"/>
    <xf numFmtId="0" fontId="21" fillId="0" borderId="0" applyNumberFormat="0" applyFont="0" applyAlignment="0">
      <alignment horizontal="center"/>
    </xf>
    <xf numFmtId="0" fontId="22" fillId="0" borderId="0" applyFill="0">
      <alignment vertical="top" wrapText="1"/>
    </xf>
    <xf numFmtId="0" fontId="19" fillId="0" borderId="0" applyFill="0">
      <alignment horizontal="left" vertical="top" wrapText="1"/>
    </xf>
    <xf numFmtId="174" fontId="17" fillId="0" borderId="0" applyFill="0"/>
    <xf numFmtId="0" fontId="21" fillId="0" borderId="0" applyNumberFormat="0" applyFont="0" applyAlignment="0">
      <alignment horizontal="center"/>
    </xf>
    <xf numFmtId="0" fontId="23" fillId="0" borderId="0" applyFill="0">
      <alignment vertical="center" wrapText="1"/>
    </xf>
    <xf numFmtId="0" fontId="24" fillId="0" borderId="0">
      <alignment horizontal="left" vertical="center" wrapText="1"/>
    </xf>
    <xf numFmtId="174" fontId="25" fillId="0" borderId="0" applyFill="0"/>
    <xf numFmtId="0" fontId="21" fillId="0" borderId="0" applyNumberFormat="0" applyFont="0" applyAlignment="0">
      <alignment horizontal="center"/>
    </xf>
    <xf numFmtId="0" fontId="26" fillId="0" borderId="0" applyFill="0">
      <alignment horizontal="center" vertical="center" wrapText="1"/>
    </xf>
    <xf numFmtId="0" fontId="27" fillId="0" borderId="0" applyFill="0">
      <alignment horizontal="center" vertical="center" wrapText="1"/>
    </xf>
    <xf numFmtId="0" fontId="17" fillId="0" borderId="0" applyFill="0">
      <alignment horizontal="center" vertical="center" wrapText="1"/>
    </xf>
    <xf numFmtId="174" fontId="28" fillId="0" borderId="0" applyFill="0"/>
    <xf numFmtId="0" fontId="21" fillId="0" borderId="0" applyNumberFormat="0" applyFont="0" applyAlignment="0">
      <alignment horizontal="center"/>
    </xf>
    <xf numFmtId="0" fontId="29" fillId="0" borderId="0" applyFill="0">
      <alignment horizontal="center" vertical="center" wrapText="1"/>
    </xf>
    <xf numFmtId="0" fontId="30" fillId="0" borderId="0" applyFill="0">
      <alignment horizontal="center" vertical="center" wrapText="1"/>
    </xf>
    <xf numFmtId="174" fontId="31" fillId="0" borderId="0" applyFill="0"/>
    <xf numFmtId="0" fontId="21" fillId="0" borderId="0" applyNumberFormat="0" applyFont="0" applyAlignment="0">
      <alignment horizontal="center"/>
    </xf>
    <xf numFmtId="0" fontId="32" fillId="0" borderId="0">
      <alignment horizontal="center" wrapText="1"/>
    </xf>
    <xf numFmtId="0" fontId="28" fillId="0" borderId="0" applyFill="0">
      <alignment horizontal="center" wrapText="1"/>
    </xf>
    <xf numFmtId="179" fontId="59" fillId="0" borderId="0" applyFont="0" applyFill="0" applyBorder="0" applyAlignment="0" applyProtection="0">
      <protection locked="0"/>
    </xf>
    <xf numFmtId="197" fontId="59" fillId="0" borderId="0" applyFont="0" applyFill="0" applyBorder="0" applyAlignment="0" applyProtection="0">
      <protection locked="0"/>
    </xf>
    <xf numFmtId="39" fontId="17" fillId="0" borderId="0" applyFont="0" applyFill="0" applyBorder="0" applyAlignment="0" applyProtection="0"/>
    <xf numFmtId="198" fontId="60" fillId="0" borderId="0" applyFont="0" applyFill="0" applyBorder="0" applyAlignment="0" applyProtection="0"/>
    <xf numFmtId="182" fontId="57" fillId="0" borderId="0" applyFont="0" applyFill="0" applyBorder="0" applyAlignment="0" applyProtection="0"/>
    <xf numFmtId="0" fontId="17" fillId="0" borderId="1" applyNumberFormat="0" applyFont="0" applyFill="0" applyBorder="0" applyProtection="0">
      <alignment horizontal="centerContinuous" vertical="center"/>
    </xf>
    <xf numFmtId="0" fontId="41" fillId="0" borderId="0" applyFill="0" applyBorder="0" applyProtection="0">
      <alignment horizontal="center"/>
      <protection locked="0"/>
    </xf>
    <xf numFmtId="43" fontId="17" fillId="0" borderId="0" applyFont="0" applyFill="0" applyBorder="0" applyAlignment="0" applyProtection="0"/>
    <xf numFmtId="0" fontId="17"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41" fontId="17" fillId="0" borderId="0" applyFont="0" applyFill="0" applyBorder="0" applyAlignment="0" applyProtection="0"/>
    <xf numFmtId="199" fontId="55" fillId="0" borderId="0" applyFont="0" applyFill="0" applyBorder="0" applyAlignment="0" applyProtection="0"/>
    <xf numFmtId="200" fontId="55" fillId="0" borderId="0" applyFont="0" applyFill="0" applyBorder="0" applyAlignment="0" applyProtection="0"/>
    <xf numFmtId="201" fontId="55" fillId="0" borderId="0" applyFont="0" applyFill="0" applyBorder="0" applyAlignment="0" applyProtection="0"/>
    <xf numFmtId="202" fontId="53" fillId="0" borderId="0" applyFont="0" applyFill="0" applyBorder="0" applyAlignment="0" applyProtection="0"/>
    <xf numFmtId="203" fontId="62" fillId="0" borderId="0" applyFont="0" applyFill="0" applyBorder="0" applyAlignment="0" applyProtection="0"/>
    <xf numFmtId="204" fontId="62" fillId="0" borderId="0" applyFont="0" applyFill="0" applyBorder="0" applyAlignment="0" applyProtection="0"/>
    <xf numFmtId="205" fontId="20" fillId="0" borderId="0" applyFont="0" applyFill="0" applyBorder="0" applyAlignment="0" applyProtection="0">
      <protection locked="0"/>
    </xf>
    <xf numFmtId="43" fontId="13" fillId="0" borderId="0" applyFont="0" applyFill="0" applyBorder="0" applyAlignment="0" applyProtection="0"/>
    <xf numFmtId="43" fontId="37" fillId="0" borderId="0" applyFont="0" applyFill="0" applyBorder="0" applyAlignment="0" applyProtection="0"/>
    <xf numFmtId="43" fontId="27" fillId="0" borderId="0" applyFont="0" applyFill="0" applyBorder="0" applyAlignment="0" applyProtection="0"/>
    <xf numFmtId="43" fontId="17" fillId="0" borderId="0" applyFont="0" applyFill="0" applyBorder="0" applyAlignment="0" applyProtection="0"/>
    <xf numFmtId="43" fontId="5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43" fontId="96" fillId="0" borderId="0" applyFont="0" applyFill="0" applyBorder="0" applyAlignment="0" applyProtection="0"/>
    <xf numFmtId="37" fontId="63" fillId="0" borderId="0" applyFill="0" applyBorder="0" applyAlignment="0" applyProtection="0"/>
    <xf numFmtId="3" fontId="17" fillId="0" borderId="0" applyFont="0" applyFill="0" applyBorder="0" applyAlignment="0" applyProtection="0"/>
    <xf numFmtId="0" fontId="16" fillId="0" borderId="0" applyFill="0" applyBorder="0" applyAlignment="0" applyProtection="0">
      <protection locked="0"/>
    </xf>
    <xf numFmtId="0" fontId="17" fillId="0" borderId="4"/>
    <xf numFmtId="44" fontId="17" fillId="0" borderId="0" applyFont="0" applyFill="0" applyBorder="0" applyAlignment="0" applyProtection="0"/>
    <xf numFmtId="206" fontId="55" fillId="0" borderId="0" applyFont="0" applyFill="0" applyBorder="0" applyAlignment="0" applyProtection="0"/>
    <xf numFmtId="207" fontId="55" fillId="0" borderId="0" applyFont="0" applyFill="0" applyBorder="0" applyAlignment="0" applyProtection="0"/>
    <xf numFmtId="208" fontId="55" fillId="0" borderId="0" applyFont="0" applyFill="0" applyBorder="0" applyAlignment="0" applyProtection="0"/>
    <xf numFmtId="209" fontId="62" fillId="0" borderId="0" applyFont="0" applyFill="0" applyBorder="0" applyAlignment="0" applyProtection="0"/>
    <xf numFmtId="210" fontId="62" fillId="0" borderId="0" applyFont="0" applyFill="0" applyBorder="0" applyAlignment="0" applyProtection="0"/>
    <xf numFmtId="211" fontId="62" fillId="0" borderId="0" applyFont="0" applyFill="0" applyBorder="0" applyAlignment="0" applyProtection="0"/>
    <xf numFmtId="212" fontId="20" fillId="0" borderId="0" applyFont="0" applyFill="0" applyBorder="0" applyAlignment="0" applyProtection="0">
      <protection locked="0"/>
    </xf>
    <xf numFmtId="44" fontId="27" fillId="0" borderId="0" applyFont="0" applyFill="0" applyBorder="0" applyAlignment="0" applyProtection="0"/>
    <xf numFmtId="44" fontId="17" fillId="0" borderId="0" applyFont="0" applyFill="0" applyBorder="0" applyAlignment="0" applyProtection="0"/>
    <xf numFmtId="44" fontId="5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5" fontId="63" fillId="0" borderId="0" applyFill="0" applyBorder="0" applyAlignment="0" applyProtection="0"/>
    <xf numFmtId="5" fontId="17" fillId="0" borderId="0" applyFont="0" applyFill="0" applyBorder="0" applyAlignment="0" applyProtection="0"/>
    <xf numFmtId="5" fontId="17" fillId="0" borderId="0" applyFont="0" applyFill="0" applyBorder="0" applyAlignment="0" applyProtection="0"/>
    <xf numFmtId="213" fontId="57" fillId="0" borderId="0" applyFont="0" applyFill="0" applyBorder="0" applyAlignment="0" applyProtection="0"/>
    <xf numFmtId="181" fontId="17" fillId="0" borderId="0" applyFont="0" applyFill="0" applyBorder="0" applyAlignment="0" applyProtection="0"/>
    <xf numFmtId="214" fontId="59" fillId="0" borderId="0" applyFont="0" applyFill="0" applyBorder="0" applyAlignment="0" applyProtection="0">
      <protection locked="0"/>
    </xf>
    <xf numFmtId="7" fontId="15" fillId="0" borderId="0" applyFont="0" applyFill="0" applyBorder="0" applyAlignment="0" applyProtection="0"/>
    <xf numFmtId="215" fontId="60" fillId="0" borderId="0" applyFont="0" applyFill="0" applyBorder="0" applyAlignment="0" applyProtection="0"/>
    <xf numFmtId="180" fontId="64" fillId="0" borderId="0" applyFont="0" applyFill="0" applyBorder="0" applyAlignment="0" applyProtection="0"/>
    <xf numFmtId="0" fontId="65" fillId="3" borderId="5" applyNumberFormat="0" applyFont="0" applyFill="0" applyAlignment="0" applyProtection="0">
      <alignment horizontal="left" indent="1"/>
    </xf>
    <xf numFmtId="14" fontId="17" fillId="0" borderId="0" applyFont="0" applyFill="0" applyBorder="0" applyAlignment="0" applyProtection="0"/>
    <xf numFmtId="216" fontId="55" fillId="0" borderId="0" applyFont="0" applyFill="0" applyBorder="0" applyProtection="0"/>
    <xf numFmtId="217" fontId="55" fillId="0" borderId="0" applyFont="0" applyFill="0" applyBorder="0" applyProtection="0"/>
    <xf numFmtId="218" fontId="55" fillId="0" borderId="0" applyFont="0" applyFill="0" applyBorder="0" applyAlignment="0" applyProtection="0"/>
    <xf numFmtId="219" fontId="55" fillId="0" borderId="0" applyFont="0" applyFill="0" applyBorder="0" applyAlignment="0" applyProtection="0"/>
    <xf numFmtId="220" fontId="55" fillId="0" borderId="0" applyFont="0" applyFill="0" applyBorder="0" applyAlignment="0" applyProtection="0"/>
    <xf numFmtId="221" fontId="66" fillId="0" borderId="0" applyFont="0" applyFill="0" applyBorder="0" applyAlignment="0" applyProtection="0"/>
    <xf numFmtId="5" fontId="67" fillId="0" borderId="0" applyBorder="0"/>
    <xf numFmtId="181" fontId="67" fillId="0" borderId="0" applyBorder="0"/>
    <xf numFmtId="7" fontId="67" fillId="0" borderId="0" applyBorder="0"/>
    <xf numFmtId="37" fontId="67" fillId="0" borderId="0" applyBorder="0"/>
    <xf numFmtId="179" fontId="67" fillId="0" borderId="0" applyBorder="0"/>
    <xf numFmtId="222" fontId="67" fillId="0" borderId="0" applyBorder="0"/>
    <xf numFmtId="39" fontId="67" fillId="0" borderId="0" applyBorder="0"/>
    <xf numFmtId="223" fontId="67" fillId="0" borderId="0" applyBorder="0"/>
    <xf numFmtId="7" fontId="17" fillId="0" borderId="0" applyFont="0" applyFill="0" applyBorder="0" applyAlignment="0" applyProtection="0"/>
    <xf numFmtId="224" fontId="57" fillId="0" borderId="0" applyFont="0" applyFill="0" applyBorder="0" applyAlignment="0" applyProtection="0"/>
    <xf numFmtId="225" fontId="57" fillId="0" borderId="0" applyFont="0" applyFill="0" applyAlignment="0" applyProtection="0"/>
    <xf numFmtId="224" fontId="57" fillId="0" borderId="0" applyFont="0" applyFill="0" applyBorder="0" applyAlignment="0" applyProtection="0"/>
    <xf numFmtId="226" fontId="15" fillId="0" borderId="0" applyFont="0" applyFill="0" applyBorder="0" applyAlignment="0" applyProtection="0"/>
    <xf numFmtId="2" fontId="17" fillId="0" borderId="0" applyFont="0" applyFill="0" applyBorder="0" applyAlignment="0" applyProtection="0"/>
    <xf numFmtId="0" fontId="68" fillId="0" borderId="0"/>
    <xf numFmtId="179" fontId="69" fillId="0" borderId="0" applyNumberFormat="0" applyFill="0" applyBorder="0" applyAlignment="0" applyProtection="0"/>
    <xf numFmtId="0" fontId="15" fillId="0" borderId="0" applyFont="0" applyFill="0" applyBorder="0" applyAlignment="0" applyProtection="0"/>
    <xf numFmtId="0" fontId="55" fillId="0" borderId="0" applyFont="0" applyFill="0" applyBorder="0" applyProtection="0">
      <alignment horizontal="center" wrapText="1"/>
    </xf>
    <xf numFmtId="227" fontId="55" fillId="0" borderId="0" applyFont="0" applyFill="0" applyBorder="0" applyProtection="0">
      <alignment horizontal="right"/>
    </xf>
    <xf numFmtId="0" fontId="69" fillId="0" borderId="0" applyNumberFormat="0" applyFill="0" applyBorder="0" applyAlignment="0" applyProtection="0"/>
    <xf numFmtId="0" fontId="70" fillId="4" borderId="0" applyNumberFormat="0" applyFill="0" applyBorder="0" applyAlignment="0" applyProtection="0"/>
    <xf numFmtId="0" fontId="19" fillId="0" borderId="6" applyNumberFormat="0" applyAlignment="0" applyProtection="0">
      <alignment horizontal="left" vertical="center"/>
    </xf>
    <xf numFmtId="0" fontId="19" fillId="0" borderId="7">
      <alignment horizontal="left" vertical="center"/>
    </xf>
    <xf numFmtId="14" fontId="42" fillId="5" borderId="8">
      <alignment horizontal="center" vertical="center" wrapText="1"/>
    </xf>
    <xf numFmtId="0" fontId="33" fillId="0" borderId="0" applyFont="0" applyFill="0" applyBorder="0" applyAlignment="0" applyProtection="0"/>
    <xf numFmtId="0" fontId="34" fillId="0" borderId="0" applyFont="0" applyFill="0" applyBorder="0" applyAlignment="0" applyProtection="0"/>
    <xf numFmtId="0" fontId="19" fillId="0" borderId="0" applyFont="0" applyFill="0" applyBorder="0" applyAlignment="0" applyProtection="0"/>
    <xf numFmtId="0" fontId="41" fillId="0" borderId="0" applyFill="0" applyAlignment="0" applyProtection="0">
      <protection locked="0"/>
    </xf>
    <xf numFmtId="0" fontId="41" fillId="0" borderId="1" applyFill="0" applyAlignment="0" applyProtection="0">
      <protection locked="0"/>
    </xf>
    <xf numFmtId="0" fontId="35" fillId="0" borderId="8"/>
    <xf numFmtId="0" fontId="36" fillId="0" borderId="0"/>
    <xf numFmtId="0" fontId="71" fillId="0" borderId="1" applyNumberFormat="0" applyFill="0" applyAlignment="0" applyProtection="0"/>
    <xf numFmtId="0" fontId="66" fillId="6" borderId="0" applyNumberFormat="0" applyFont="0" applyBorder="0" applyAlignment="0" applyProtection="0"/>
    <xf numFmtId="0" fontId="72" fillId="0" borderId="0" applyNumberFormat="0" applyFill="0" applyBorder="0" applyAlignment="0" applyProtection="0">
      <alignment vertical="top"/>
      <protection locked="0"/>
    </xf>
    <xf numFmtId="0" fontId="52" fillId="7" borderId="9" applyNumberFormat="0" applyAlignment="0" applyProtection="0"/>
    <xf numFmtId="228" fontId="55" fillId="0" borderId="0" applyFont="0" applyFill="0" applyBorder="0" applyProtection="0">
      <alignment horizontal="left"/>
    </xf>
    <xf numFmtId="229" fontId="55" fillId="0" borderId="0" applyFont="0" applyFill="0" applyBorder="0" applyProtection="0">
      <alignment horizontal="left"/>
    </xf>
    <xf numFmtId="230" fontId="55" fillId="0" borderId="0" applyFont="0" applyFill="0" applyBorder="0" applyProtection="0">
      <alignment horizontal="left"/>
    </xf>
    <xf numFmtId="231" fontId="55" fillId="0" borderId="0" applyFont="0" applyFill="0" applyBorder="0" applyProtection="0">
      <alignment horizontal="left"/>
    </xf>
    <xf numFmtId="10" fontId="15" fillId="8" borderId="9" applyNumberFormat="0" applyBorder="0" applyAlignment="0" applyProtection="0"/>
    <xf numFmtId="5" fontId="73" fillId="0" borderId="0" applyBorder="0"/>
    <xf numFmtId="181" fontId="73" fillId="0" borderId="0" applyBorder="0"/>
    <xf numFmtId="7" fontId="73" fillId="0" borderId="0" applyBorder="0"/>
    <xf numFmtId="37" fontId="73" fillId="0" borderId="0" applyBorder="0"/>
    <xf numFmtId="179" fontId="73" fillId="0" borderId="0" applyBorder="0"/>
    <xf numFmtId="222" fontId="73" fillId="0" borderId="0" applyBorder="0"/>
    <xf numFmtId="39" fontId="73" fillId="0" borderId="0" applyBorder="0"/>
    <xf numFmtId="223" fontId="73" fillId="0" borderId="0" applyBorder="0"/>
    <xf numFmtId="0" fontId="66" fillId="0" borderId="10" applyNumberFormat="0" applyFont="0" applyFill="0" applyAlignment="0" applyProtection="0"/>
    <xf numFmtId="0" fontId="74" fillId="0" borderId="0"/>
    <xf numFmtId="0" fontId="15" fillId="9" borderId="0"/>
    <xf numFmtId="232" fontId="17" fillId="0" borderId="0" applyFont="0" applyFill="0" applyBorder="0" applyAlignment="0" applyProtection="0"/>
    <xf numFmtId="233" fontId="17" fillId="0" borderId="0" applyFont="0" applyFill="0" applyBorder="0" applyAlignment="0" applyProtection="0"/>
    <xf numFmtId="234" fontId="17" fillId="0" borderId="0" applyFont="0" applyFill="0" applyBorder="0" applyAlignment="0" applyProtection="0"/>
    <xf numFmtId="235" fontId="17" fillId="0" borderId="0" applyFont="0" applyFill="0" applyBorder="0" applyAlignment="0" applyProtection="0"/>
    <xf numFmtId="0" fontId="17" fillId="0" borderId="0" applyFont="0" applyFill="0" applyBorder="0" applyAlignment="0" applyProtection="0">
      <alignment horizontal="right"/>
    </xf>
    <xf numFmtId="236" fontId="17" fillId="0" borderId="0" applyFont="0" applyFill="0" applyBorder="0" applyAlignment="0" applyProtection="0"/>
    <xf numFmtId="37" fontId="75" fillId="0" borderId="0"/>
    <xf numFmtId="0" fontId="57" fillId="0" borderId="0"/>
    <xf numFmtId="0" fontId="99" fillId="0" borderId="0"/>
    <xf numFmtId="7" fontId="97" fillId="0" borderId="0"/>
    <xf numFmtId="0" fontId="17" fillId="0" borderId="0"/>
    <xf numFmtId="0" fontId="53" fillId="0" borderId="0"/>
    <xf numFmtId="0" fontId="27" fillId="0" borderId="0"/>
    <xf numFmtId="0" fontId="17" fillId="0" borderId="0"/>
    <xf numFmtId="0" fontId="17" fillId="0" borderId="0"/>
    <xf numFmtId="0" fontId="51" fillId="0" borderId="0"/>
    <xf numFmtId="0" fontId="17" fillId="0" borderId="0"/>
    <xf numFmtId="0" fontId="17" fillId="0" borderId="0"/>
    <xf numFmtId="0" fontId="17"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174" fontId="37" fillId="0" borderId="0" applyProtection="0"/>
    <xf numFmtId="0" fontId="99" fillId="0" borderId="0"/>
    <xf numFmtId="0" fontId="99" fillId="0" borderId="0"/>
    <xf numFmtId="0" fontId="99" fillId="0" borderId="0"/>
    <xf numFmtId="0" fontId="99" fillId="0" borderId="0"/>
    <xf numFmtId="0" fontId="37" fillId="0" borderId="0" applyProtection="0"/>
    <xf numFmtId="174" fontId="37" fillId="0" borderId="0" applyProtection="0"/>
    <xf numFmtId="174" fontId="37" fillId="0" borderId="0" applyProtection="0"/>
    <xf numFmtId="174" fontId="37" fillId="0" borderId="0" applyProtection="0"/>
    <xf numFmtId="174" fontId="37" fillId="0" borderId="0" applyProtection="0"/>
    <xf numFmtId="0" fontId="17" fillId="0" borderId="0"/>
    <xf numFmtId="0" fontId="47" fillId="10" borderId="0" applyNumberFormat="0" applyFont="0" applyBorder="0" applyAlignment="0"/>
    <xf numFmtId="237" fontId="17" fillId="0" borderId="0" applyFont="0" applyFill="0" applyBorder="0" applyAlignment="0" applyProtection="0"/>
    <xf numFmtId="238" fontId="76" fillId="0" borderId="0"/>
    <xf numFmtId="237" fontId="17" fillId="0" borderId="0" applyFont="0" applyFill="0" applyBorder="0" applyAlignment="0" applyProtection="0"/>
    <xf numFmtId="237" fontId="17" fillId="0" borderId="0" applyFont="0" applyFill="0" applyBorder="0" applyAlignment="0" applyProtection="0"/>
    <xf numFmtId="237" fontId="17" fillId="0" borderId="0" applyFont="0" applyFill="0" applyBorder="0" applyAlignment="0" applyProtection="0"/>
    <xf numFmtId="239" fontId="17" fillId="0" borderId="0"/>
    <xf numFmtId="240" fontId="57" fillId="0" borderId="0"/>
    <xf numFmtId="240" fontId="57" fillId="0" borderId="0"/>
    <xf numFmtId="238" fontId="76" fillId="0" borderId="0"/>
    <xf numFmtId="0" fontId="57" fillId="0" borderId="0"/>
    <xf numFmtId="238" fontId="63" fillId="0" borderId="0"/>
    <xf numFmtId="239" fontId="17" fillId="0" borderId="0"/>
    <xf numFmtId="240" fontId="57" fillId="0" borderId="0"/>
    <xf numFmtId="240" fontId="57" fillId="0" borderId="0"/>
    <xf numFmtId="0" fontId="57" fillId="0" borderId="0"/>
    <xf numFmtId="0" fontId="57" fillId="0" borderId="0"/>
    <xf numFmtId="241" fontId="57" fillId="0" borderId="0"/>
    <xf numFmtId="170" fontId="57" fillId="0" borderId="0"/>
    <xf numFmtId="242" fontId="57" fillId="0" borderId="0"/>
    <xf numFmtId="241" fontId="57" fillId="0" borderId="0"/>
    <xf numFmtId="170" fontId="57" fillId="0" borderId="0"/>
    <xf numFmtId="243" fontId="57" fillId="0" borderId="0"/>
    <xf numFmtId="243" fontId="57" fillId="0" borderId="0"/>
    <xf numFmtId="178" fontId="57" fillId="0" borderId="0"/>
    <xf numFmtId="242" fontId="57" fillId="0" borderId="0"/>
    <xf numFmtId="169" fontId="57" fillId="0" borderId="0"/>
    <xf numFmtId="178" fontId="57" fillId="0" borderId="0"/>
    <xf numFmtId="178" fontId="57" fillId="0" borderId="0"/>
    <xf numFmtId="0" fontId="57" fillId="0" borderId="0"/>
    <xf numFmtId="237" fontId="17" fillId="0" borderId="0" applyFont="0" applyFill="0" applyBorder="0" applyAlignment="0" applyProtection="0"/>
    <xf numFmtId="237" fontId="17" fillId="0" borderId="0" applyFont="0" applyFill="0" applyBorder="0" applyAlignment="0" applyProtection="0"/>
    <xf numFmtId="237" fontId="17" fillId="0" borderId="0" applyFont="0" applyFill="0" applyBorder="0" applyAlignment="0" applyProtection="0"/>
    <xf numFmtId="238" fontId="76" fillId="0" borderId="0"/>
    <xf numFmtId="238" fontId="76" fillId="0" borderId="0"/>
    <xf numFmtId="237" fontId="17" fillId="0" borderId="0" applyFont="0" applyFill="0" applyBorder="0" applyAlignment="0" applyProtection="0"/>
    <xf numFmtId="238" fontId="76" fillId="0" borderId="0"/>
    <xf numFmtId="238" fontId="76" fillId="0" borderId="0"/>
    <xf numFmtId="241" fontId="57" fillId="0" borderId="0"/>
    <xf numFmtId="170" fontId="57" fillId="0" borderId="0"/>
    <xf numFmtId="242" fontId="57" fillId="0" borderId="0"/>
    <xf numFmtId="241" fontId="57" fillId="0" borderId="0"/>
    <xf numFmtId="170" fontId="57" fillId="0" borderId="0"/>
    <xf numFmtId="243" fontId="57" fillId="0" borderId="0"/>
    <xf numFmtId="243" fontId="57" fillId="0" borderId="0"/>
    <xf numFmtId="178" fontId="57" fillId="0" borderId="0"/>
    <xf numFmtId="242" fontId="57" fillId="0" borderId="0"/>
    <xf numFmtId="169" fontId="57" fillId="0" borderId="0"/>
    <xf numFmtId="178" fontId="57" fillId="0" borderId="0"/>
    <xf numFmtId="178" fontId="57" fillId="0" borderId="0"/>
    <xf numFmtId="244" fontId="25" fillId="11" borderId="0" applyFont="0" applyFill="0" applyBorder="0" applyAlignment="0" applyProtection="0"/>
    <xf numFmtId="245" fontId="25" fillId="11" borderId="0" applyFont="0" applyFill="0" applyBorder="0" applyAlignment="0" applyProtection="0"/>
    <xf numFmtId="246" fontId="17" fillId="0" borderId="0" applyFont="0" applyFill="0" applyBorder="0" applyAlignment="0" applyProtection="0"/>
    <xf numFmtId="9" fontId="17" fillId="0" borderId="0" applyFont="0" applyFill="0" applyBorder="0" applyAlignment="0" applyProtection="0"/>
    <xf numFmtId="247" fontId="62" fillId="0" borderId="0" applyFont="0" applyFill="0" applyBorder="0" applyAlignment="0" applyProtection="0"/>
    <xf numFmtId="248" fontId="53" fillId="0" borderId="0" applyFont="0" applyFill="0" applyBorder="0" applyAlignment="0" applyProtection="0"/>
    <xf numFmtId="249" fontId="17" fillId="0" borderId="0" applyFont="0" applyFill="0" applyBorder="0" applyAlignment="0" applyProtection="0"/>
    <xf numFmtId="250" fontId="55" fillId="0" borderId="0" applyFont="0" applyFill="0" applyBorder="0" applyAlignment="0" applyProtection="0"/>
    <xf numFmtId="251" fontId="55" fillId="0" borderId="0" applyFont="0" applyFill="0" applyBorder="0" applyAlignment="0" applyProtection="0"/>
    <xf numFmtId="252" fontId="55" fillId="0" borderId="0" applyFont="0" applyFill="0" applyBorder="0" applyAlignment="0" applyProtection="0"/>
    <xf numFmtId="253" fontId="55" fillId="0" borderId="0" applyFont="0" applyFill="0" applyBorder="0" applyAlignment="0" applyProtection="0"/>
    <xf numFmtId="254" fontId="62" fillId="0" borderId="0" applyFont="0" applyFill="0" applyBorder="0" applyAlignment="0" applyProtection="0"/>
    <xf numFmtId="255" fontId="53" fillId="0" borderId="0" applyFont="0" applyFill="0" applyBorder="0" applyAlignment="0" applyProtection="0"/>
    <xf numFmtId="256" fontId="62" fillId="0" borderId="0" applyFont="0" applyFill="0" applyBorder="0" applyAlignment="0" applyProtection="0"/>
    <xf numFmtId="257" fontId="53" fillId="0" borderId="0" applyFont="0" applyFill="0" applyBorder="0" applyAlignment="0" applyProtection="0"/>
    <xf numFmtId="258" fontId="62" fillId="0" borderId="0" applyFont="0" applyFill="0" applyBorder="0" applyAlignment="0" applyProtection="0"/>
    <xf numFmtId="259" fontId="53" fillId="0" borderId="0" applyFont="0" applyFill="0" applyBorder="0" applyAlignment="0" applyProtection="0"/>
    <xf numFmtId="260" fontId="20" fillId="0" borderId="0" applyFont="0" applyFill="0" applyBorder="0" applyAlignment="0" applyProtection="0">
      <protection locked="0"/>
    </xf>
    <xf numFmtId="261" fontId="53" fillId="0" borderId="0" applyFont="0" applyFill="0" applyBorder="0" applyAlignment="0" applyProtection="0"/>
    <xf numFmtId="9" fontId="27" fillId="0" borderId="0" applyFont="0" applyFill="0" applyBorder="0" applyAlignment="0" applyProtection="0"/>
    <xf numFmtId="9" fontId="17" fillId="0" borderId="0" applyFont="0" applyFill="0" applyBorder="0" applyAlignment="0" applyProtection="0"/>
    <xf numFmtId="9" fontId="5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3" fillId="0" borderId="0" applyFont="0" applyFill="0" applyBorder="0" applyAlignment="0" applyProtection="0"/>
    <xf numFmtId="9" fontId="17" fillId="0" borderId="0" applyFont="0" applyFill="0" applyBorder="0" applyAlignment="0" applyProtection="0"/>
    <xf numFmtId="191" fontId="63" fillId="0" borderId="0" applyFill="0" applyBorder="0" applyAlignment="0" applyProtection="0"/>
    <xf numFmtId="9" fontId="67" fillId="0" borderId="0" applyBorder="0"/>
    <xf numFmtId="171" fontId="67" fillId="0" borderId="0" applyBorder="0"/>
    <xf numFmtId="10" fontId="67" fillId="0" borderId="0" applyBorder="0"/>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3" fontId="17" fillId="0" borderId="0">
      <alignment horizontal="left" vertical="top"/>
    </xf>
    <xf numFmtId="0" fontId="39" fillId="0" borderId="8">
      <alignment horizontal="center"/>
    </xf>
    <xf numFmtId="3" fontId="38" fillId="0" borderId="0" applyFont="0" applyFill="0" applyBorder="0" applyAlignment="0" applyProtection="0"/>
    <xf numFmtId="0" fontId="38" fillId="12" borderId="0" applyNumberFormat="0" applyFont="0" applyBorder="0" applyAlignment="0" applyProtection="0"/>
    <xf numFmtId="3" fontId="17" fillId="0" borderId="0">
      <alignment horizontal="right" vertical="top"/>
    </xf>
    <xf numFmtId="41" fontId="24" fillId="9" borderId="11" applyFill="0"/>
    <xf numFmtId="0" fontId="40" fillId="0" borderId="0">
      <alignment horizontal="left" indent="7"/>
    </xf>
    <xf numFmtId="41" fontId="24" fillId="0" borderId="11" applyFill="0">
      <alignment horizontal="left" indent="2"/>
    </xf>
    <xf numFmtId="174" fontId="41" fillId="0" borderId="1" applyFill="0">
      <alignment horizontal="right"/>
    </xf>
    <xf numFmtId="0" fontId="42" fillId="0" borderId="9" applyNumberFormat="0" applyFont="0" applyBorder="0">
      <alignment horizontal="right"/>
    </xf>
    <xf numFmtId="0" fontId="43" fillId="0" borderId="0" applyFill="0"/>
    <xf numFmtId="0" fontId="19" fillId="0" borderId="0" applyFill="0"/>
    <xf numFmtId="4" fontId="41" fillId="0" borderId="1" applyFill="0"/>
    <xf numFmtId="0" fontId="17" fillId="0" borderId="0" applyNumberFormat="0" applyFont="0" applyBorder="0" applyAlignment="0"/>
    <xf numFmtId="0" fontId="22" fillId="0" borderId="0" applyFill="0">
      <alignment horizontal="left" indent="1"/>
    </xf>
    <xf numFmtId="0" fontId="44" fillId="0" borderId="0" applyFill="0">
      <alignment horizontal="left" indent="1"/>
    </xf>
    <xf numFmtId="4" fontId="25" fillId="0" borderId="0" applyFill="0"/>
    <xf numFmtId="0" fontId="17" fillId="0" borderId="0" applyNumberFormat="0" applyFont="0" applyFill="0" applyBorder="0" applyAlignment="0"/>
    <xf numFmtId="0" fontId="22" fillId="0" borderId="0" applyFill="0">
      <alignment horizontal="left" indent="2"/>
    </xf>
    <xf numFmtId="0" fontId="19" fillId="0" borderId="0" applyFill="0">
      <alignment horizontal="left" indent="2"/>
    </xf>
    <xf numFmtId="4" fontId="25" fillId="0" borderId="0" applyFill="0"/>
    <xf numFmtId="0" fontId="17" fillId="0" borderId="0" applyNumberFormat="0" applyFont="0" applyBorder="0" applyAlignment="0"/>
    <xf numFmtId="0" fontId="45" fillId="0" borderId="0">
      <alignment horizontal="left" indent="3"/>
    </xf>
    <xf numFmtId="0" fontId="46" fillId="0" borderId="0" applyFill="0">
      <alignment horizontal="left" indent="3"/>
    </xf>
    <xf numFmtId="4" fontId="25" fillId="0" borderId="0" applyFill="0"/>
    <xf numFmtId="0" fontId="17" fillId="0" borderId="0" applyNumberFormat="0" applyFont="0" applyBorder="0" applyAlignment="0"/>
    <xf numFmtId="0" fontId="26" fillId="0" borderId="0">
      <alignment horizontal="left" indent="4"/>
    </xf>
    <xf numFmtId="0" fontId="27" fillId="0" borderId="0" applyFill="0">
      <alignment horizontal="left" indent="4"/>
    </xf>
    <xf numFmtId="0" fontId="17" fillId="0" borderId="0" applyFill="0">
      <alignment horizontal="left" indent="4"/>
    </xf>
    <xf numFmtId="4" fontId="28" fillId="0" borderId="0" applyFill="0"/>
    <xf numFmtId="0" fontId="17" fillId="0" borderId="0" applyNumberFormat="0" applyFont="0" applyBorder="0" applyAlignment="0"/>
    <xf numFmtId="0" fontId="29" fillId="0" borderId="0">
      <alignment horizontal="left" indent="5"/>
    </xf>
    <xf numFmtId="0" fontId="30" fillId="0" borderId="0" applyFill="0">
      <alignment horizontal="left" indent="5"/>
    </xf>
    <xf numFmtId="4" fontId="31" fillId="0" borderId="0" applyFill="0"/>
    <xf numFmtId="0" fontId="17" fillId="0" borderId="0" applyNumberFormat="0" applyFont="0" applyFill="0" applyBorder="0" applyAlignment="0"/>
    <xf numFmtId="0" fontId="32" fillId="0" borderId="0" applyFill="0">
      <alignment horizontal="left" indent="6"/>
    </xf>
    <xf numFmtId="0" fontId="28" fillId="0" borderId="0" applyFill="0">
      <alignment horizontal="left" indent="6"/>
    </xf>
    <xf numFmtId="0" fontId="66" fillId="0" borderId="12" applyNumberFormat="0" applyFont="0" applyFill="0" applyAlignment="0" applyProtection="0"/>
    <xf numFmtId="0" fontId="77" fillId="0" borderId="0" applyNumberFormat="0" applyFill="0" applyBorder="0" applyAlignment="0" applyProtection="0"/>
    <xf numFmtId="0" fontId="78" fillId="0" borderId="0"/>
    <xf numFmtId="0" fontId="78" fillId="0" borderId="0"/>
    <xf numFmtId="0" fontId="54" fillId="0" borderId="8">
      <alignment horizontal="right"/>
    </xf>
    <xf numFmtId="0" fontId="16" fillId="13" borderId="0"/>
    <xf numFmtId="262" fontId="64" fillId="0" borderId="0">
      <alignment horizontal="center"/>
    </xf>
    <xf numFmtId="263" fontId="79" fillId="0" borderId="0">
      <alignment horizontal="center"/>
    </xf>
    <xf numFmtId="0" fontId="80" fillId="0" borderId="0" applyNumberFormat="0" applyFill="0" applyBorder="0" applyAlignment="0" applyProtection="0"/>
    <xf numFmtId="0" fontId="81" fillId="0" borderId="0" applyNumberFormat="0" applyBorder="0" applyAlignment="0"/>
    <xf numFmtId="0" fontId="50" fillId="0" borderId="0" applyNumberFormat="0" applyBorder="0" applyAlignment="0"/>
    <xf numFmtId="0" fontId="17" fillId="9" borderId="4" applyNumberFormat="0" applyFont="0" applyAlignment="0"/>
    <xf numFmtId="0" fontId="66" fillId="3" borderId="0" applyNumberFormat="0" applyFont="0" applyBorder="0" applyAlignment="0" applyProtection="0"/>
    <xf numFmtId="244" fontId="82" fillId="0" borderId="7" applyNumberFormat="0" applyFont="0" applyFill="0" applyAlignment="0" applyProtection="0"/>
    <xf numFmtId="0" fontId="48" fillId="0" borderId="0" applyFill="0" applyBorder="0" applyProtection="0">
      <alignment horizontal="left" vertical="top"/>
    </xf>
    <xf numFmtId="0" fontId="83" fillId="0" borderId="0" applyAlignment="0">
      <alignment horizontal="centerContinuous"/>
    </xf>
    <xf numFmtId="0" fontId="17" fillId="0" borderId="3" applyNumberFormat="0" applyFont="0" applyFill="0" applyAlignment="0" applyProtection="0"/>
    <xf numFmtId="0" fontId="17" fillId="0" borderId="0" applyFont="0" applyFill="0" applyBorder="0" applyAlignment="0" applyProtection="0"/>
    <xf numFmtId="0" fontId="84" fillId="0" borderId="0" applyNumberFormat="0" applyFill="0" applyBorder="0" applyAlignment="0" applyProtection="0"/>
    <xf numFmtId="264" fontId="53" fillId="0" borderId="0" applyFont="0" applyFill="0" applyBorder="0" applyAlignment="0" applyProtection="0"/>
    <xf numFmtId="265" fontId="53" fillId="0" borderId="0" applyFont="0" applyFill="0" applyBorder="0" applyAlignment="0" applyProtection="0"/>
    <xf numFmtId="266" fontId="53" fillId="0" borderId="0" applyFont="0" applyFill="0" applyBorder="0" applyAlignment="0" applyProtection="0"/>
    <xf numFmtId="267" fontId="53" fillId="0" borderId="0" applyFont="0" applyFill="0" applyBorder="0" applyAlignment="0" applyProtection="0"/>
    <xf numFmtId="268" fontId="53" fillId="0" borderId="0" applyFont="0" applyFill="0" applyBorder="0" applyAlignment="0" applyProtection="0"/>
    <xf numFmtId="269" fontId="53" fillId="0" borderId="0" applyFont="0" applyFill="0" applyBorder="0" applyAlignment="0" applyProtection="0"/>
    <xf numFmtId="270" fontId="53" fillId="0" borderId="0" applyFont="0" applyFill="0" applyBorder="0" applyAlignment="0" applyProtection="0"/>
    <xf numFmtId="271" fontId="53" fillId="0" borderId="0" applyFont="0" applyFill="0" applyBorder="0" applyAlignment="0" applyProtection="0"/>
    <xf numFmtId="272" fontId="85" fillId="3" borderId="13" applyFont="0" applyFill="0" applyBorder="0" applyAlignment="0" applyProtection="0"/>
    <xf numFmtId="272" fontId="57" fillId="0" borderId="0" applyFont="0" applyFill="0" applyBorder="0" applyAlignment="0" applyProtection="0"/>
    <xf numFmtId="273" fontId="60" fillId="0" borderId="0" applyFont="0" applyFill="0" applyBorder="0" applyAlignment="0" applyProtection="0"/>
    <xf numFmtId="274" fontId="64" fillId="0" borderId="7" applyFont="0" applyFill="0" applyBorder="0" applyAlignment="0" applyProtection="0">
      <alignment horizontal="right"/>
      <protection locked="0"/>
    </xf>
    <xf numFmtId="43" fontId="13" fillId="0" borderId="0" applyFont="0" applyFill="0" applyBorder="0" applyAlignment="0" applyProtection="0"/>
    <xf numFmtId="0" fontId="101" fillId="0" borderId="0"/>
    <xf numFmtId="43" fontId="81"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1"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4" fillId="0" borderId="0"/>
    <xf numFmtId="0" fontId="11" fillId="0" borderId="0"/>
    <xf numFmtId="0" fontId="11" fillId="0" borderId="0"/>
    <xf numFmtId="0" fontId="11" fillId="0" borderId="0"/>
    <xf numFmtId="0" fontId="11"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7" fillId="0" borderId="0"/>
    <xf numFmtId="0" fontId="38" fillId="0" borderId="0"/>
    <xf numFmtId="0" fontId="104" fillId="0" borderId="0"/>
    <xf numFmtId="0" fontId="104" fillId="0" borderId="0"/>
    <xf numFmtId="0" fontId="104" fillId="0" borderId="0"/>
    <xf numFmtId="0" fontId="104" fillId="0" borderId="0"/>
    <xf numFmtId="0" fontId="17" fillId="0" borderId="0"/>
    <xf numFmtId="0" fontId="17"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7" fillId="0" borderId="0"/>
    <xf numFmtId="0" fontId="17" fillId="0" borderId="0"/>
    <xf numFmtId="0" fontId="17" fillId="0" borderId="0"/>
    <xf numFmtId="0" fontId="17" fillId="0" borderId="0"/>
    <xf numFmtId="0" fontId="17" fillId="0" borderId="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3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0" fontId="17" fillId="0" borderId="0"/>
    <xf numFmtId="0" fontId="17" fillId="0" borderId="0"/>
    <xf numFmtId="0" fontId="105" fillId="16" borderId="0" applyNumberFormat="0" applyBorder="0" applyAlignment="0" applyProtection="0"/>
    <xf numFmtId="0" fontId="105" fillId="17"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22" borderId="0" applyNumberFormat="0" applyBorder="0" applyAlignment="0" applyProtection="0"/>
    <xf numFmtId="0" fontId="105" fillId="23" borderId="0" applyNumberFormat="0" applyBorder="0" applyAlignment="0" applyProtection="0"/>
    <xf numFmtId="0" fontId="105" fillId="24" borderId="0" applyNumberFormat="0" applyBorder="0" applyAlignment="0" applyProtection="0"/>
    <xf numFmtId="0" fontId="105" fillId="19" borderId="0" applyNumberFormat="0" applyBorder="0" applyAlignment="0" applyProtection="0"/>
    <xf numFmtId="0" fontId="105" fillId="22" borderId="0" applyNumberFormat="0" applyBorder="0" applyAlignment="0" applyProtection="0"/>
    <xf numFmtId="0" fontId="105" fillId="25" borderId="0" applyNumberFormat="0" applyBorder="0" applyAlignment="0" applyProtection="0"/>
    <xf numFmtId="0" fontId="106" fillId="26" borderId="0" applyNumberFormat="0" applyBorder="0" applyAlignment="0" applyProtection="0"/>
    <xf numFmtId="0" fontId="106" fillId="23" borderId="0" applyNumberFormat="0" applyBorder="0" applyAlignment="0" applyProtection="0"/>
    <xf numFmtId="0" fontId="106" fillId="24" borderId="0" applyNumberFormat="0" applyBorder="0" applyAlignment="0" applyProtection="0"/>
    <xf numFmtId="0" fontId="106" fillId="27" borderId="0" applyNumberFormat="0" applyBorder="0" applyAlignment="0" applyProtection="0"/>
    <xf numFmtId="0" fontId="106" fillId="28" borderId="0" applyNumberFormat="0" applyBorder="0" applyAlignment="0" applyProtection="0"/>
    <xf numFmtId="0" fontId="106" fillId="29" borderId="0" applyNumberFormat="0" applyBorder="0" applyAlignment="0" applyProtection="0"/>
    <xf numFmtId="0" fontId="106" fillId="30" borderId="0" applyNumberFormat="0" applyBorder="0" applyAlignment="0" applyProtection="0"/>
    <xf numFmtId="0" fontId="106" fillId="31" borderId="0" applyNumberFormat="0" applyBorder="0" applyAlignment="0" applyProtection="0"/>
    <xf numFmtId="0" fontId="106" fillId="32" borderId="0" applyNumberFormat="0" applyBorder="0" applyAlignment="0" applyProtection="0"/>
    <xf numFmtId="0" fontId="106" fillId="27" borderId="0" applyNumberFormat="0" applyBorder="0" applyAlignment="0" applyProtection="0"/>
    <xf numFmtId="0" fontId="106" fillId="28" borderId="0" applyNumberFormat="0" applyBorder="0" applyAlignment="0" applyProtection="0"/>
    <xf numFmtId="0" fontId="106" fillId="33" borderId="0" applyNumberFormat="0" applyBorder="0" applyAlignment="0" applyProtection="0"/>
    <xf numFmtId="0" fontId="107" fillId="17" borderId="0" applyNumberFormat="0" applyBorder="0" applyAlignment="0" applyProtection="0"/>
    <xf numFmtId="0" fontId="108" fillId="34" borderId="25" applyNumberFormat="0" applyAlignment="0" applyProtection="0"/>
    <xf numFmtId="0" fontId="109" fillId="35" borderId="26" applyNumberFormat="0" applyAlignment="0" applyProtection="0"/>
    <xf numFmtId="9" fontId="3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10" fillId="0" borderId="0" applyNumberFormat="0" applyFill="0" applyBorder="0" applyAlignment="0" applyProtection="0"/>
    <xf numFmtId="0" fontId="111" fillId="18" borderId="0" applyNumberFormat="0" applyBorder="0" applyAlignment="0" applyProtection="0"/>
    <xf numFmtId="43" fontId="38" fillId="0" borderId="0" applyFont="0" applyFill="0" applyBorder="0" applyAlignment="0" applyProtection="0"/>
    <xf numFmtId="0" fontId="112" fillId="0" borderId="27" applyNumberFormat="0" applyFill="0" applyAlignment="0" applyProtection="0"/>
    <xf numFmtId="0" fontId="112" fillId="0" borderId="0" applyNumberFormat="0" applyFill="0" applyBorder="0" applyAlignment="0" applyProtection="0"/>
    <xf numFmtId="0" fontId="113" fillId="21" borderId="25" applyNumberFormat="0" applyAlignment="0" applyProtection="0"/>
    <xf numFmtId="0" fontId="114" fillId="0" borderId="28" applyNumberFormat="0" applyFill="0" applyAlignment="0" applyProtection="0"/>
    <xf numFmtId="0" fontId="115" fillId="36" borderId="0" applyNumberFormat="0" applyBorder="0" applyAlignment="0" applyProtection="0"/>
    <xf numFmtId="43" fontId="10" fillId="0" borderId="0" applyFont="0" applyFill="0" applyBorder="0" applyAlignment="0" applyProtection="0"/>
    <xf numFmtId="0" fontId="17" fillId="0" borderId="0"/>
    <xf numFmtId="0" fontId="17" fillId="0" borderId="0"/>
    <xf numFmtId="0" fontId="17" fillId="0" borderId="0"/>
    <xf numFmtId="43" fontId="10" fillId="0" borderId="0" applyFont="0" applyFill="0" applyBorder="0" applyAlignment="0" applyProtection="0"/>
    <xf numFmtId="0" fontId="37" fillId="37" borderId="29" applyNumberFormat="0" applyFont="0" applyAlignment="0" applyProtection="0"/>
    <xf numFmtId="0" fontId="116" fillId="34" borderId="30"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3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37" fillId="0" borderId="0" applyFon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0" fillId="0" borderId="0"/>
    <xf numFmtId="0" fontId="10" fillId="0" borderId="0"/>
    <xf numFmtId="0" fontId="17" fillId="0" borderId="0"/>
    <xf numFmtId="0" fontId="98" fillId="0" borderId="0">
      <alignment vertical="top"/>
    </xf>
    <xf numFmtId="0" fontId="10" fillId="0" borderId="0"/>
    <xf numFmtId="174" fontId="37" fillId="0" borderId="0" applyProtection="0"/>
    <xf numFmtId="174" fontId="37" fillId="0" borderId="0" applyProtection="0"/>
    <xf numFmtId="0" fontId="17" fillId="0" borderId="0"/>
    <xf numFmtId="44" fontId="37" fillId="0" borderId="0" applyFont="0" applyFill="0" applyBorder="0" applyAlignment="0" applyProtection="0"/>
    <xf numFmtId="0" fontId="10" fillId="0" borderId="0"/>
    <xf numFmtId="9" fontId="3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37" fillId="0" borderId="0" applyFont="0" applyFill="0" applyBorder="0" applyAlignment="0" applyProtection="0"/>
    <xf numFmtId="0" fontId="9" fillId="0" borderId="0"/>
    <xf numFmtId="0" fontId="9" fillId="0" borderId="0"/>
    <xf numFmtId="0" fontId="9" fillId="0" borderId="0"/>
    <xf numFmtId="0" fontId="9" fillId="0" borderId="0"/>
    <xf numFmtId="9" fontId="37" fillId="0" borderId="0" applyFont="0" applyFill="0" applyBorder="0" applyAlignment="0" applyProtection="0"/>
    <xf numFmtId="0" fontId="119" fillId="0" borderId="0"/>
    <xf numFmtId="9" fontId="119" fillId="0" borderId="0" applyFont="0" applyFill="0" applyBorder="0" applyAlignment="0" applyProtection="0"/>
    <xf numFmtId="0" fontId="113" fillId="21" borderId="25" applyNumberFormat="0" applyAlignment="0" applyProtection="0"/>
    <xf numFmtId="43" fontId="119" fillId="0" borderId="0" applyFont="0" applyFill="0" applyBorder="0" applyAlignment="0" applyProtection="0"/>
    <xf numFmtId="43" fontId="119" fillId="0" borderId="0" applyFont="0" applyFill="0" applyBorder="0" applyAlignment="0" applyProtection="0"/>
    <xf numFmtId="44" fontId="119" fillId="0" borderId="0" applyFont="0" applyFill="0" applyBorder="0" applyAlignment="0" applyProtection="0"/>
    <xf numFmtId="44" fontId="119" fillId="0" borderId="0" applyFont="0" applyFill="0" applyBorder="0" applyAlignment="0" applyProtection="0"/>
    <xf numFmtId="44" fontId="119" fillId="0" borderId="0" applyFont="0" applyFill="0" applyBorder="0" applyAlignment="0" applyProtection="0"/>
    <xf numFmtId="43" fontId="119" fillId="0" borderId="0" applyFont="0" applyFill="0" applyBorder="0" applyAlignment="0" applyProtection="0"/>
    <xf numFmtId="0" fontId="113" fillId="21" borderId="25" applyNumberFormat="0" applyAlignment="0" applyProtection="0"/>
    <xf numFmtId="0" fontId="119" fillId="0" borderId="0"/>
    <xf numFmtId="9" fontId="119" fillId="0" borderId="0" applyFont="0" applyFill="0" applyBorder="0" applyAlignment="0" applyProtection="0"/>
    <xf numFmtId="9" fontId="119" fillId="0" borderId="0" applyFont="0" applyFill="0" applyBorder="0" applyAlignment="0" applyProtection="0"/>
    <xf numFmtId="0" fontId="11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43" fontId="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43" fontId="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0" fontId="7" fillId="0" borderId="0"/>
    <xf numFmtId="0" fontId="7" fillId="0" borderId="0"/>
    <xf numFmtId="0" fontId="7" fillId="0" borderId="0"/>
    <xf numFmtId="44" fontId="37" fillId="0" borderId="0" applyFont="0" applyFill="0" applyBorder="0" applyAlignment="0" applyProtection="0"/>
    <xf numFmtId="0" fontId="7" fillId="0" borderId="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43" fontId="3" fillId="0" borderId="0" applyFont="0" applyFill="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05" fillId="1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05" fillId="17"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05" fillId="18"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05" fillId="19"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05" fillId="20"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05" fillId="21"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05" fillId="22"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05" fillId="23"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05" fillId="24"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05" fillId="1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05" fillId="22"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05" fillId="25"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48" fillId="26" borderId="0" applyNumberFormat="0" applyBorder="0" applyAlignment="0" applyProtection="0"/>
    <xf numFmtId="0" fontId="148" fillId="26" borderId="0" applyNumberFormat="0" applyBorder="0" applyAlignment="0" applyProtection="0"/>
    <xf numFmtId="0" fontId="106" fillId="26" borderId="0" applyNumberFormat="0" applyBorder="0" applyAlignment="0" applyProtection="0"/>
    <xf numFmtId="0" fontId="146" fillId="48"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48" fillId="23" borderId="0" applyNumberFormat="0" applyBorder="0" applyAlignment="0" applyProtection="0"/>
    <xf numFmtId="0" fontId="148" fillId="23" borderId="0" applyNumberFormat="0" applyBorder="0" applyAlignment="0" applyProtection="0"/>
    <xf numFmtId="0" fontId="106" fillId="23" borderId="0" applyNumberFormat="0" applyBorder="0" applyAlignment="0" applyProtection="0"/>
    <xf numFmtId="0" fontId="146" fillId="52"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48" fillId="24" borderId="0" applyNumberFormat="0" applyBorder="0" applyAlignment="0" applyProtection="0"/>
    <xf numFmtId="0" fontId="148" fillId="24" borderId="0" applyNumberFormat="0" applyBorder="0" applyAlignment="0" applyProtection="0"/>
    <xf numFmtId="0" fontId="106" fillId="24" borderId="0" applyNumberFormat="0" applyBorder="0" applyAlignment="0" applyProtection="0"/>
    <xf numFmtId="0" fontId="146" fillId="56"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06" fillId="27" borderId="0" applyNumberFormat="0" applyBorder="0" applyAlignment="0" applyProtection="0"/>
    <xf numFmtId="0" fontId="146" fillId="60"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48" fillId="28" borderId="0" applyNumberFormat="0" applyBorder="0" applyAlignment="0" applyProtection="0"/>
    <xf numFmtId="0" fontId="148" fillId="28" borderId="0" applyNumberFormat="0" applyBorder="0" applyAlignment="0" applyProtection="0"/>
    <xf numFmtId="0" fontId="106" fillId="28" borderId="0" applyNumberFormat="0" applyBorder="0" applyAlignment="0" applyProtection="0"/>
    <xf numFmtId="0" fontId="146" fillId="64"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48" fillId="29" borderId="0" applyNumberFormat="0" applyBorder="0" applyAlignment="0" applyProtection="0"/>
    <xf numFmtId="0" fontId="148" fillId="29" borderId="0" applyNumberFormat="0" applyBorder="0" applyAlignment="0" applyProtection="0"/>
    <xf numFmtId="0" fontId="106" fillId="29" borderId="0" applyNumberFormat="0" applyBorder="0" applyAlignment="0" applyProtection="0"/>
    <xf numFmtId="0" fontId="146" fillId="68"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48" fillId="30" borderId="0" applyNumberFormat="0" applyBorder="0" applyAlignment="0" applyProtection="0"/>
    <xf numFmtId="0" fontId="148" fillId="30" borderId="0" applyNumberFormat="0" applyBorder="0" applyAlignment="0" applyProtection="0"/>
    <xf numFmtId="0" fontId="106" fillId="30" borderId="0" applyNumberFormat="0" applyBorder="0" applyAlignment="0" applyProtection="0"/>
    <xf numFmtId="0" fontId="146" fillId="45"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48" fillId="31" borderId="0" applyNumberFormat="0" applyBorder="0" applyAlignment="0" applyProtection="0"/>
    <xf numFmtId="0" fontId="148" fillId="31" borderId="0" applyNumberFormat="0" applyBorder="0" applyAlignment="0" applyProtection="0"/>
    <xf numFmtId="0" fontId="106" fillId="31" borderId="0" applyNumberFormat="0" applyBorder="0" applyAlignment="0" applyProtection="0"/>
    <xf numFmtId="0" fontId="146" fillId="49"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48" fillId="32" borderId="0" applyNumberFormat="0" applyBorder="0" applyAlignment="0" applyProtection="0"/>
    <xf numFmtId="0" fontId="148" fillId="32" borderId="0" applyNumberFormat="0" applyBorder="0" applyAlignment="0" applyProtection="0"/>
    <xf numFmtId="0" fontId="106" fillId="32" borderId="0" applyNumberFormat="0" applyBorder="0" applyAlignment="0" applyProtection="0"/>
    <xf numFmtId="0" fontId="146" fillId="53"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06" fillId="27" borderId="0" applyNumberFormat="0" applyBorder="0" applyAlignment="0" applyProtection="0"/>
    <xf numFmtId="0" fontId="146" fillId="5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48" fillId="28" borderId="0" applyNumberFormat="0" applyBorder="0" applyAlignment="0" applyProtection="0"/>
    <xf numFmtId="0" fontId="148" fillId="28" borderId="0" applyNumberFormat="0" applyBorder="0" applyAlignment="0" applyProtection="0"/>
    <xf numFmtId="0" fontId="106" fillId="28" borderId="0" applyNumberFormat="0" applyBorder="0" applyAlignment="0" applyProtection="0"/>
    <xf numFmtId="0" fontId="146" fillId="61"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48" fillId="33" borderId="0" applyNumberFormat="0" applyBorder="0" applyAlignment="0" applyProtection="0"/>
    <xf numFmtId="0" fontId="148" fillId="33" borderId="0" applyNumberFormat="0" applyBorder="0" applyAlignment="0" applyProtection="0"/>
    <xf numFmtId="0" fontId="106" fillId="33" borderId="0" applyNumberFormat="0" applyBorder="0" applyAlignment="0" applyProtection="0"/>
    <xf numFmtId="0" fontId="146" fillId="65"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49" fillId="17" borderId="0" applyNumberFormat="0" applyBorder="0" applyAlignment="0" applyProtection="0"/>
    <xf numFmtId="0" fontId="149" fillId="17" borderId="0" applyNumberFormat="0" applyBorder="0" applyAlignment="0" applyProtection="0"/>
    <xf numFmtId="0" fontId="107" fillId="17" borderId="0" applyNumberFormat="0" applyBorder="0" applyAlignment="0" applyProtection="0"/>
    <xf numFmtId="0" fontId="137" fillId="39"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50" fillId="34" borderId="25" applyNumberFormat="0" applyAlignment="0" applyProtection="0"/>
    <xf numFmtId="0" fontId="150" fillId="34" borderId="25" applyNumberFormat="0" applyAlignment="0" applyProtection="0"/>
    <xf numFmtId="0" fontId="108" fillId="34" borderId="25" applyNumberFormat="0" applyAlignment="0" applyProtection="0"/>
    <xf numFmtId="0" fontId="141" fillId="42" borderId="36" applyNumberFormat="0" applyAlignment="0" applyProtection="0"/>
    <xf numFmtId="0" fontId="108" fillId="34" borderId="25" applyNumberFormat="0" applyAlignment="0" applyProtection="0"/>
    <xf numFmtId="0" fontId="108" fillId="34" borderId="25" applyNumberFormat="0" applyAlignment="0" applyProtection="0"/>
    <xf numFmtId="0" fontId="108" fillId="34" borderId="25" applyNumberFormat="0" applyAlignment="0" applyProtection="0"/>
    <xf numFmtId="0" fontId="108" fillId="34" borderId="25" applyNumberFormat="0" applyAlignment="0" applyProtection="0"/>
    <xf numFmtId="0" fontId="151" fillId="35" borderId="26" applyNumberFormat="0" applyAlignment="0" applyProtection="0"/>
    <xf numFmtId="0" fontId="151" fillId="35" borderId="26" applyNumberFormat="0" applyAlignment="0" applyProtection="0"/>
    <xf numFmtId="0" fontId="109" fillId="35" borderId="26" applyNumberFormat="0" applyAlignment="0" applyProtection="0"/>
    <xf numFmtId="0" fontId="143" fillId="43" borderId="39" applyNumberFormat="0" applyAlignment="0" applyProtection="0"/>
    <xf numFmtId="0" fontId="109" fillId="35" borderId="26" applyNumberFormat="0" applyAlignment="0" applyProtection="0"/>
    <xf numFmtId="0" fontId="109" fillId="35" borderId="26" applyNumberFormat="0" applyAlignment="0" applyProtection="0"/>
    <xf numFmtId="0" fontId="109" fillId="35" borderId="26" applyNumberFormat="0" applyAlignment="0" applyProtection="0"/>
    <xf numFmtId="0" fontId="109" fillId="35" borderId="26" applyNumberFormat="0" applyAlignment="0" applyProtection="0"/>
    <xf numFmtId="40" fontId="38" fillId="0" borderId="0" applyFont="0" applyFill="0" applyBorder="0" applyAlignment="0" applyProtection="0"/>
    <xf numFmtId="40" fontId="3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38" fillId="0" borderId="0" applyFont="0" applyFill="0" applyBorder="0" applyAlignment="0" applyProtection="0"/>
    <xf numFmtId="40" fontId="38" fillId="0" borderId="0" applyFont="0" applyFill="0" applyBorder="0" applyAlignment="0" applyProtection="0"/>
    <xf numFmtId="43" fontId="104" fillId="0" borderId="0" applyFont="0" applyFill="0" applyBorder="0" applyAlignment="0" applyProtection="0"/>
    <xf numFmtId="40" fontId="38" fillId="0" borderId="0" applyFont="0" applyFill="0" applyBorder="0" applyAlignment="0" applyProtection="0"/>
    <xf numFmtId="40" fontId="38" fillId="0" borderId="0" applyFont="0" applyFill="0" applyBorder="0" applyAlignment="0" applyProtection="0"/>
    <xf numFmtId="3" fontId="152"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0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278" fontId="152" fillId="0" borderId="0" applyFont="0" applyFill="0" applyBorder="0" applyAlignment="0" applyProtection="0"/>
    <xf numFmtId="0" fontId="152" fillId="0" borderId="0" applyFon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10" fillId="0" borderId="0" applyNumberFormat="0" applyFill="0" applyBorder="0" applyAlignment="0" applyProtection="0"/>
    <xf numFmtId="0" fontId="145"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2" fontId="152" fillId="0" borderId="0" applyFont="0" applyFill="0" applyBorder="0" applyAlignment="0" applyProtection="0"/>
    <xf numFmtId="0" fontId="154" fillId="18" borderId="0" applyNumberFormat="0" applyBorder="0" applyAlignment="0" applyProtection="0"/>
    <xf numFmtId="0" fontId="154" fillId="18" borderId="0" applyNumberFormat="0" applyBorder="0" applyAlignment="0" applyProtection="0"/>
    <xf numFmtId="0" fontId="111" fillId="18" borderId="0" applyNumberFormat="0" applyBorder="0" applyAlignment="0" applyProtection="0"/>
    <xf numFmtId="0" fontId="136" fillId="3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33" fillId="0" borderId="0" applyFont="0" applyFill="0" applyBorder="0" applyAlignment="0" applyProtection="0"/>
    <xf numFmtId="0" fontId="155" fillId="0" borderId="0" applyNumberFormat="0" applyFill="0" applyBorder="0" applyAlignment="0" applyProtection="0"/>
    <xf numFmtId="0" fontId="155" fillId="0" borderId="0" applyNumberFormat="0" applyFill="0" applyBorder="0" applyAlignment="0" applyProtection="0"/>
    <xf numFmtId="0" fontId="33" fillId="0" borderId="0" applyFont="0" applyFill="0" applyBorder="0" applyAlignment="0" applyProtection="0"/>
    <xf numFmtId="0" fontId="156" fillId="0" borderId="44" applyNumberFormat="0" applyFill="0" applyAlignment="0" applyProtection="0"/>
    <xf numFmtId="0" fontId="33"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9" fillId="0" borderId="0" applyFont="0" applyFill="0" applyBorder="0" applyAlignment="0" applyProtection="0"/>
    <xf numFmtId="0" fontId="158" fillId="0" borderId="45" applyNumberFormat="0" applyFill="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59" fillId="0" borderId="27" applyNumberFormat="0" applyFill="0" applyAlignment="0" applyProtection="0"/>
    <xf numFmtId="0" fontId="159" fillId="0" borderId="27" applyNumberFormat="0" applyFill="0" applyAlignment="0" applyProtection="0"/>
    <xf numFmtId="0" fontId="112" fillId="0" borderId="27" applyNumberFormat="0" applyFill="0" applyAlignment="0" applyProtection="0"/>
    <xf numFmtId="0" fontId="135" fillId="0" borderId="35"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59" fillId="0" borderId="0" applyNumberFormat="0" applyFill="0" applyBorder="0" applyAlignment="0" applyProtection="0"/>
    <xf numFmtId="0" fontId="159" fillId="0" borderId="0" applyNumberFormat="0" applyFill="0" applyBorder="0" applyAlignment="0" applyProtection="0"/>
    <xf numFmtId="0" fontId="112" fillId="0" borderId="0" applyNumberFormat="0" applyFill="0" applyBorder="0" applyAlignment="0" applyProtection="0"/>
    <xf numFmtId="0" fontId="135"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60" fillId="21" borderId="25" applyNumberFormat="0" applyAlignment="0" applyProtection="0"/>
    <xf numFmtId="0" fontId="139" fillId="41" borderId="36" applyNumberFormat="0" applyAlignment="0" applyProtection="0"/>
    <xf numFmtId="0" fontId="113" fillId="21" borderId="25" applyNumberFormat="0" applyAlignment="0" applyProtection="0"/>
    <xf numFmtId="0" fontId="113" fillId="21" borderId="25" applyNumberFormat="0" applyAlignment="0" applyProtection="0"/>
    <xf numFmtId="0" fontId="113" fillId="21" borderId="25" applyNumberFormat="0" applyAlignment="0" applyProtection="0"/>
    <xf numFmtId="0" fontId="113" fillId="21" borderId="25" applyNumberFormat="0" applyAlignment="0" applyProtection="0"/>
    <xf numFmtId="0" fontId="161" fillId="0" borderId="28" applyNumberFormat="0" applyFill="0" applyAlignment="0" applyProtection="0"/>
    <xf numFmtId="0" fontId="161" fillId="0" borderId="28" applyNumberFormat="0" applyFill="0" applyAlignment="0" applyProtection="0"/>
    <xf numFmtId="0" fontId="114" fillId="0" borderId="28" applyNumberFormat="0" applyFill="0" applyAlignment="0" applyProtection="0"/>
    <xf numFmtId="0" fontId="142" fillId="0" borderId="3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62" fillId="36" borderId="0" applyNumberFormat="0" applyBorder="0" applyAlignment="0" applyProtection="0"/>
    <xf numFmtId="0" fontId="162" fillId="36" borderId="0" applyNumberFormat="0" applyBorder="0" applyAlignment="0" applyProtection="0"/>
    <xf numFmtId="0" fontId="115" fillId="36" borderId="0" applyNumberFormat="0" applyBorder="0" applyAlignment="0" applyProtection="0"/>
    <xf numFmtId="0" fontId="138" fillId="40"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17" fillId="0" borderId="0"/>
    <xf numFmtId="0" fontId="38" fillId="0" borderId="0"/>
    <xf numFmtId="0" fontId="17" fillId="0" borderId="0"/>
    <xf numFmtId="0" fontId="38" fillId="0" borderId="0"/>
    <xf numFmtId="174" fontId="37" fillId="0" borderId="0" applyProtection="0"/>
    <xf numFmtId="0" fontId="38" fillId="0" borderId="0"/>
    <xf numFmtId="0" fontId="38" fillId="0" borderId="0"/>
    <xf numFmtId="174" fontId="37" fillId="0" borderId="0" applyProtection="0"/>
    <xf numFmtId="174" fontId="37" fillId="0" borderId="0" applyProtection="0"/>
    <xf numFmtId="0" fontId="38" fillId="0" borderId="0"/>
    <xf numFmtId="0" fontId="38" fillId="0" borderId="0"/>
    <xf numFmtId="0" fontId="38" fillId="0" borderId="0"/>
    <xf numFmtId="0" fontId="17" fillId="0" borderId="0"/>
    <xf numFmtId="0" fontId="17" fillId="0" borderId="0"/>
    <xf numFmtId="0" fontId="17" fillId="0" borderId="0"/>
    <xf numFmtId="0" fontId="163" fillId="0" borderId="0"/>
    <xf numFmtId="0" fontId="38" fillId="0" borderId="0"/>
    <xf numFmtId="0" fontId="164" fillId="0" borderId="0"/>
    <xf numFmtId="0" fontId="38" fillId="0" borderId="0"/>
    <xf numFmtId="0" fontId="164" fillId="0" borderId="0"/>
    <xf numFmtId="0" fontId="17" fillId="0" borderId="0"/>
    <xf numFmtId="0" fontId="16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9" fontId="17" fillId="0" borderId="0"/>
    <xf numFmtId="279"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9" fontId="17" fillId="0" borderId="0"/>
    <xf numFmtId="279"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17" fillId="37" borderId="29" applyNumberFormat="0" applyFont="0" applyAlignment="0" applyProtection="0"/>
    <xf numFmtId="0" fontId="17" fillId="37" borderId="29" applyNumberFormat="0" applyFont="0" applyAlignment="0" applyProtection="0"/>
    <xf numFmtId="0" fontId="37" fillId="37" borderId="29"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165" fillId="34" borderId="30" applyNumberFormat="0" applyAlignment="0" applyProtection="0"/>
    <xf numFmtId="0" fontId="165" fillId="34" borderId="30" applyNumberFormat="0" applyAlignment="0" applyProtection="0"/>
    <xf numFmtId="0" fontId="116" fillId="34" borderId="30" applyNumberFormat="0" applyAlignment="0" applyProtection="0"/>
    <xf numFmtId="0" fontId="140" fillId="42" borderId="37" applyNumberFormat="0" applyAlignment="0" applyProtection="0"/>
    <xf numFmtId="0" fontId="116" fillId="34" borderId="30" applyNumberFormat="0" applyAlignment="0" applyProtection="0"/>
    <xf numFmtId="0" fontId="116" fillId="34" borderId="30" applyNumberFormat="0" applyAlignment="0" applyProtection="0"/>
    <xf numFmtId="0" fontId="116" fillId="34" borderId="30" applyNumberFormat="0" applyAlignment="0" applyProtection="0"/>
    <xf numFmtId="0" fontId="116" fillId="34" borderId="30" applyNumberFormat="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164"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164"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164"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166"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164"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164"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117" fillId="0" borderId="0" applyNumberFormat="0" applyFill="0" applyBorder="0" applyAlignment="0" applyProtection="0"/>
    <xf numFmtId="0" fontId="134"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7" fillId="0" borderId="0" applyFont="0" applyFill="0" applyBorder="0" applyAlignment="0" applyProtection="0"/>
    <xf numFmtId="0" fontId="152" fillId="0" borderId="2" applyNumberFormat="0" applyFont="0" applyFill="0" applyAlignment="0" applyProtection="0"/>
    <xf numFmtId="0" fontId="152" fillId="0" borderId="2" applyNumberFormat="0" applyFont="0" applyFill="0" applyAlignment="0" applyProtection="0"/>
    <xf numFmtId="0" fontId="17" fillId="0" borderId="0" applyFont="0" applyFill="0" applyBorder="0" applyAlignment="0" applyProtection="0"/>
    <xf numFmtId="0" fontId="167" fillId="0" borderId="46" applyNumberFormat="0" applyFill="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68" fillId="0" borderId="0" applyNumberFormat="0" applyFill="0" applyBorder="0" applyAlignment="0" applyProtection="0"/>
    <xf numFmtId="0" fontId="168" fillId="0" borderId="0" applyNumberFormat="0" applyFill="0" applyBorder="0" applyAlignment="0" applyProtection="0"/>
    <xf numFmtId="0" fontId="118" fillId="0" borderId="0" applyNumberFormat="0" applyFill="0" applyBorder="0" applyAlignment="0" applyProtection="0"/>
    <xf numFmtId="0" fontId="144"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3" fontId="17" fillId="0" borderId="0"/>
    <xf numFmtId="14" fontId="42" fillId="5" borderId="34">
      <alignment horizontal="center" vertical="center" wrapText="1"/>
    </xf>
    <xf numFmtId="0" fontId="35" fillId="0" borderId="34"/>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34">
      <alignment horizontal="center"/>
    </xf>
    <xf numFmtId="0" fontId="54" fillId="0" borderId="34">
      <alignment horizontal="righ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7" fillId="0" borderId="0"/>
  </cellStyleXfs>
  <cellXfs count="1040">
    <xf numFmtId="174" fontId="0" fillId="0" borderId="0" xfId="0" applyAlignment="1"/>
    <xf numFmtId="0" fontId="57" fillId="0" borderId="0" xfId="211" applyFont="1"/>
    <xf numFmtId="0" fontId="64" fillId="0" borderId="0" xfId="211" applyFont="1" applyAlignment="1">
      <alignment horizontal="centerContinuous"/>
    </xf>
    <xf numFmtId="0" fontId="64" fillId="0" borderId="0" xfId="211" applyFont="1" applyAlignment="1">
      <alignment horizontal="center" wrapText="1"/>
    </xf>
    <xf numFmtId="0" fontId="64" fillId="0" borderId="0" xfId="206" applyFont="1" applyFill="1" applyBorder="1" applyAlignment="1">
      <alignment horizontal="center" wrapText="1"/>
    </xf>
    <xf numFmtId="0" fontId="57" fillId="0" borderId="0" xfId="211" quotePrefix="1" applyFont="1" applyAlignment="1">
      <alignment horizontal="left"/>
    </xf>
    <xf numFmtId="41" fontId="57" fillId="14" borderId="0" xfId="211" applyNumberFormat="1" applyFont="1" applyFill="1"/>
    <xf numFmtId="0" fontId="57" fillId="0" borderId="0" xfId="211" applyFont="1" applyAlignment="1">
      <alignment horizontal="right"/>
    </xf>
    <xf numFmtId="37" fontId="57" fillId="0" borderId="0" xfId="211" applyNumberFormat="1" applyFont="1"/>
    <xf numFmtId="0" fontId="64" fillId="0" borderId="0" xfId="211" applyFont="1" applyAlignment="1">
      <alignment horizontal="centerContinuous" wrapText="1"/>
    </xf>
    <xf numFmtId="0" fontId="64" fillId="0" borderId="0" xfId="211" applyFont="1" applyAlignment="1">
      <alignment horizontal="center"/>
    </xf>
    <xf numFmtId="174" fontId="57" fillId="0" borderId="0" xfId="0" applyFont="1" applyAlignment="1">
      <alignment wrapText="1"/>
    </xf>
    <xf numFmtId="0" fontId="87" fillId="0" borderId="0" xfId="0" applyNumberFormat="1" applyFont="1" applyAlignment="1">
      <alignment horizontal="center"/>
    </xf>
    <xf numFmtId="174" fontId="87" fillId="0" borderId="0" xfId="0" applyFont="1" applyAlignment="1"/>
    <xf numFmtId="174" fontId="57" fillId="0" borderId="0" xfId="0" applyFont="1" applyAlignment="1"/>
    <xf numFmtId="174" fontId="57" fillId="0" borderId="0" xfId="207" applyFont="1" applyAlignment="1"/>
    <xf numFmtId="175" fontId="57" fillId="0" borderId="0" xfId="59" applyNumberFormat="1" applyFont="1" applyAlignment="1"/>
    <xf numFmtId="0" fontId="57" fillId="0" borderId="0" xfId="201" applyNumberFormat="1" applyFont="1" applyFill="1" applyBorder="1" applyAlignment="1" applyProtection="1">
      <protection locked="0"/>
    </xf>
    <xf numFmtId="0" fontId="57" fillId="0" borderId="0" xfId="201" applyNumberFormat="1" applyFont="1" applyFill="1" applyBorder="1" applyAlignment="1" applyProtection="1">
      <alignment horizontal="center"/>
      <protection locked="0"/>
    </xf>
    <xf numFmtId="0" fontId="57" fillId="14" borderId="0" xfId="201" applyNumberFormat="1" applyFont="1" applyFill="1" applyAlignment="1">
      <alignment horizontal="right"/>
    </xf>
    <xf numFmtId="3" fontId="57" fillId="0" borderId="0" xfId="201" applyNumberFormat="1" applyFont="1" applyFill="1" applyBorder="1" applyAlignment="1"/>
    <xf numFmtId="3" fontId="57" fillId="0" borderId="0" xfId="201" applyNumberFormat="1" applyFont="1" applyFill="1" applyBorder="1" applyAlignment="1">
      <alignment horizontal="center"/>
    </xf>
    <xf numFmtId="0" fontId="57" fillId="0" borderId="0" xfId="201" applyNumberFormat="1" applyFont="1" applyFill="1" applyBorder="1" applyProtection="1">
      <protection locked="0"/>
    </xf>
    <xf numFmtId="174" fontId="57" fillId="0" borderId="0" xfId="201" applyFont="1" applyFill="1" applyBorder="1" applyAlignment="1"/>
    <xf numFmtId="0" fontId="57" fillId="0" borderId="0" xfId="201" applyNumberFormat="1" applyFont="1" applyFill="1" applyBorder="1"/>
    <xf numFmtId="43" fontId="57" fillId="0" borderId="0" xfId="59" applyFont="1" applyAlignment="1"/>
    <xf numFmtId="0" fontId="57" fillId="0" borderId="0" xfId="210" applyNumberFormat="1" applyFont="1" applyAlignment="1" applyProtection="1">
      <protection locked="0"/>
    </xf>
    <xf numFmtId="3" fontId="57" fillId="0" borderId="0" xfId="210" applyNumberFormat="1" applyFont="1" applyAlignment="1"/>
    <xf numFmtId="3" fontId="57" fillId="0" borderId="8" xfId="210" applyNumberFormat="1" applyFont="1" applyBorder="1" applyAlignment="1">
      <alignment horizontal="center"/>
    </xf>
    <xf numFmtId="0" fontId="57" fillId="0" borderId="0" xfId="210" applyNumberFormat="1" applyFont="1" applyAlignment="1"/>
    <xf numFmtId="3" fontId="57" fillId="0" borderId="0" xfId="210" applyNumberFormat="1" applyFont="1" applyAlignment="1">
      <alignment horizontal="center"/>
    </xf>
    <xf numFmtId="0" fontId="57" fillId="0" borderId="8" xfId="210" applyNumberFormat="1" applyFont="1" applyBorder="1" applyAlignment="1" applyProtection="1">
      <alignment horizontal="center"/>
      <protection locked="0"/>
    </xf>
    <xf numFmtId="174" fontId="57" fillId="0" borderId="0" xfId="210" applyFont="1" applyFill="1" applyAlignment="1"/>
    <xf numFmtId="169" fontId="57" fillId="0" borderId="0" xfId="210" applyNumberFormat="1" applyFont="1" applyAlignment="1"/>
    <xf numFmtId="174" fontId="57" fillId="0" borderId="0" xfId="210" applyFont="1" applyAlignment="1"/>
    <xf numFmtId="3" fontId="57" fillId="0" borderId="0" xfId="210" applyNumberFormat="1" applyFont="1" applyFill="1" applyAlignment="1"/>
    <xf numFmtId="166" fontId="57" fillId="0" borderId="0" xfId="210" applyNumberFormat="1" applyFont="1" applyAlignment="1">
      <alignment horizontal="center"/>
    </xf>
    <xf numFmtId="164" fontId="57" fillId="0" borderId="0" xfId="210" applyNumberFormat="1" applyFont="1" applyAlignment="1">
      <alignment horizontal="left"/>
    </xf>
    <xf numFmtId="0" fontId="57" fillId="0" borderId="0" xfId="210" applyNumberFormat="1" applyFont="1" applyFill="1" applyAlignment="1"/>
    <xf numFmtId="164" fontId="57" fillId="0" borderId="0" xfId="210" applyNumberFormat="1" applyFont="1" applyFill="1" applyAlignment="1">
      <alignment horizontal="left"/>
    </xf>
    <xf numFmtId="175" fontId="57" fillId="0" borderId="0" xfId="59" applyNumberFormat="1" applyFont="1" applyBorder="1" applyAlignment="1"/>
    <xf numFmtId="10" fontId="57" fillId="0" borderId="0" xfId="210" applyNumberFormat="1" applyFont="1" applyFill="1" applyAlignment="1">
      <alignment horizontal="left"/>
    </xf>
    <xf numFmtId="3" fontId="57" fillId="0" borderId="0" xfId="188" applyNumberFormat="1" applyFont="1" applyAlignment="1"/>
    <xf numFmtId="166" fontId="57" fillId="0" borderId="0" xfId="188" applyNumberFormat="1" applyFont="1" applyAlignment="1"/>
    <xf numFmtId="0" fontId="57" fillId="0" borderId="0" xfId="188" applyFont="1" applyAlignment="1"/>
    <xf numFmtId="164" fontId="57" fillId="0" borderId="0" xfId="210" applyNumberFormat="1" applyFont="1" applyFill="1" applyAlignment="1" applyProtection="1">
      <alignment horizontal="left"/>
      <protection locked="0"/>
    </xf>
    <xf numFmtId="174" fontId="57" fillId="0" borderId="1" xfId="201" applyFont="1" applyFill="1" applyBorder="1" applyAlignment="1"/>
    <xf numFmtId="175" fontId="57" fillId="0" borderId="0" xfId="59" applyNumberFormat="1" applyFont="1" applyFill="1" applyBorder="1" applyAlignment="1"/>
    <xf numFmtId="43" fontId="57" fillId="0" borderId="0" xfId="59" applyFont="1" applyFill="1" applyBorder="1" applyAlignment="1"/>
    <xf numFmtId="174" fontId="88" fillId="0" borderId="0" xfId="201" applyFont="1" applyFill="1" applyBorder="1" applyAlignment="1"/>
    <xf numFmtId="174" fontId="57" fillId="0" borderId="0" xfId="201" applyFont="1" applyFill="1" applyBorder="1" applyAlignment="1">
      <alignment horizontal="center"/>
    </xf>
    <xf numFmtId="174" fontId="57" fillId="0" borderId="0" xfId="201" applyFont="1" applyFill="1" applyBorder="1" applyAlignment="1">
      <alignment horizontal="right"/>
    </xf>
    <xf numFmtId="0" fontId="57" fillId="0" borderId="0" xfId="188" applyFont="1" applyFill="1"/>
    <xf numFmtId="0" fontId="57" fillId="0" borderId="0" xfId="201" applyNumberFormat="1" applyFont="1" applyFill="1" applyAlignment="1">
      <alignment horizontal="right"/>
    </xf>
    <xf numFmtId="0" fontId="89" fillId="0" borderId="0" xfId="201" applyNumberFormat="1" applyFont="1" applyFill="1" applyBorder="1"/>
    <xf numFmtId="0" fontId="89" fillId="0" borderId="0" xfId="201" applyNumberFormat="1" applyFont="1" applyFill="1" applyBorder="1" applyAlignment="1">
      <alignment horizontal="center"/>
    </xf>
    <xf numFmtId="49" fontId="57" fillId="0" borderId="0" xfId="201" applyNumberFormat="1" applyFont="1" applyFill="1" applyBorder="1"/>
    <xf numFmtId="3" fontId="57" fillId="0" borderId="0" xfId="201" applyNumberFormat="1" applyFont="1" applyFill="1" applyBorder="1"/>
    <xf numFmtId="0" fontId="57" fillId="0" borderId="0" xfId="201" applyNumberFormat="1" applyFont="1" applyFill="1" applyBorder="1" applyAlignment="1">
      <alignment horizontal="center"/>
    </xf>
    <xf numFmtId="49" fontId="57" fillId="0" borderId="0" xfId="201" applyNumberFormat="1" applyFont="1" applyFill="1" applyBorder="1" applyAlignment="1">
      <alignment horizontal="center"/>
    </xf>
    <xf numFmtId="0" fontId="57" fillId="0" borderId="0" xfId="201" applyNumberFormat="1" applyFont="1" applyFill="1" applyBorder="1" applyAlignment="1"/>
    <xf numFmtId="3" fontId="64" fillId="0" borderId="0" xfId="201" applyNumberFormat="1" applyFont="1" applyFill="1" applyBorder="1" applyAlignment="1">
      <alignment horizontal="center"/>
    </xf>
    <xf numFmtId="174" fontId="64" fillId="0" borderId="0" xfId="201" applyFont="1" applyFill="1" applyBorder="1" applyAlignment="1">
      <alignment horizontal="center"/>
    </xf>
    <xf numFmtId="0" fontId="64" fillId="0" borderId="0" xfId="201" applyNumberFormat="1" applyFont="1" applyFill="1" applyBorder="1" applyAlignment="1" applyProtection="1">
      <alignment horizontal="center"/>
      <protection locked="0"/>
    </xf>
    <xf numFmtId="0" fontId="64" fillId="0" borderId="0" xfId="201" applyNumberFormat="1" applyFont="1" applyFill="1" applyBorder="1" applyAlignment="1">
      <alignment horizontal="center"/>
    </xf>
    <xf numFmtId="0" fontId="64" fillId="0" borderId="0" xfId="201" applyNumberFormat="1" applyFont="1" applyFill="1" applyBorder="1" applyAlignment="1"/>
    <xf numFmtId="0" fontId="90"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alignment horizontal="left"/>
    </xf>
    <xf numFmtId="10" fontId="91" fillId="0" borderId="0" xfId="265" applyNumberFormat="1" applyFont="1" applyFill="1" applyBorder="1" applyAlignment="1"/>
    <xf numFmtId="10" fontId="64" fillId="0" borderId="0" xfId="201" applyNumberFormat="1" applyFont="1" applyFill="1" applyBorder="1" applyAlignment="1"/>
    <xf numFmtId="3" fontId="64" fillId="0" borderId="0" xfId="201" applyNumberFormat="1" applyFont="1" applyFill="1" applyBorder="1" applyAlignment="1"/>
    <xf numFmtId="165" fontId="64" fillId="0" borderId="0" xfId="201" applyNumberFormat="1" applyFont="1" applyFill="1" applyBorder="1" applyAlignment="1"/>
    <xf numFmtId="10" fontId="57" fillId="0" borderId="0" xfId="201" applyNumberFormat="1" applyFont="1" applyFill="1" applyBorder="1" applyAlignment="1"/>
    <xf numFmtId="49" fontId="64" fillId="0" borderId="0" xfId="201" applyNumberFormat="1" applyFont="1" applyFill="1" applyBorder="1" applyAlignment="1">
      <alignment horizontal="center"/>
    </xf>
    <xf numFmtId="174" fontId="64" fillId="0" borderId="0" xfId="201" applyFont="1" applyFill="1" applyBorder="1" applyAlignment="1"/>
    <xf numFmtId="3" fontId="64" fillId="0" borderId="0" xfId="201" applyNumberFormat="1" applyFont="1" applyFill="1" applyBorder="1" applyAlignment="1">
      <alignment horizontal="left"/>
    </xf>
    <xf numFmtId="10" fontId="64" fillId="0" borderId="0" xfId="265" applyNumberFormat="1" applyFont="1" applyFill="1" applyBorder="1" applyAlignment="1"/>
    <xf numFmtId="0" fontId="57" fillId="0" borderId="0" xfId="201" applyNumberFormat="1" applyFont="1" applyFill="1" applyBorder="1" applyAlignment="1">
      <alignment horizontal="fill"/>
    </xf>
    <xf numFmtId="174" fontId="92" fillId="0" borderId="0" xfId="201" applyFont="1" applyFill="1" applyBorder="1" applyAlignment="1"/>
    <xf numFmtId="3" fontId="92" fillId="0" borderId="0" xfId="201" applyNumberFormat="1" applyFont="1" applyFill="1" applyBorder="1" applyAlignment="1"/>
    <xf numFmtId="164" fontId="57" fillId="0" borderId="0" xfId="201" applyNumberFormat="1" applyFont="1" applyFill="1" applyBorder="1" applyAlignment="1">
      <alignment horizontal="left"/>
    </xf>
    <xf numFmtId="164" fontId="57" fillId="0" borderId="0" xfId="201" applyNumberFormat="1" applyFont="1" applyFill="1" applyBorder="1" applyAlignment="1">
      <alignment horizontal="center"/>
    </xf>
    <xf numFmtId="170" fontId="57" fillId="0" borderId="0" xfId="201" applyNumberFormat="1" applyFont="1" applyFill="1" applyBorder="1" applyAlignment="1"/>
    <xf numFmtId="0" fontId="92" fillId="0" borderId="0" xfId="201" applyNumberFormat="1" applyFont="1" applyFill="1" applyBorder="1"/>
    <xf numFmtId="177" fontId="64" fillId="0" borderId="0" xfId="201" applyNumberFormat="1" applyFont="1" applyFill="1" applyBorder="1" applyAlignment="1">
      <alignment horizontal="center"/>
    </xf>
    <xf numFmtId="174" fontId="64" fillId="0" borderId="7" xfId="201" applyFont="1" applyFill="1" applyBorder="1" applyAlignment="1"/>
    <xf numFmtId="0" fontId="64" fillId="0" borderId="7" xfId="201" applyNumberFormat="1" applyFont="1" applyFill="1" applyBorder="1" applyAlignment="1">
      <alignment horizontal="center" wrapText="1"/>
    </xf>
    <xf numFmtId="174" fontId="64" fillId="0" borderId="9" xfId="201" applyFont="1" applyFill="1" applyBorder="1" applyAlignment="1">
      <alignment horizontal="center" wrapText="1"/>
    </xf>
    <xf numFmtId="3" fontId="64" fillId="0" borderId="9" xfId="201" applyNumberFormat="1" applyFont="1" applyFill="1" applyBorder="1" applyAlignment="1">
      <alignment horizontal="center" wrapText="1"/>
    </xf>
    <xf numFmtId="0" fontId="57" fillId="0" borderId="7" xfId="201" applyNumberFormat="1" applyFont="1" applyFill="1" applyBorder="1"/>
    <xf numFmtId="0" fontId="57" fillId="0" borderId="7" xfId="201" applyNumberFormat="1" applyFont="1" applyFill="1" applyBorder="1" applyAlignment="1">
      <alignment horizontal="center"/>
    </xf>
    <xf numFmtId="0" fontId="57" fillId="0" borderId="9" xfId="201" applyNumberFormat="1" applyFont="1" applyFill="1" applyBorder="1" applyAlignment="1">
      <alignment horizontal="center"/>
    </xf>
    <xf numFmtId="3" fontId="57" fillId="0" borderId="9" xfId="201" applyNumberFormat="1" applyFont="1" applyFill="1" applyBorder="1" applyAlignment="1">
      <alignment horizontal="center" wrapText="1"/>
    </xf>
    <xf numFmtId="3" fontId="57" fillId="0" borderId="7" xfId="201" applyNumberFormat="1" applyFont="1" applyFill="1" applyBorder="1" applyAlignment="1">
      <alignment horizontal="center"/>
    </xf>
    <xf numFmtId="0" fontId="57" fillId="0" borderId="11" xfId="201" applyNumberFormat="1" applyFont="1" applyFill="1" applyBorder="1"/>
    <xf numFmtId="3" fontId="57" fillId="0" borderId="11" xfId="201" applyNumberFormat="1" applyFont="1" applyFill="1" applyBorder="1" applyAlignment="1"/>
    <xf numFmtId="174" fontId="57" fillId="0" borderId="0" xfId="209" applyFont="1" applyFill="1" applyBorder="1" applyAlignment="1"/>
    <xf numFmtId="176" fontId="57" fillId="14" borderId="0" xfId="93" applyNumberFormat="1" applyFont="1" applyFill="1" applyBorder="1" applyAlignment="1"/>
    <xf numFmtId="174" fontId="57" fillId="0" borderId="0" xfId="201" applyFont="1" applyFill="1" applyBorder="1" applyAlignment="1">
      <alignment horizontal="center" vertical="top"/>
    </xf>
    <xf numFmtId="49" fontId="87" fillId="0" borderId="0" xfId="0" applyNumberFormat="1" applyFont="1" applyAlignment="1">
      <alignment horizontal="center"/>
    </xf>
    <xf numFmtId="3" fontId="87" fillId="0" borderId="0" xfId="210" applyNumberFormat="1" applyFont="1" applyAlignment="1"/>
    <xf numFmtId="0" fontId="57" fillId="0" borderId="0" xfId="192" applyFont="1"/>
    <xf numFmtId="43" fontId="57" fillId="0" borderId="0" xfId="192" applyNumberFormat="1" applyFont="1"/>
    <xf numFmtId="0" fontId="57" fillId="0" borderId="0" xfId="188" applyFont="1"/>
    <xf numFmtId="0" fontId="57" fillId="0" borderId="0" xfId="188" applyFont="1" applyAlignment="1">
      <alignment horizontal="right"/>
    </xf>
    <xf numFmtId="0" fontId="57" fillId="0" borderId="0" xfId="210" applyNumberFormat="1" applyFont="1" applyAlignment="1" applyProtection="1">
      <alignment horizontal="center"/>
      <protection locked="0"/>
    </xf>
    <xf numFmtId="0" fontId="57" fillId="0" borderId="0" xfId="210" applyNumberFormat="1" applyFont="1" applyFill="1" applyAlignment="1" applyProtection="1">
      <protection locked="0"/>
    </xf>
    <xf numFmtId="0" fontId="57" fillId="0" borderId="0" xfId="210" applyNumberFormat="1" applyFont="1" applyFill="1" applyProtection="1">
      <protection locked="0"/>
    </xf>
    <xf numFmtId="0" fontId="57" fillId="14" borderId="0" xfId="188" applyFont="1" applyFill="1"/>
    <xf numFmtId="0" fontId="57" fillId="0" borderId="0" xfId="210" applyNumberFormat="1" applyFont="1" applyProtection="1">
      <protection locked="0"/>
    </xf>
    <xf numFmtId="0" fontId="57" fillId="0" borderId="0" xfId="210" applyNumberFormat="1" applyFont="1"/>
    <xf numFmtId="0" fontId="94" fillId="0" borderId="0" xfId="210" applyNumberFormat="1" applyFont="1"/>
    <xf numFmtId="49" fontId="57" fillId="0" borderId="0" xfId="210" applyNumberFormat="1" applyFont="1" applyAlignment="1"/>
    <xf numFmtId="49" fontId="57" fillId="0" borderId="0" xfId="210" applyNumberFormat="1" applyFont="1" applyAlignment="1">
      <alignment horizontal="center"/>
    </xf>
    <xf numFmtId="0" fontId="57" fillId="0" borderId="0" xfId="210" applyNumberFormat="1" applyFont="1" applyAlignment="1">
      <alignment horizontal="center"/>
    </xf>
    <xf numFmtId="49" fontId="57" fillId="0" borderId="0" xfId="210" applyNumberFormat="1" applyFont="1"/>
    <xf numFmtId="3" fontId="57" fillId="0" borderId="0" xfId="210" applyNumberFormat="1" applyFont="1"/>
    <xf numFmtId="42" fontId="57" fillId="0" borderId="0" xfId="188" applyNumberFormat="1" applyFont="1"/>
    <xf numFmtId="0" fontId="57" fillId="0" borderId="0" xfId="210" applyNumberFormat="1" applyFont="1" applyFill="1"/>
    <xf numFmtId="0" fontId="57" fillId="0" borderId="8" xfId="210" applyNumberFormat="1" applyFont="1" applyBorder="1" applyAlignment="1" applyProtection="1">
      <alignment horizontal="centerContinuous"/>
      <protection locked="0"/>
    </xf>
    <xf numFmtId="3" fontId="57" fillId="0" borderId="0" xfId="210" applyNumberFormat="1" applyFont="1" applyFill="1" applyBorder="1"/>
    <xf numFmtId="3" fontId="57" fillId="0" borderId="0" xfId="210" applyNumberFormat="1" applyFont="1" applyAlignment="1">
      <alignment horizontal="left"/>
    </xf>
    <xf numFmtId="166" fontId="57" fillId="0" borderId="0" xfId="210" applyNumberFormat="1" applyFont="1" applyAlignment="1"/>
    <xf numFmtId="174" fontId="88" fillId="0" borderId="0" xfId="0" applyFont="1" applyAlignment="1"/>
    <xf numFmtId="0" fontId="57" fillId="0" borderId="0" xfId="206" applyNumberFormat="1" applyFont="1" applyAlignment="1" applyProtection="1">
      <alignment horizontal="center"/>
      <protection locked="0"/>
    </xf>
    <xf numFmtId="0" fontId="57" fillId="0" borderId="0" xfId="206" applyNumberFormat="1" applyFont="1" applyAlignment="1"/>
    <xf numFmtId="0" fontId="57" fillId="0" borderId="0" xfId="206" applyNumberFormat="1" applyFont="1"/>
    <xf numFmtId="0" fontId="57" fillId="0" borderId="0" xfId="206" applyNumberFormat="1" applyFont="1" applyBorder="1" applyAlignment="1"/>
    <xf numFmtId="0" fontId="57" fillId="0" borderId="0" xfId="210" applyNumberFormat="1" applyFont="1" applyFill="1" applyBorder="1"/>
    <xf numFmtId="0" fontId="57" fillId="0" borderId="0" xfId="206" applyFont="1" applyAlignment="1"/>
    <xf numFmtId="3" fontId="57" fillId="0" borderId="0" xfId="206" applyNumberFormat="1" applyFont="1" applyAlignment="1"/>
    <xf numFmtId="42" fontId="57" fillId="0" borderId="18" xfId="206" applyNumberFormat="1" applyFont="1" applyBorder="1" applyAlignment="1" applyProtection="1">
      <alignment horizontal="right"/>
      <protection locked="0"/>
    </xf>
    <xf numFmtId="0" fontId="57" fillId="0" borderId="0" xfId="210" applyNumberFormat="1" applyFont="1" applyFill="1" applyBorder="1" applyAlignment="1" applyProtection="1">
      <alignment horizontal="center"/>
      <protection locked="0"/>
    </xf>
    <xf numFmtId="174" fontId="57" fillId="0" borderId="0" xfId="210" applyFont="1" applyFill="1" applyBorder="1" applyAlignment="1"/>
    <xf numFmtId="0" fontId="57" fillId="0" borderId="0" xfId="210" applyNumberFormat="1" applyFont="1" applyFill="1" applyBorder="1" applyProtection="1">
      <protection locked="0"/>
    </xf>
    <xf numFmtId="173" fontId="57" fillId="0" borderId="0" xfId="210" applyNumberFormat="1" applyFont="1" applyFill="1" applyProtection="1">
      <protection locked="0"/>
    </xf>
    <xf numFmtId="173" fontId="57" fillId="0" borderId="0" xfId="210" applyNumberFormat="1" applyFont="1" applyProtection="1">
      <protection locked="0"/>
    </xf>
    <xf numFmtId="169" fontId="57" fillId="0" borderId="0" xfId="210" applyNumberFormat="1" applyFont="1"/>
    <xf numFmtId="0" fontId="57" fillId="0" borderId="0" xfId="210" applyNumberFormat="1" applyFont="1" applyAlignment="1">
      <alignment horizontal="right"/>
    </xf>
    <xf numFmtId="0" fontId="86" fillId="0" borderId="0" xfId="210" applyNumberFormat="1" applyFont="1" applyAlignment="1"/>
    <xf numFmtId="3" fontId="64" fillId="0" borderId="0" xfId="210" applyNumberFormat="1" applyFont="1" applyAlignment="1">
      <alignment horizontal="center"/>
    </xf>
    <xf numFmtId="0" fontId="64" fillId="0" borderId="0" xfId="210" applyNumberFormat="1" applyFont="1" applyAlignment="1" applyProtection="1">
      <alignment horizontal="center"/>
      <protection locked="0"/>
    </xf>
    <xf numFmtId="174" fontId="64" fillId="0" borderId="0" xfId="210" applyFont="1" applyAlignment="1">
      <alignment horizontal="center"/>
    </xf>
    <xf numFmtId="3" fontId="64" fillId="0" borderId="0" xfId="210" applyNumberFormat="1" applyFont="1" applyAlignment="1"/>
    <xf numFmtId="0" fontId="64" fillId="0" borderId="0" xfId="210" applyNumberFormat="1" applyFont="1" applyAlignment="1"/>
    <xf numFmtId="175" fontId="57" fillId="14" borderId="0" xfId="59" applyNumberFormat="1" applyFont="1" applyFill="1" applyAlignment="1"/>
    <xf numFmtId="175" fontId="57" fillId="14" borderId="8" xfId="59" applyNumberFormat="1" applyFont="1" applyFill="1" applyBorder="1" applyAlignment="1"/>
    <xf numFmtId="175" fontId="57" fillId="0" borderId="8" xfId="59" applyNumberFormat="1" applyFont="1" applyBorder="1" applyAlignment="1"/>
    <xf numFmtId="43" fontId="57" fillId="0" borderId="0" xfId="59" applyFont="1" applyAlignment="1">
      <alignment horizontal="center"/>
    </xf>
    <xf numFmtId="164" fontId="57" fillId="0" borderId="0" xfId="210" applyNumberFormat="1" applyFont="1" applyAlignment="1">
      <alignment horizontal="center"/>
    </xf>
    <xf numFmtId="175" fontId="57" fillId="14" borderId="0" xfId="59" applyNumberFormat="1" applyFont="1" applyFill="1" applyBorder="1" applyAlignment="1"/>
    <xf numFmtId="184" fontId="57" fillId="0" borderId="0" xfId="59" applyNumberFormat="1" applyFont="1" applyAlignment="1"/>
    <xf numFmtId="3" fontId="57" fillId="0" borderId="0" xfId="206" applyNumberFormat="1" applyFont="1" applyBorder="1" applyAlignment="1"/>
    <xf numFmtId="3" fontId="57" fillId="0" borderId="0" xfId="206" applyNumberFormat="1" applyFont="1" applyFill="1" applyBorder="1" applyAlignment="1"/>
    <xf numFmtId="0" fontId="57" fillId="0" borderId="0" xfId="206" applyFont="1" applyFill="1" applyBorder="1" applyAlignment="1"/>
    <xf numFmtId="3" fontId="57" fillId="0" borderId="0" xfId="206" applyNumberFormat="1" applyFont="1" applyFill="1" applyAlignment="1"/>
    <xf numFmtId="184" fontId="57" fillId="0" borderId="0" xfId="59" applyNumberFormat="1" applyFont="1" applyBorder="1" applyAlignment="1"/>
    <xf numFmtId="3" fontId="57" fillId="0" borderId="0" xfId="210" quotePrefix="1" applyNumberFormat="1" applyFont="1" applyAlignment="1">
      <alignment horizontal="left"/>
    </xf>
    <xf numFmtId="175" fontId="57" fillId="0" borderId="0" xfId="59" applyNumberFormat="1" applyFont="1" applyFill="1" applyAlignment="1"/>
    <xf numFmtId="3" fontId="57" fillId="0" borderId="0" xfId="188" applyNumberFormat="1" applyFont="1" applyFill="1" applyAlignment="1"/>
    <xf numFmtId="0" fontId="57" fillId="0" borderId="0" xfId="188" applyNumberFormat="1" applyFont="1"/>
    <xf numFmtId="175" fontId="57" fillId="0" borderId="18" xfId="59" applyNumberFormat="1" applyFont="1" applyBorder="1" applyAlignment="1"/>
    <xf numFmtId="164" fontId="57" fillId="0" borderId="0" xfId="188" applyNumberFormat="1" applyFont="1" applyAlignment="1">
      <alignment horizontal="center"/>
    </xf>
    <xf numFmtId="3" fontId="57" fillId="0" borderId="0" xfId="188" applyNumberFormat="1" applyFont="1" applyBorder="1" applyAlignment="1"/>
    <xf numFmtId="3" fontId="57" fillId="0" borderId="0" xfId="210" applyNumberFormat="1" applyFont="1" applyAlignment="1">
      <alignment horizontal="right"/>
    </xf>
    <xf numFmtId="0" fontId="57" fillId="0" borderId="0" xfId="206" applyNumberFormat="1" applyFont="1" applyFill="1" applyAlignment="1"/>
    <xf numFmtId="172" fontId="57" fillId="0" borderId="0" xfId="210" applyNumberFormat="1" applyFont="1" applyFill="1" applyAlignment="1">
      <alignment horizontal="left"/>
    </xf>
    <xf numFmtId="183" fontId="57" fillId="0" borderId="0" xfId="59" applyNumberFormat="1" applyFont="1" applyAlignment="1"/>
    <xf numFmtId="183" fontId="57" fillId="0" borderId="0" xfId="59" applyNumberFormat="1" applyFont="1" applyFill="1" applyAlignment="1"/>
    <xf numFmtId="183" fontId="57" fillId="0" borderId="0" xfId="59" applyNumberFormat="1" applyFont="1" applyFill="1" applyBorder="1" applyAlignment="1"/>
    <xf numFmtId="175" fontId="57" fillId="0" borderId="8" xfId="59" applyNumberFormat="1" applyFont="1" applyFill="1" applyBorder="1" applyAlignment="1"/>
    <xf numFmtId="0" fontId="57" fillId="0" borderId="0" xfId="210" applyNumberFormat="1" applyFont="1" applyAlignment="1">
      <alignment wrapText="1"/>
    </xf>
    <xf numFmtId="0" fontId="57" fillId="0" borderId="0" xfId="210" quotePrefix="1" applyNumberFormat="1" applyFont="1" applyAlignment="1">
      <alignment horizontal="left"/>
    </xf>
    <xf numFmtId="175" fontId="57" fillId="0" borderId="0" xfId="59" applyNumberFormat="1" applyFont="1" applyFill="1" applyAlignment="1">
      <alignment horizontal="right"/>
    </xf>
    <xf numFmtId="167" fontId="57" fillId="0" borderId="0" xfId="210" applyNumberFormat="1" applyFont="1" applyAlignment="1"/>
    <xf numFmtId="166" fontId="57" fillId="0" borderId="0" xfId="188" applyNumberFormat="1" applyFont="1" applyAlignment="1">
      <alignment horizontal="center"/>
    </xf>
    <xf numFmtId="164" fontId="57" fillId="0" borderId="0" xfId="210" applyNumberFormat="1" applyFont="1" applyAlignment="1" applyProtection="1">
      <alignment horizontal="left"/>
      <protection locked="0"/>
    </xf>
    <xf numFmtId="175" fontId="57" fillId="0" borderId="14" xfId="59" applyNumberFormat="1" applyFont="1" applyBorder="1" applyAlignment="1"/>
    <xf numFmtId="174" fontId="57" fillId="0" borderId="0" xfId="210" applyFont="1" applyAlignment="1">
      <alignment horizontal="right"/>
    </xf>
    <xf numFmtId="0" fontId="87" fillId="0" borderId="0" xfId="210" applyNumberFormat="1" applyFont="1" applyAlignment="1" applyProtection="1">
      <alignment horizontal="center"/>
      <protection locked="0"/>
    </xf>
    <xf numFmtId="0" fontId="57" fillId="0" borderId="8" xfId="210" applyNumberFormat="1" applyFont="1" applyFill="1" applyBorder="1" applyProtection="1">
      <protection locked="0"/>
    </xf>
    <xf numFmtId="0" fontId="57" fillId="0" borderId="8" xfId="210" applyNumberFormat="1" applyFont="1" applyFill="1" applyBorder="1"/>
    <xf numFmtId="3" fontId="57" fillId="0" borderId="0" xfId="210" applyNumberFormat="1" applyFont="1" applyFill="1" applyAlignment="1">
      <alignment horizontal="center"/>
    </xf>
    <xf numFmtId="49" fontId="57" fillId="0" borderId="0" xfId="210" applyNumberFormat="1" applyFont="1" applyFill="1"/>
    <xf numFmtId="49" fontId="57" fillId="0" borderId="0" xfId="210" applyNumberFormat="1" applyFont="1" applyFill="1" applyAlignment="1"/>
    <xf numFmtId="49" fontId="57" fillId="0" borderId="0" xfId="210" applyNumberFormat="1" applyFont="1" applyFill="1" applyAlignment="1">
      <alignment horizontal="center"/>
    </xf>
    <xf numFmtId="183" fontId="57" fillId="0" borderId="0" xfId="59" applyNumberFormat="1" applyFont="1" applyFill="1" applyAlignment="1">
      <alignment horizontal="right"/>
    </xf>
    <xf numFmtId="3" fontId="57" fillId="0" borderId="8" xfId="210" applyNumberFormat="1" applyFont="1" applyBorder="1" applyAlignment="1"/>
    <xf numFmtId="43" fontId="57" fillId="0" borderId="0" xfId="59" applyNumberFormat="1" applyFont="1" applyAlignment="1"/>
    <xf numFmtId="4" fontId="57" fillId="0" borderId="0" xfId="210" applyNumberFormat="1" applyFont="1" applyAlignment="1"/>
    <xf numFmtId="3" fontId="57" fillId="0" borderId="0" xfId="188" applyNumberFormat="1" applyFont="1" applyBorder="1" applyAlignment="1">
      <alignment horizontal="center"/>
    </xf>
    <xf numFmtId="0" fontId="57" fillId="0" borderId="8" xfId="188" applyNumberFormat="1" applyFont="1" applyBorder="1" applyAlignment="1">
      <alignment horizontal="center"/>
    </xf>
    <xf numFmtId="0" fontId="57" fillId="0" borderId="0" xfId="188" applyNumberFormat="1" applyFont="1" applyAlignment="1">
      <alignment horizontal="center"/>
    </xf>
    <xf numFmtId="3" fontId="57" fillId="0" borderId="0" xfId="210" quotePrefix="1" applyNumberFormat="1" applyFont="1" applyAlignment="1"/>
    <xf numFmtId="175" fontId="57" fillId="0" borderId="0" xfId="59" applyNumberFormat="1" applyFont="1" applyFill="1" applyAlignment="1">
      <alignment horizontal="center"/>
    </xf>
    <xf numFmtId="170" fontId="57" fillId="0" borderId="0" xfId="210" applyNumberFormat="1" applyFont="1" applyFill="1" applyBorder="1" applyProtection="1"/>
    <xf numFmtId="168" fontId="57" fillId="0" borderId="0" xfId="210" applyNumberFormat="1" applyFont="1" applyProtection="1">
      <protection locked="0"/>
    </xf>
    <xf numFmtId="1" fontId="57" fillId="0" borderId="0" xfId="210" applyNumberFormat="1" applyFont="1" applyFill="1" applyProtection="1"/>
    <xf numFmtId="1" fontId="57" fillId="0" borderId="0" xfId="210" applyNumberFormat="1" applyFont="1" applyFill="1" applyAlignment="1" applyProtection="1"/>
    <xf numFmtId="0" fontId="57" fillId="0" borderId="0" xfId="210" applyNumberFormat="1" applyFont="1" applyAlignment="1" applyProtection="1">
      <alignment horizontal="left"/>
      <protection locked="0"/>
    </xf>
    <xf numFmtId="3" fontId="57" fillId="0" borderId="0" xfId="210" applyNumberFormat="1" applyFont="1" applyFill="1" applyAlignment="1" applyProtection="1"/>
    <xf numFmtId="174" fontId="57" fillId="0" borderId="0" xfId="210" applyNumberFormat="1" applyFont="1" applyAlignment="1" applyProtection="1">
      <protection locked="0"/>
    </xf>
    <xf numFmtId="170" fontId="57" fillId="0" borderId="0" xfId="210" applyNumberFormat="1" applyFont="1" applyFill="1" applyBorder="1" applyAlignment="1" applyProtection="1"/>
    <xf numFmtId="170" fontId="57" fillId="0" borderId="0" xfId="210" applyNumberFormat="1" applyFont="1" applyAlignment="1" applyProtection="1">
      <alignment horizontal="right"/>
      <protection locked="0"/>
    </xf>
    <xf numFmtId="170" fontId="57" fillId="0" borderId="0" xfId="210" applyNumberFormat="1" applyFont="1" applyProtection="1">
      <protection locked="0"/>
    </xf>
    <xf numFmtId="3" fontId="57" fillId="0" borderId="0" xfId="210" applyNumberFormat="1" applyFont="1" applyAlignment="1">
      <alignment vertical="top" wrapText="1"/>
    </xf>
    <xf numFmtId="0" fontId="57" fillId="0" borderId="0" xfId="210" applyNumberFormat="1" applyFont="1" applyAlignment="1" applyProtection="1">
      <alignment vertical="top" wrapText="1"/>
      <protection locked="0"/>
    </xf>
    <xf numFmtId="174" fontId="86" fillId="0" borderId="15" xfId="201" applyFont="1" applyFill="1" applyBorder="1" applyAlignment="1"/>
    <xf numFmtId="174" fontId="86" fillId="0" borderId="1" xfId="201" applyFont="1" applyFill="1" applyBorder="1" applyAlignment="1"/>
    <xf numFmtId="177" fontId="64" fillId="0" borderId="0" xfId="201" quotePrefix="1" applyNumberFormat="1" applyFont="1" applyFill="1" applyBorder="1" applyAlignment="1">
      <alignment horizontal="center"/>
    </xf>
    <xf numFmtId="174" fontId="57" fillId="0" borderId="0" xfId="210" applyFont="1" applyAlignment="1">
      <alignment horizontal="center"/>
    </xf>
    <xf numFmtId="174" fontId="57" fillId="0" borderId="0" xfId="201" applyFont="1" applyFill="1" applyBorder="1" applyAlignment="1">
      <alignment horizontal="left"/>
    </xf>
    <xf numFmtId="0" fontId="57" fillId="0" borderId="0" xfId="210" applyNumberFormat="1" applyFont="1" applyFill="1" applyAlignment="1">
      <alignment horizontal="center"/>
    </xf>
    <xf numFmtId="10" fontId="57" fillId="0" borderId="0" xfId="265" applyNumberFormat="1" applyFont="1" applyAlignment="1"/>
    <xf numFmtId="0" fontId="57" fillId="0" borderId="0" xfId="187" applyFont="1" applyFill="1" applyBorder="1" applyAlignment="1">
      <alignment horizontal="center"/>
    </xf>
    <xf numFmtId="174" fontId="57" fillId="0" borderId="0" xfId="0" applyFont="1" applyFill="1" applyAlignment="1"/>
    <xf numFmtId="174" fontId="57" fillId="0" borderId="0" xfId="0" applyFont="1" applyAlignment="1">
      <alignment horizontal="center"/>
    </xf>
    <xf numFmtId="174" fontId="57" fillId="0" borderId="0" xfId="0" applyFont="1" applyAlignment="1">
      <alignment horizontal="right"/>
    </xf>
    <xf numFmtId="0" fontId="57" fillId="0" borderId="0" xfId="0" applyNumberFormat="1" applyFont="1" applyAlignment="1">
      <alignment horizontal="center"/>
    </xf>
    <xf numFmtId="0" fontId="57" fillId="0" borderId="0" xfId="0" applyNumberFormat="1" applyFont="1" applyAlignment="1">
      <alignment horizontal="center" wrapText="1"/>
    </xf>
    <xf numFmtId="0" fontId="86" fillId="0" borderId="0" xfId="0" applyNumberFormat="1" applyFont="1" applyAlignment="1">
      <alignment horizontal="center"/>
    </xf>
    <xf numFmtId="174" fontId="86" fillId="0" borderId="0" xfId="0" applyFont="1" applyAlignment="1">
      <alignment horizontal="center"/>
    </xf>
    <xf numFmtId="44" fontId="86" fillId="0" borderId="0" xfId="0" applyNumberFormat="1" applyFont="1" applyBorder="1" applyAlignment="1"/>
    <xf numFmtId="0" fontId="57" fillId="0" borderId="22" xfId="201" applyNumberFormat="1" applyFont="1" applyFill="1" applyBorder="1"/>
    <xf numFmtId="0" fontId="57" fillId="0" borderId="7" xfId="201" applyNumberFormat="1" applyFont="1" applyFill="1" applyBorder="1" applyAlignment="1">
      <alignment horizontal="center" wrapText="1"/>
    </xf>
    <xf numFmtId="174" fontId="47" fillId="0" borderId="0" xfId="0" applyFont="1" applyAlignment="1"/>
    <xf numFmtId="43" fontId="47" fillId="0" borderId="0" xfId="59" applyFont="1" applyAlignment="1"/>
    <xf numFmtId="175" fontId="47" fillId="0" borderId="0" xfId="59" applyNumberFormat="1" applyFont="1" applyAlignment="1" applyProtection="1">
      <alignment horizontal="center"/>
      <protection locked="0"/>
    </xf>
    <xf numFmtId="0" fontId="47" fillId="0" borderId="0" xfId="210" applyNumberFormat="1" applyFont="1" applyAlignment="1" applyProtection="1">
      <protection locked="0"/>
    </xf>
    <xf numFmtId="3" fontId="47" fillId="0" borderId="0" xfId="210" applyNumberFormat="1" applyFont="1" applyAlignment="1"/>
    <xf numFmtId="3" fontId="47" fillId="0" borderId="8" xfId="210" applyNumberFormat="1" applyFont="1" applyBorder="1" applyAlignment="1">
      <alignment horizontal="center"/>
    </xf>
    <xf numFmtId="170" fontId="47" fillId="0" borderId="0" xfId="0" applyNumberFormat="1" applyFont="1" applyAlignment="1"/>
    <xf numFmtId="0" fontId="47" fillId="0" borderId="0" xfId="210" applyNumberFormat="1" applyFont="1" applyAlignment="1"/>
    <xf numFmtId="3" fontId="47" fillId="0" borderId="0" xfId="210" applyNumberFormat="1" applyFont="1" applyAlignment="1">
      <alignment horizontal="center"/>
    </xf>
    <xf numFmtId="0" fontId="47" fillId="0" borderId="8" xfId="210" applyNumberFormat="1" applyFont="1" applyBorder="1" applyAlignment="1" applyProtection="1">
      <alignment horizontal="center"/>
      <protection locked="0"/>
    </xf>
    <xf numFmtId="174" fontId="47" fillId="0" borderId="0" xfId="210" applyFont="1" applyFill="1" applyAlignment="1"/>
    <xf numFmtId="174" fontId="47" fillId="0" borderId="0" xfId="210" applyFont="1" applyAlignment="1"/>
    <xf numFmtId="43" fontId="47" fillId="0" borderId="0" xfId="59" applyFont="1" applyFill="1" applyAlignment="1">
      <alignment horizontal="center"/>
    </xf>
    <xf numFmtId="3" fontId="47" fillId="0" borderId="0" xfId="210" applyNumberFormat="1" applyFont="1" applyFill="1" applyAlignment="1"/>
    <xf numFmtId="166" fontId="47" fillId="0" borderId="0" xfId="210" applyNumberFormat="1" applyFont="1" applyAlignment="1">
      <alignment horizontal="center"/>
    </xf>
    <xf numFmtId="164" fontId="47" fillId="0" borderId="0" xfId="210" applyNumberFormat="1" applyFont="1" applyAlignment="1">
      <alignment horizontal="left"/>
    </xf>
    <xf numFmtId="0" fontId="47" fillId="0" borderId="0" xfId="210" applyNumberFormat="1" applyFont="1" applyFill="1" applyAlignment="1"/>
    <xf numFmtId="164" fontId="47" fillId="0" borderId="0" xfId="210" applyNumberFormat="1" applyFont="1" applyFill="1" applyAlignment="1">
      <alignment horizontal="left"/>
    </xf>
    <xf numFmtId="43" fontId="47" fillId="0" borderId="0" xfId="59" applyFont="1" applyFill="1" applyAlignment="1">
      <alignment horizontal="right"/>
    </xf>
    <xf numFmtId="175" fontId="47" fillId="0" borderId="0" xfId="59" applyNumberFormat="1" applyFont="1" applyBorder="1" applyAlignment="1"/>
    <xf numFmtId="10" fontId="47" fillId="0" borderId="0" xfId="210" applyNumberFormat="1" applyFont="1" applyFill="1" applyAlignment="1">
      <alignment horizontal="left"/>
    </xf>
    <xf numFmtId="3" fontId="47" fillId="0" borderId="0" xfId="188" applyNumberFormat="1" applyFont="1" applyAlignment="1"/>
    <xf numFmtId="166" fontId="47" fillId="0" borderId="0" xfId="188" applyNumberFormat="1" applyFont="1" applyAlignment="1"/>
    <xf numFmtId="0" fontId="47" fillId="0" borderId="0" xfId="188" applyFont="1" applyAlignment="1"/>
    <xf numFmtId="164" fontId="47" fillId="0" borderId="0" xfId="210" applyNumberFormat="1" applyFont="1" applyFill="1" applyAlignment="1" applyProtection="1">
      <alignment horizontal="left"/>
      <protection locked="0"/>
    </xf>
    <xf numFmtId="0" fontId="57" fillId="0" borderId="0" xfId="211" applyFont="1" applyAlignment="1">
      <alignment horizontal="center"/>
    </xf>
    <xf numFmtId="49" fontId="57" fillId="0" borderId="0" xfId="0" applyNumberFormat="1" applyFont="1" applyAlignment="1">
      <alignment horizontal="center"/>
    </xf>
    <xf numFmtId="0" fontId="57" fillId="0" borderId="0" xfId="210" applyNumberFormat="1" applyFont="1" applyFill="1" applyAlignment="1" applyProtection="1">
      <alignment vertical="top"/>
      <protection locked="0"/>
    </xf>
    <xf numFmtId="0" fontId="57" fillId="0" borderId="0" xfId="188" applyNumberFormat="1" applyFont="1" applyAlignment="1">
      <alignment vertical="top"/>
    </xf>
    <xf numFmtId="0" fontId="57" fillId="0" borderId="0" xfId="210" applyNumberFormat="1" applyFont="1" applyAlignment="1" applyProtection="1">
      <alignment vertical="top"/>
      <protection locked="0"/>
    </xf>
    <xf numFmtId="170" fontId="57" fillId="0" borderId="0" xfId="210" applyNumberFormat="1" applyFont="1" applyFill="1" applyBorder="1" applyAlignment="1" applyProtection="1">
      <alignment vertical="top"/>
    </xf>
    <xf numFmtId="3" fontId="57" fillId="0" borderId="0" xfId="210" applyNumberFormat="1" applyFont="1" applyFill="1" applyAlignment="1" applyProtection="1">
      <alignment vertical="top"/>
    </xf>
    <xf numFmtId="174" fontId="57" fillId="0" borderId="0" xfId="0" applyFont="1" applyAlignment="1">
      <alignment vertical="top"/>
    </xf>
    <xf numFmtId="1" fontId="57" fillId="0" borderId="0" xfId="0" applyNumberFormat="1" applyFont="1" applyFill="1" applyAlignment="1">
      <alignment horizontal="center"/>
    </xf>
    <xf numFmtId="49" fontId="57" fillId="0" borderId="0" xfId="0" applyNumberFormat="1" applyFont="1" applyFill="1" applyAlignment="1">
      <alignment horizontal="center"/>
    </xf>
    <xf numFmtId="175" fontId="47" fillId="0" borderId="0" xfId="59" applyNumberFormat="1" applyFont="1" applyAlignment="1"/>
    <xf numFmtId="175" fontId="57" fillId="0" borderId="0" xfId="59" applyNumberFormat="1" applyFont="1" applyAlignment="1">
      <alignment horizontal="right"/>
    </xf>
    <xf numFmtId="175" fontId="57" fillId="0" borderId="8" xfId="59" applyNumberFormat="1" applyFont="1" applyBorder="1" applyAlignment="1">
      <alignment horizontal="right"/>
    </xf>
    <xf numFmtId="43" fontId="47" fillId="0" borderId="0" xfId="59" applyFont="1" applyAlignment="1">
      <alignment horizontal="right"/>
    </xf>
    <xf numFmtId="174" fontId="57" fillId="0" borderId="0" xfId="0" applyFont="1" applyFill="1" applyAlignment="1">
      <alignment horizontal="center"/>
    </xf>
    <xf numFmtId="175" fontId="57" fillId="0" borderId="11" xfId="59" applyNumberFormat="1" applyFont="1" applyFill="1" applyBorder="1" applyAlignment="1"/>
    <xf numFmtId="175" fontId="57" fillId="0" borderId="15" xfId="59" applyNumberFormat="1" applyFont="1" applyFill="1" applyBorder="1" applyAlignment="1"/>
    <xf numFmtId="0" fontId="57" fillId="0" borderId="0" xfId="188" applyNumberFormat="1" applyFont="1" applyFill="1" applyAlignment="1">
      <alignment vertical="top"/>
    </xf>
    <xf numFmtId="0" fontId="57" fillId="0" borderId="0" xfId="0" applyNumberFormat="1" applyFont="1" applyFill="1" applyBorder="1" applyAlignment="1">
      <alignment vertical="top"/>
    </xf>
    <xf numFmtId="3" fontId="57" fillId="0" borderId="0" xfId="210" applyNumberFormat="1" applyFont="1" applyBorder="1" applyAlignment="1">
      <alignment horizontal="center"/>
    </xf>
    <xf numFmtId="3" fontId="47" fillId="0" borderId="0" xfId="0" applyNumberFormat="1" applyFont="1" applyAlignment="1"/>
    <xf numFmtId="3" fontId="47" fillId="0" borderId="0" xfId="0" applyNumberFormat="1" applyFont="1" applyFill="1" applyAlignment="1"/>
    <xf numFmtId="0" fontId="47" fillId="0" borderId="0" xfId="0" applyNumberFormat="1" applyFont="1" applyProtection="1">
      <protection locked="0"/>
    </xf>
    <xf numFmtId="3" fontId="47" fillId="0" borderId="0" xfId="0" applyNumberFormat="1" applyFont="1" applyAlignment="1">
      <alignment horizontal="center"/>
    </xf>
    <xf numFmtId="3" fontId="57" fillId="0" borderId="0" xfId="188" applyNumberFormat="1" applyFont="1" applyAlignment="1">
      <alignment wrapText="1"/>
    </xf>
    <xf numFmtId="174" fontId="47" fillId="0" borderId="0" xfId="210" applyFont="1" applyFill="1" applyAlignment="1">
      <alignment wrapText="1"/>
    </xf>
    <xf numFmtId="175" fontId="47" fillId="0" borderId="0" xfId="59" applyNumberFormat="1" applyFont="1" applyAlignment="1">
      <alignment horizontal="left" indent="2"/>
    </xf>
    <xf numFmtId="183" fontId="47" fillId="0" borderId="0" xfId="59" applyNumberFormat="1" applyFont="1" applyAlignment="1"/>
    <xf numFmtId="174" fontId="57" fillId="0" borderId="0" xfId="0" applyFont="1" applyFill="1" applyBorder="1" applyAlignment="1"/>
    <xf numFmtId="175" fontId="57" fillId="0" borderId="8" xfId="59" applyNumberFormat="1" applyFont="1" applyFill="1" applyBorder="1" applyAlignment="1">
      <alignment horizontal="center"/>
    </xf>
    <xf numFmtId="0" fontId="57" fillId="0" borderId="19" xfId="201" applyNumberFormat="1" applyFont="1" applyFill="1" applyBorder="1"/>
    <xf numFmtId="175" fontId="57" fillId="14" borderId="10" xfId="59" applyNumberFormat="1" applyFont="1" applyFill="1" applyBorder="1" applyAlignment="1"/>
    <xf numFmtId="174" fontId="86" fillId="0" borderId="17" xfId="201" applyFont="1" applyFill="1" applyBorder="1" applyAlignment="1"/>
    <xf numFmtId="0" fontId="57" fillId="0" borderId="9" xfId="201" applyNumberFormat="1" applyFont="1" applyFill="1" applyBorder="1" applyAlignment="1">
      <alignment horizontal="center" wrapText="1"/>
    </xf>
    <xf numFmtId="10" fontId="57" fillId="15" borderId="0" xfId="59" applyNumberFormat="1" applyFont="1" applyFill="1" applyAlignment="1"/>
    <xf numFmtId="0" fontId="57" fillId="0" borderId="0" xfId="0" applyNumberFormat="1" applyFont="1" applyAlignment="1">
      <alignment horizontal="center"/>
    </xf>
    <xf numFmtId="44" fontId="57" fillId="0" borderId="0" xfId="0" applyNumberFormat="1" applyFont="1" applyBorder="1" applyAlignment="1"/>
    <xf numFmtId="44" fontId="57" fillId="0" borderId="0" xfId="0" applyNumberFormat="1" applyFont="1" applyFill="1" applyBorder="1" applyAlignment="1"/>
    <xf numFmtId="0" fontId="57" fillId="0" borderId="0" xfId="187" applyFont="1" applyFill="1" applyBorder="1" applyAlignment="1"/>
    <xf numFmtId="174" fontId="87" fillId="0" borderId="0" xfId="0" applyFont="1" applyBorder="1" applyAlignment="1"/>
    <xf numFmtId="0" fontId="57" fillId="15" borderId="0" xfId="187" applyFont="1" applyFill="1" applyBorder="1" applyAlignment="1"/>
    <xf numFmtId="175" fontId="57" fillId="15" borderId="0" xfId="59" applyNumberFormat="1" applyFont="1" applyFill="1" applyBorder="1" applyAlignment="1">
      <alignment horizontal="center"/>
    </xf>
    <xf numFmtId="175" fontId="57" fillId="0" borderId="0" xfId="59" applyNumberFormat="1" applyFont="1" applyFill="1" applyBorder="1" applyAlignment="1">
      <alignment horizontal="center" wrapText="1"/>
    </xf>
    <xf numFmtId="175" fontId="57" fillId="15" borderId="0" xfId="59" applyNumberFormat="1" applyFont="1" applyFill="1" applyBorder="1"/>
    <xf numFmtId="175" fontId="57" fillId="0" borderId="1" xfId="59" applyNumberFormat="1" applyFont="1" applyFill="1" applyBorder="1" applyAlignment="1">
      <alignment horizontal="center" wrapText="1"/>
    </xf>
    <xf numFmtId="175" fontId="57" fillId="0" borderId="0" xfId="59" applyNumberFormat="1" applyFont="1" applyFill="1" applyBorder="1"/>
    <xf numFmtId="174" fontId="57" fillId="0" borderId="0" xfId="0" applyFont="1" applyBorder="1" applyAlignment="1"/>
    <xf numFmtId="3" fontId="57" fillId="0" borderId="0" xfId="188" applyNumberFormat="1" applyFont="1" applyFill="1" applyAlignment="1">
      <alignment wrapText="1"/>
    </xf>
    <xf numFmtId="0" fontId="64" fillId="0" borderId="0" xfId="211" applyFont="1" applyFill="1" applyAlignment="1">
      <alignment horizontal="center" wrapText="1"/>
    </xf>
    <xf numFmtId="0" fontId="57" fillId="0" borderId="0" xfId="210" applyNumberFormat="1" applyFont="1" applyFill="1" applyAlignment="1" applyProtection="1">
      <alignment horizontal="center"/>
      <protection locked="0"/>
    </xf>
    <xf numFmtId="164" fontId="57" fillId="0" borderId="0" xfId="210" applyNumberFormat="1" applyFont="1" applyFill="1" applyAlignment="1">
      <alignment horizontal="center"/>
    </xf>
    <xf numFmtId="0" fontId="57" fillId="0" borderId="0" xfId="206" applyNumberFormat="1" applyFont="1" applyFill="1" applyAlignment="1">
      <alignment horizontal="left"/>
    </xf>
    <xf numFmtId="0" fontId="57" fillId="0" borderId="0" xfId="187" applyFont="1" applyBorder="1" applyAlignment="1">
      <alignment horizontal="center"/>
    </xf>
    <xf numFmtId="3" fontId="57" fillId="0" borderId="0" xfId="187" applyNumberFormat="1" applyFont="1" applyFill="1" applyBorder="1" applyAlignment="1"/>
    <xf numFmtId="174" fontId="64" fillId="0" borderId="1" xfId="201" applyFont="1" applyBorder="1" applyAlignment="1">
      <alignment horizontal="center" wrapText="1"/>
    </xf>
    <xf numFmtId="0" fontId="57" fillId="0" borderId="0" xfId="204" applyFont="1" applyBorder="1" applyAlignment="1"/>
    <xf numFmtId="180" fontId="57" fillId="0" borderId="0" xfId="205" applyNumberFormat="1" applyFont="1" applyFill="1" applyBorder="1" applyAlignment="1"/>
    <xf numFmtId="174" fontId="57" fillId="0" borderId="0" xfId="201" applyFont="1" applyFill="1" applyBorder="1" applyAlignment="1">
      <alignment vertical="top" wrapText="1"/>
    </xf>
    <xf numFmtId="0" fontId="90" fillId="0" borderId="0" xfId="187" applyFont="1" applyBorder="1" applyAlignment="1">
      <alignment horizontal="left"/>
    </xf>
    <xf numFmtId="0" fontId="57" fillId="0" borderId="0" xfId="187" applyFont="1" applyBorder="1" applyAlignment="1"/>
    <xf numFmtId="174" fontId="64" fillId="0" borderId="0" xfId="201" applyFont="1" applyAlignment="1">
      <alignment horizontal="center"/>
    </xf>
    <xf numFmtId="174" fontId="64" fillId="0" borderId="0" xfId="201" applyFont="1" applyAlignment="1">
      <alignment horizontal="center" wrapText="1"/>
    </xf>
    <xf numFmtId="0" fontId="64" fillId="0" borderId="0" xfId="185" applyFont="1" applyAlignment="1">
      <alignment horizontal="center"/>
    </xf>
    <xf numFmtId="0" fontId="57" fillId="0" borderId="0" xfId="187" applyFont="1" applyBorder="1"/>
    <xf numFmtId="170" fontId="57" fillId="0" borderId="0" xfId="204" applyNumberFormat="1" applyFont="1" applyFill="1" applyBorder="1" applyAlignment="1">
      <alignment horizontal="right"/>
    </xf>
    <xf numFmtId="173" fontId="57" fillId="0" borderId="0" xfId="204" applyNumberFormat="1" applyFont="1" applyFill="1" applyBorder="1" applyAlignment="1"/>
    <xf numFmtId="173" fontId="57" fillId="0" borderId="0" xfId="205" applyNumberFormat="1" applyFont="1" applyFill="1" applyBorder="1" applyAlignment="1"/>
    <xf numFmtId="0" fontId="57" fillId="0" borderId="0" xfId="204" applyFont="1" applyFill="1" applyBorder="1" applyAlignment="1"/>
    <xf numFmtId="175" fontId="57" fillId="0" borderId="0" xfId="364" applyNumberFormat="1" applyFont="1" applyFill="1" applyBorder="1" applyAlignment="1">
      <alignment horizontal="right"/>
    </xf>
    <xf numFmtId="174" fontId="64" fillId="0" borderId="0" xfId="201" applyFont="1" applyFill="1" applyBorder="1" applyAlignment="1">
      <alignment horizontal="center" wrapText="1"/>
    </xf>
    <xf numFmtId="174" fontId="57" fillId="0" borderId="0" xfId="201" applyFont="1" applyFill="1" applyBorder="1" applyAlignment="1">
      <alignment wrapText="1"/>
    </xf>
    <xf numFmtId="174" fontId="57" fillId="0" borderId="0" xfId="0" applyFont="1" applyAlignment="1"/>
    <xf numFmtId="0" fontId="57" fillId="0" borderId="0" xfId="0" applyNumberFormat="1" applyFont="1" applyFill="1" applyAlignment="1">
      <alignment horizontal="center" vertical="top"/>
    </xf>
    <xf numFmtId="3" fontId="57" fillId="0" borderId="0" xfId="188" applyNumberFormat="1" applyFont="1" applyAlignment="1">
      <alignment horizontal="center" wrapText="1"/>
    </xf>
    <xf numFmtId="1" fontId="57" fillId="0" borderId="0" xfId="0" applyNumberFormat="1" applyFont="1" applyFill="1" applyAlignment="1">
      <alignment horizontal="center" vertical="top"/>
    </xf>
    <xf numFmtId="175" fontId="57" fillId="15" borderId="0" xfId="59" applyNumberFormat="1" applyFont="1" applyFill="1" applyAlignment="1"/>
    <xf numFmtId="0" fontId="57" fillId="0" borderId="0" xfId="206" applyNumberFormat="1" applyFont="1" applyFill="1" applyAlignment="1" applyProtection="1">
      <alignment horizontal="center"/>
      <protection locked="0"/>
    </xf>
    <xf numFmtId="0" fontId="57" fillId="0" borderId="8" xfId="210" applyNumberFormat="1" applyFont="1" applyFill="1" applyBorder="1" applyAlignment="1" applyProtection="1">
      <alignment horizontal="center"/>
      <protection locked="0"/>
    </xf>
    <xf numFmtId="3" fontId="57" fillId="0" borderId="0" xfId="210" applyNumberFormat="1" applyFont="1" applyFill="1" applyAlignment="1">
      <alignment horizontal="left"/>
    </xf>
    <xf numFmtId="183" fontId="57" fillId="0" borderId="0" xfId="59" applyNumberFormat="1" applyFont="1" applyBorder="1" applyAlignment="1"/>
    <xf numFmtId="183" fontId="57" fillId="0" borderId="0" xfId="59" applyNumberFormat="1" applyFont="1" applyAlignment="1">
      <alignment horizontal="center"/>
    </xf>
    <xf numFmtId="183" fontId="57" fillId="0" borderId="0" xfId="210" applyNumberFormat="1" applyFont="1" applyAlignment="1">
      <alignment horizontal="center"/>
    </xf>
    <xf numFmtId="10" fontId="57" fillId="0" borderId="8" xfId="265" applyNumberFormat="1" applyFont="1" applyBorder="1" applyAlignment="1"/>
    <xf numFmtId="0" fontId="57" fillId="0" borderId="0" xfId="187" applyFont="1" applyFill="1"/>
    <xf numFmtId="0" fontId="57" fillId="0" borderId="0" xfId="187" applyFont="1" applyFill="1" applyBorder="1"/>
    <xf numFmtId="0" fontId="64" fillId="0" borderId="0" xfId="187" applyFont="1" applyFill="1" applyBorder="1" applyAlignment="1">
      <alignment horizontal="center"/>
    </xf>
    <xf numFmtId="43" fontId="57" fillId="0" borderId="0" xfId="187" applyNumberFormat="1" applyFont="1" applyFill="1" applyBorder="1"/>
    <xf numFmtId="0" fontId="64" fillId="0" borderId="0" xfId="187" applyFont="1" applyFill="1" applyBorder="1"/>
    <xf numFmtId="0" fontId="64" fillId="0" borderId="0" xfId="187" quotePrefix="1" applyFont="1" applyFill="1" applyBorder="1" applyAlignment="1">
      <alignment horizontal="center"/>
    </xf>
    <xf numFmtId="164" fontId="64" fillId="0" borderId="0" xfId="187" applyNumberFormat="1" applyFont="1" applyFill="1" applyBorder="1" applyAlignment="1">
      <alignment horizontal="center"/>
    </xf>
    <xf numFmtId="175" fontId="57" fillId="0" borderId="0" xfId="187" applyNumberFormat="1" applyFont="1" applyFill="1" applyBorder="1"/>
    <xf numFmtId="10" fontId="57" fillId="0" borderId="0" xfId="187" applyNumberFormat="1" applyFont="1" applyFill="1" applyBorder="1"/>
    <xf numFmtId="175" fontId="88" fillId="0" borderId="0" xfId="187" applyNumberFormat="1" applyFont="1" applyFill="1" applyBorder="1"/>
    <xf numFmtId="3" fontId="57" fillId="0" borderId="0" xfId="187" applyNumberFormat="1" applyFont="1" applyFill="1" applyBorder="1"/>
    <xf numFmtId="164" fontId="57" fillId="0" borderId="0" xfId="265" applyNumberFormat="1" applyFont="1" applyFill="1" applyBorder="1"/>
    <xf numFmtId="164" fontId="57" fillId="0" borderId="0" xfId="282" applyNumberFormat="1" applyFont="1" applyFill="1" applyBorder="1"/>
    <xf numFmtId="0" fontId="57" fillId="0" borderId="0" xfId="187" applyFont="1" applyAlignment="1">
      <alignment horizontal="center"/>
    </xf>
    <xf numFmtId="0" fontId="57" fillId="0" borderId="0" xfId="187" applyFont="1"/>
    <xf numFmtId="0" fontId="57" fillId="0" borderId="0" xfId="187" applyFont="1" applyFill="1" applyAlignment="1">
      <alignment wrapText="1"/>
    </xf>
    <xf numFmtId="0" fontId="57" fillId="0" borderId="0" xfId="187" applyFont="1" applyFill="1" applyBorder="1" applyAlignment="1">
      <alignment wrapText="1"/>
    </xf>
    <xf numFmtId="10" fontId="57" fillId="0" borderId="0" xfId="265" applyNumberFormat="1" applyFont="1" applyFill="1" applyBorder="1"/>
    <xf numFmtId="0" fontId="57" fillId="0" borderId="3" xfId="187" applyFont="1" applyFill="1" applyBorder="1"/>
    <xf numFmtId="176" fontId="57" fillId="0" borderId="0" xfId="102" applyNumberFormat="1" applyFont="1" applyFill="1" applyBorder="1" applyAlignment="1">
      <alignment horizontal="center"/>
    </xf>
    <xf numFmtId="174" fontId="57" fillId="0" borderId="0" xfId="0" applyFont="1" applyBorder="1" applyAlignment="1"/>
    <xf numFmtId="10" fontId="57" fillId="0" borderId="3" xfId="187" applyNumberFormat="1" applyFont="1" applyFill="1" applyBorder="1"/>
    <xf numFmtId="0" fontId="64" fillId="0" borderId="3" xfId="187" applyFont="1" applyFill="1" applyBorder="1"/>
    <xf numFmtId="10" fontId="64" fillId="0" borderId="3" xfId="187" applyNumberFormat="1" applyFont="1" applyFill="1" applyBorder="1"/>
    <xf numFmtId="0" fontId="57" fillId="0" borderId="1" xfId="187" applyFont="1" applyFill="1" applyBorder="1" applyAlignment="1">
      <alignment horizontal="center"/>
    </xf>
    <xf numFmtId="0" fontId="57" fillId="0" borderId="0" xfId="187" applyFont="1" applyFill="1" applyAlignment="1"/>
    <xf numFmtId="0" fontId="57" fillId="0" borderId="1" xfId="187" applyFont="1" applyFill="1" applyBorder="1" applyAlignment="1">
      <alignment horizontal="center" wrapText="1"/>
    </xf>
    <xf numFmtId="175" fontId="57" fillId="0" borderId="3" xfId="59" applyNumberFormat="1" applyFont="1" applyFill="1" applyBorder="1"/>
    <xf numFmtId="164" fontId="57" fillId="0" borderId="3" xfId="282" applyNumberFormat="1" applyFont="1" applyFill="1" applyBorder="1"/>
    <xf numFmtId="0" fontId="57" fillId="0" borderId="0" xfId="187" quotePrefix="1" applyFont="1" applyFill="1" applyBorder="1" applyAlignment="1">
      <alignment horizontal="center"/>
    </xf>
    <xf numFmtId="175" fontId="57" fillId="0" borderId="0" xfId="59" applyNumberFormat="1" applyFont="1" applyFill="1"/>
    <xf numFmtId="0" fontId="64" fillId="0" borderId="0" xfId="211" applyFont="1" applyBorder="1" applyAlignment="1">
      <alignment horizontal="center" wrapText="1"/>
    </xf>
    <xf numFmtId="0" fontId="64" fillId="0" borderId="0" xfId="211" applyFont="1" applyBorder="1" applyAlignment="1">
      <alignment horizontal="center"/>
    </xf>
    <xf numFmtId="10" fontId="64" fillId="0" borderId="0" xfId="187" applyNumberFormat="1" applyFont="1" applyFill="1" applyBorder="1"/>
    <xf numFmtId="175" fontId="57" fillId="0" borderId="23" xfId="59" applyNumberFormat="1" applyFont="1" applyBorder="1" applyAlignment="1"/>
    <xf numFmtId="10" fontId="57" fillId="0" borderId="0" xfId="265" applyNumberFormat="1" applyFont="1" applyFill="1" applyAlignment="1"/>
    <xf numFmtId="171" fontId="57" fillId="14" borderId="0" xfId="265" applyNumberFormat="1" applyFont="1" applyFill="1" applyAlignment="1">
      <alignment horizontal="right"/>
    </xf>
    <xf numFmtId="49" fontId="102" fillId="0" borderId="0" xfId="0" applyNumberFormat="1" applyFont="1" applyAlignment="1">
      <alignment horizontal="center"/>
    </xf>
    <xf numFmtId="1" fontId="60" fillId="0" borderId="0" xfId="0" applyNumberFormat="1" applyFont="1" applyFill="1" applyAlignment="1">
      <alignment horizontal="center"/>
    </xf>
    <xf numFmtId="0" fontId="60" fillId="0" borderId="1" xfId="187" applyFont="1" applyFill="1" applyBorder="1" applyAlignment="1">
      <alignment horizontal="right"/>
    </xf>
    <xf numFmtId="0" fontId="60" fillId="0" borderId="0" xfId="187" applyFont="1" applyFill="1" applyBorder="1"/>
    <xf numFmtId="0" fontId="60" fillId="0" borderId="0" xfId="187" applyFont="1" applyBorder="1" applyAlignment="1">
      <alignment horizontal="left"/>
    </xf>
    <xf numFmtId="0" fontId="60" fillId="0" borderId="0" xfId="187" applyNumberFormat="1" applyFont="1" applyFill="1" applyBorder="1" applyAlignment="1">
      <alignment horizontal="left"/>
    </xf>
    <xf numFmtId="0" fontId="60" fillId="0" borderId="0" xfId="187" applyFont="1" applyBorder="1"/>
    <xf numFmtId="0" fontId="57" fillId="0" borderId="1" xfId="187" applyFont="1" applyBorder="1" applyAlignment="1">
      <alignment horizontal="center" wrapText="1"/>
    </xf>
    <xf numFmtId="174" fontId="57" fillId="0" borderId="0" xfId="0" quotePrefix="1" applyFont="1" applyAlignment="1">
      <alignment horizontal="center"/>
    </xf>
    <xf numFmtId="174" fontId="0" fillId="0" borderId="0" xfId="0" applyAlignment="1"/>
    <xf numFmtId="0" fontId="64" fillId="0" borderId="0" xfId="211" applyFont="1" applyAlignment="1">
      <alignment horizontal="center"/>
    </xf>
    <xf numFmtId="0" fontId="57" fillId="0" borderId="0" xfId="187" applyFont="1" applyFill="1" applyBorder="1" applyAlignment="1">
      <alignment horizontal="left"/>
    </xf>
    <xf numFmtId="0" fontId="57" fillId="0" borderId="0" xfId="187" applyFont="1" applyFill="1" applyAlignment="1">
      <alignment horizontal="center"/>
    </xf>
    <xf numFmtId="0" fontId="57" fillId="0" borderId="0" xfId="187" applyFont="1" applyFill="1" applyAlignment="1">
      <alignment horizontal="left" wrapText="1"/>
    </xf>
    <xf numFmtId="0" fontId="57" fillId="0" borderId="0" xfId="0" applyNumberFormat="1" applyFont="1" applyAlignment="1">
      <alignment horizontal="center"/>
    </xf>
    <xf numFmtId="3" fontId="47" fillId="0" borderId="8" xfId="0" quotePrefix="1" applyNumberFormat="1" applyFont="1" applyBorder="1" applyAlignment="1">
      <alignment horizontal="center"/>
    </xf>
    <xf numFmtId="1" fontId="57" fillId="0" borderId="0" xfId="0" applyNumberFormat="1" applyFont="1" applyAlignment="1">
      <alignment horizontal="center"/>
    </xf>
    <xf numFmtId="171" fontId="57" fillId="14" borderId="0" xfId="265" applyNumberFormat="1" applyFont="1" applyFill="1" applyAlignment="1" applyProtection="1">
      <alignment vertical="top"/>
      <protection locked="0"/>
    </xf>
    <xf numFmtId="10" fontId="57" fillId="0" borderId="0" xfId="265" applyNumberFormat="1" applyFont="1" applyFill="1" applyAlignment="1">
      <alignment horizontal="right"/>
    </xf>
    <xf numFmtId="171" fontId="57" fillId="0" borderId="0" xfId="265" applyNumberFormat="1" applyFont="1" applyFill="1" applyBorder="1" applyAlignment="1"/>
    <xf numFmtId="276" fontId="57" fillId="0" borderId="0" xfId="59" applyNumberFormat="1" applyFont="1" applyFill="1" applyBorder="1" applyAlignment="1"/>
    <xf numFmtId="276" fontId="91" fillId="0" borderId="0" xfId="59" applyNumberFormat="1" applyFont="1" applyFill="1" applyBorder="1" applyAlignment="1"/>
    <xf numFmtId="276" fontId="64" fillId="0" borderId="0" xfId="59" applyNumberFormat="1" applyFont="1" applyFill="1" applyBorder="1" applyAlignment="1"/>
    <xf numFmtId="3" fontId="57" fillId="0" borderId="8" xfId="0" applyNumberFormat="1" applyFont="1" applyBorder="1" applyAlignment="1">
      <alignment horizontal="center"/>
    </xf>
    <xf numFmtId="175" fontId="57" fillId="0" borderId="0" xfId="59" applyNumberFormat="1" applyFont="1" applyFill="1" applyAlignment="1" applyProtection="1">
      <protection locked="0"/>
    </xf>
    <xf numFmtId="1" fontId="57" fillId="0" borderId="0" xfId="0" applyNumberFormat="1" applyFont="1" applyFill="1" applyBorder="1" applyAlignment="1">
      <alignment horizontal="center"/>
    </xf>
    <xf numFmtId="0" fontId="57" fillId="0" borderId="0" xfId="210" applyNumberFormat="1" applyFont="1" applyBorder="1" applyAlignment="1" applyProtection="1">
      <protection locked="0"/>
    </xf>
    <xf numFmtId="0" fontId="64" fillId="0" borderId="0" xfId="211" applyFont="1" applyFill="1" applyBorder="1" applyAlignment="1">
      <alignment horizontal="center" wrapText="1"/>
    </xf>
    <xf numFmtId="0" fontId="57" fillId="0" borderId="1" xfId="187" applyFont="1" applyFill="1" applyBorder="1"/>
    <xf numFmtId="175" fontId="57" fillId="0" borderId="3" xfId="59" applyNumberFormat="1" applyFont="1" applyBorder="1" applyAlignment="1">
      <alignment horizontal="left"/>
    </xf>
    <xf numFmtId="0" fontId="57" fillId="0" borderId="0" xfId="187" applyFont="1" applyFill="1" applyAlignment="1">
      <alignment horizontal="right"/>
    </xf>
    <xf numFmtId="0" fontId="57" fillId="0" borderId="0" xfId="211" applyFont="1" applyAlignment="1">
      <alignment horizontal="center" wrapText="1"/>
    </xf>
    <xf numFmtId="174" fontId="57" fillId="0" borderId="0" xfId="0" applyFont="1" applyFill="1" applyAlignment="1">
      <alignment wrapText="1"/>
    </xf>
    <xf numFmtId="174" fontId="64" fillId="0" borderId="7" xfId="201" applyFont="1" applyFill="1" applyBorder="1" applyAlignment="1">
      <alignment horizontal="center" wrapText="1"/>
    </xf>
    <xf numFmtId="174" fontId="57" fillId="0" borderId="9" xfId="201" applyFont="1" applyFill="1" applyBorder="1" applyAlignment="1">
      <alignment horizontal="center"/>
    </xf>
    <xf numFmtId="43" fontId="57" fillId="15" borderId="10" xfId="59" applyFont="1" applyFill="1" applyBorder="1" applyAlignment="1">
      <alignment horizontal="left"/>
    </xf>
    <xf numFmtId="175" fontId="57" fillId="0" borderId="0" xfId="59" applyNumberFormat="1" applyFont="1" applyAlignment="1"/>
    <xf numFmtId="0" fontId="57" fillId="0" borderId="0" xfId="201" applyNumberFormat="1" applyFont="1" applyFill="1" applyBorder="1" applyAlignment="1" applyProtection="1">
      <protection locked="0"/>
    </xf>
    <xf numFmtId="0" fontId="57"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xf numFmtId="0" fontId="57" fillId="0" borderId="0" xfId="201" applyNumberFormat="1" applyFont="1" applyFill="1" applyBorder="1" applyProtection="1">
      <protection locked="0"/>
    </xf>
    <xf numFmtId="174" fontId="57" fillId="0" borderId="0" xfId="201" applyFont="1" applyFill="1" applyBorder="1" applyAlignment="1"/>
    <xf numFmtId="43" fontId="57" fillId="0" borderId="0" xfId="59" applyFont="1" applyAlignment="1"/>
    <xf numFmtId="174" fontId="57" fillId="0" borderId="15" xfId="201" applyFont="1" applyFill="1" applyBorder="1" applyAlignment="1"/>
    <xf numFmtId="0" fontId="57" fillId="0" borderId="0" xfId="210" applyNumberFormat="1" applyFont="1" applyFill="1" applyAlignment="1">
      <alignment horizontal="center"/>
    </xf>
    <xf numFmtId="174" fontId="57" fillId="0" borderId="0" xfId="0" applyFont="1"/>
    <xf numFmtId="174" fontId="57" fillId="0" borderId="0" xfId="0" applyFont="1" applyFill="1"/>
    <xf numFmtId="175" fontId="57" fillId="0" borderId="15" xfId="59" applyNumberFormat="1" applyFont="1" applyFill="1" applyBorder="1" applyAlignment="1"/>
    <xf numFmtId="174" fontId="98" fillId="0" borderId="0" xfId="201" applyFont="1" applyFill="1" applyBorder="1" applyAlignment="1"/>
    <xf numFmtId="0" fontId="57" fillId="0" borderId="0" xfId="208" applyNumberFormat="1" applyFont="1" applyFill="1" applyBorder="1" applyAlignment="1" applyProtection="1">
      <alignment horizontal="center"/>
      <protection locked="0"/>
    </xf>
    <xf numFmtId="174" fontId="57" fillId="0" borderId="19" xfId="0" applyFont="1" applyBorder="1"/>
    <xf numFmtId="174" fontId="57" fillId="0" borderId="20" xfId="0" applyFont="1" applyBorder="1"/>
    <xf numFmtId="174" fontId="57" fillId="0" borderId="22" xfId="0" applyFont="1" applyBorder="1" applyAlignment="1">
      <alignment horizontal="center"/>
    </xf>
    <xf numFmtId="174" fontId="57" fillId="0" borderId="3" xfId="0" applyFont="1" applyBorder="1"/>
    <xf numFmtId="174" fontId="57" fillId="0" borderId="15" xfId="0" applyFont="1" applyBorder="1" applyAlignment="1">
      <alignment horizontal="center"/>
    </xf>
    <xf numFmtId="174" fontId="57" fillId="0" borderId="22" xfId="0" applyFont="1" applyBorder="1"/>
    <xf numFmtId="174" fontId="57" fillId="0" borderId="11" xfId="0" applyFont="1" applyBorder="1"/>
    <xf numFmtId="174" fontId="57" fillId="0" borderId="9" xfId="0" applyFont="1" applyBorder="1" applyAlignment="1">
      <alignment horizontal="center"/>
    </xf>
    <xf numFmtId="174" fontId="57" fillId="0" borderId="11" xfId="0" applyFont="1" applyBorder="1" applyAlignment="1">
      <alignment horizontal="center"/>
    </xf>
    <xf numFmtId="174" fontId="57" fillId="0" borderId="15" xfId="0" applyFont="1" applyBorder="1"/>
    <xf numFmtId="43" fontId="57" fillId="0" borderId="0" xfId="59" applyFont="1"/>
    <xf numFmtId="174" fontId="57" fillId="0" borderId="0" xfId="201" applyFont="1" applyAlignment="1"/>
    <xf numFmtId="174" fontId="57" fillId="0" borderId="19" xfId="201" applyFont="1" applyFill="1" applyBorder="1" applyAlignment="1">
      <alignment horizontal="center"/>
    </xf>
    <xf numFmtId="174" fontId="57" fillId="0" borderId="22" xfId="201" applyFont="1" applyFill="1" applyBorder="1" applyAlignment="1">
      <alignment horizontal="center"/>
    </xf>
    <xf numFmtId="174" fontId="57" fillId="0" borderId="17" xfId="201" applyFont="1" applyFill="1" applyBorder="1" applyAlignment="1">
      <alignment horizontal="center"/>
    </xf>
    <xf numFmtId="174" fontId="57" fillId="15" borderId="11" xfId="0" applyFont="1" applyFill="1" applyBorder="1"/>
    <xf numFmtId="0" fontId="57" fillId="0" borderId="0" xfId="59" applyNumberFormat="1" applyFont="1" applyFill="1" applyAlignment="1">
      <alignment horizontal="center"/>
    </xf>
    <xf numFmtId="0" fontId="57" fillId="0" borderId="0" xfId="59" applyNumberFormat="1" applyFont="1" applyFill="1" applyBorder="1" applyAlignment="1">
      <alignment horizontal="center"/>
    </xf>
    <xf numFmtId="0" fontId="57" fillId="0" borderId="0" xfId="59" applyNumberFormat="1" applyFont="1" applyAlignment="1">
      <alignment horizontal="center"/>
    </xf>
    <xf numFmtId="174" fontId="57" fillId="0" borderId="10" xfId="0" applyFont="1" applyBorder="1" applyAlignment="1">
      <alignment horizontal="center"/>
    </xf>
    <xf numFmtId="0" fontId="64" fillId="0" borderId="0" xfId="59" applyNumberFormat="1" applyFont="1" applyFill="1" applyBorder="1" applyAlignment="1">
      <alignment horizontal="left"/>
    </xf>
    <xf numFmtId="174" fontId="57" fillId="0" borderId="19" xfId="0" applyFont="1" applyBorder="1" applyAlignment="1">
      <alignment horizontal="center"/>
    </xf>
    <xf numFmtId="174" fontId="98" fillId="0" borderId="15" xfId="201" applyFont="1" applyFill="1" applyBorder="1" applyAlignment="1">
      <alignment horizontal="center"/>
    </xf>
    <xf numFmtId="174" fontId="57" fillId="0" borderId="0" xfId="0" applyFont="1" applyFill="1" applyAlignment="1">
      <alignment vertical="top" wrapText="1"/>
    </xf>
    <xf numFmtId="174" fontId="57" fillId="0" borderId="0" xfId="201" applyFont="1" applyFill="1" applyBorder="1" applyAlignment="1">
      <alignment horizontal="left" vertical="top" wrapText="1"/>
    </xf>
    <xf numFmtId="174" fontId="57" fillId="0" borderId="0" xfId="0" applyFont="1" applyFill="1" applyAlignment="1">
      <alignment horizontal="left" wrapText="1"/>
    </xf>
    <xf numFmtId="0" fontId="57" fillId="0" borderId="0" xfId="201" applyNumberFormat="1" applyFont="1" applyFill="1" applyBorder="1" applyAlignment="1" applyProtection="1">
      <alignment horizontal="center"/>
      <protection locked="0"/>
    </xf>
    <xf numFmtId="174" fontId="93" fillId="0" borderId="15" xfId="0" applyNumberFormat="1" applyFont="1" applyFill="1" applyBorder="1" applyAlignment="1" applyProtection="1">
      <alignment horizontal="center"/>
    </xf>
    <xf numFmtId="174" fontId="57" fillId="0" borderId="11" xfId="0" applyNumberFormat="1" applyFont="1" applyFill="1" applyBorder="1" applyAlignment="1" applyProtection="1">
      <alignment horizontal="center"/>
    </xf>
    <xf numFmtId="174" fontId="57" fillId="0" borderId="11" xfId="0" applyFont="1" applyFill="1" applyBorder="1" applyAlignment="1">
      <alignment horizontal="center"/>
    </xf>
    <xf numFmtId="174" fontId="57" fillId="0" borderId="22" xfId="0" applyFont="1" applyFill="1" applyBorder="1" applyAlignment="1">
      <alignment horizontal="center"/>
    </xf>
    <xf numFmtId="175" fontId="57" fillId="15" borderId="19" xfId="59" applyNumberFormat="1" applyFont="1" applyFill="1" applyBorder="1"/>
    <xf numFmtId="175" fontId="57" fillId="15" borderId="10" xfId="59" applyNumberFormat="1" applyFont="1" applyFill="1" applyBorder="1"/>
    <xf numFmtId="175" fontId="57" fillId="0" borderId="17" xfId="93" applyNumberFormat="1" applyFont="1" applyFill="1" applyBorder="1"/>
    <xf numFmtId="175" fontId="57" fillId="0" borderId="0" xfId="59" applyNumberFormat="1" applyFont="1"/>
    <xf numFmtId="175" fontId="57" fillId="0" borderId="12" xfId="59" applyNumberFormat="1" applyFont="1" applyBorder="1"/>
    <xf numFmtId="175" fontId="57" fillId="15" borderId="20" xfId="59" applyNumberFormat="1" applyFont="1" applyFill="1" applyBorder="1"/>
    <xf numFmtId="175" fontId="57" fillId="15" borderId="12" xfId="59" applyNumberFormat="1" applyFont="1" applyFill="1" applyBorder="1"/>
    <xf numFmtId="175" fontId="57" fillId="0" borderId="21" xfId="93" applyNumberFormat="1" applyFont="1" applyFill="1" applyBorder="1"/>
    <xf numFmtId="175" fontId="57" fillId="0" borderId="11" xfId="59" applyNumberFormat="1" applyFont="1" applyBorder="1" applyAlignment="1">
      <alignment horizontal="center"/>
    </xf>
    <xf numFmtId="175" fontId="57" fillId="15" borderId="22" xfId="59" applyNumberFormat="1" applyFont="1" applyFill="1" applyBorder="1" applyAlignment="1">
      <alignment horizontal="center"/>
    </xf>
    <xf numFmtId="175" fontId="57" fillId="0" borderId="11" xfId="59" applyNumberFormat="1" applyFont="1" applyBorder="1"/>
    <xf numFmtId="175" fontId="57" fillId="15" borderId="11" xfId="59" applyNumberFormat="1" applyFont="1" applyFill="1" applyBorder="1"/>
    <xf numFmtId="175" fontId="57" fillId="0" borderId="15" xfId="0" applyNumberFormat="1" applyFont="1" applyBorder="1"/>
    <xf numFmtId="171" fontId="57" fillId="0" borderId="22" xfId="265" applyNumberFormat="1" applyFont="1" applyBorder="1"/>
    <xf numFmtId="171" fontId="57" fillId="0" borderId="11" xfId="265" applyNumberFormat="1" applyFont="1" applyBorder="1"/>
    <xf numFmtId="171" fontId="57" fillId="0" borderId="15" xfId="265" applyNumberFormat="1" applyFont="1" applyBorder="1"/>
    <xf numFmtId="171" fontId="57" fillId="0" borderId="0" xfId="265" applyNumberFormat="1" applyFont="1"/>
    <xf numFmtId="174" fontId="57" fillId="15" borderId="11" xfId="0" applyFont="1" applyFill="1" applyBorder="1" applyAlignment="1">
      <alignment horizontal="center"/>
    </xf>
    <xf numFmtId="175" fontId="57" fillId="0" borderId="0" xfId="210" applyNumberFormat="1" applyFont="1" applyAlignment="1"/>
    <xf numFmtId="175" fontId="57" fillId="0" borderId="0" xfId="206" applyNumberFormat="1" applyFont="1" applyAlignment="1"/>
    <xf numFmtId="175" fontId="47" fillId="0" borderId="0" xfId="59" applyNumberFormat="1" applyFont="1" applyFill="1" applyAlignment="1">
      <alignment horizontal="center"/>
    </xf>
    <xf numFmtId="171" fontId="47" fillId="0" borderId="0" xfId="265" applyNumberFormat="1" applyFont="1" applyAlignment="1"/>
    <xf numFmtId="171" fontId="47" fillId="0" borderId="0" xfId="265" applyNumberFormat="1" applyFont="1" applyFill="1" applyAlignment="1">
      <alignment horizontal="right"/>
    </xf>
    <xf numFmtId="43" fontId="47" fillId="0" borderId="0" xfId="59" applyFont="1" applyFill="1" applyAlignment="1"/>
    <xf numFmtId="10" fontId="47" fillId="0" borderId="0" xfId="265" applyNumberFormat="1" applyFont="1" applyAlignment="1"/>
    <xf numFmtId="10" fontId="47" fillId="0" borderId="8" xfId="265" applyNumberFormat="1" applyFont="1" applyBorder="1" applyAlignment="1"/>
    <xf numFmtId="10" fontId="47" fillId="0" borderId="0" xfId="265" applyNumberFormat="1" applyFont="1" applyFill="1" applyAlignment="1">
      <alignment horizontal="right"/>
    </xf>
    <xf numFmtId="174" fontId="0" fillId="0" borderId="0" xfId="0" applyAlignment="1"/>
    <xf numFmtId="0" fontId="57" fillId="0" borderId="0" xfId="210" applyNumberFormat="1" applyFont="1" applyAlignment="1" applyProtection="1">
      <alignment horizontal="center"/>
      <protection locked="0"/>
    </xf>
    <xf numFmtId="175" fontId="57" fillId="0" borderId="24" xfId="59" applyNumberFormat="1" applyFont="1" applyBorder="1" applyAlignment="1">
      <alignment horizontal="fill"/>
    </xf>
    <xf numFmtId="183" fontId="57" fillId="0" borderId="0" xfId="210" applyNumberFormat="1" applyFont="1" applyAlignment="1"/>
    <xf numFmtId="183" fontId="57" fillId="0" borderId="0" xfId="188" applyNumberFormat="1" applyFont="1" applyAlignment="1"/>
    <xf numFmtId="174" fontId="57" fillId="0" borderId="0" xfId="201" applyFont="1" applyFill="1" applyBorder="1" applyAlignment="1">
      <alignment vertical="top"/>
    </xf>
    <xf numFmtId="49" fontId="57" fillId="0" borderId="0" xfId="201" applyNumberFormat="1" applyFont="1" applyFill="1" applyBorder="1" applyAlignment="1">
      <alignment horizontal="center" vertical="top"/>
    </xf>
    <xf numFmtId="175" fontId="86" fillId="0" borderId="15" xfId="59" applyNumberFormat="1" applyFont="1" applyFill="1" applyBorder="1" applyAlignment="1"/>
    <xf numFmtId="175" fontId="47" fillId="0" borderId="0" xfId="210" applyNumberFormat="1" applyFont="1" applyAlignment="1"/>
    <xf numFmtId="175" fontId="47" fillId="0" borderId="0" xfId="0" applyNumberFormat="1" applyFont="1" applyAlignment="1"/>
    <xf numFmtId="175" fontId="47" fillId="0" borderId="0" xfId="59" applyNumberFormat="1" applyFont="1" applyAlignment="1">
      <alignment horizontal="right"/>
    </xf>
    <xf numFmtId="175" fontId="47" fillId="0" borderId="1" xfId="59" applyNumberFormat="1" applyFont="1" applyBorder="1" applyAlignment="1">
      <alignment horizontal="right"/>
    </xf>
    <xf numFmtId="175" fontId="47" fillId="0" borderId="0" xfId="59" applyNumberFormat="1" applyFont="1" applyFill="1" applyAlignment="1">
      <alignment horizontal="right"/>
    </xf>
    <xf numFmtId="0" fontId="57" fillId="0" borderId="0" xfId="188" applyNumberFormat="1" applyFont="1" applyFill="1" applyAlignment="1">
      <alignment vertical="top" wrapText="1"/>
    </xf>
    <xf numFmtId="0" fontId="57" fillId="0" borderId="0" xfId="188" applyNumberFormat="1" applyFont="1" applyFill="1" applyAlignment="1">
      <alignment vertical="top" wrapText="1"/>
    </xf>
    <xf numFmtId="49" fontId="57" fillId="0" borderId="0" xfId="0" applyNumberFormat="1" applyFont="1" applyFill="1" applyBorder="1" applyAlignment="1">
      <alignment horizontal="center" vertical="center" wrapText="1"/>
    </xf>
    <xf numFmtId="0" fontId="57" fillId="0" borderId="0" xfId="0" applyNumberFormat="1" applyFont="1" applyBorder="1" applyAlignment="1">
      <alignment horizontal="center" vertical="center"/>
    </xf>
    <xf numFmtId="174" fontId="57" fillId="0" borderId="1" xfId="201" applyFont="1" applyFill="1" applyBorder="1" applyAlignment="1">
      <alignment horizontal="center"/>
    </xf>
    <xf numFmtId="10" fontId="57" fillId="0" borderId="0" xfId="265" applyNumberFormat="1" applyFont="1" applyFill="1" applyBorder="1" applyAlignment="1">
      <alignment horizontal="right"/>
    </xf>
    <xf numFmtId="10" fontId="57" fillId="0" borderId="0" xfId="265" applyNumberFormat="1" applyFont="1" applyFill="1" applyBorder="1" applyAlignment="1"/>
    <xf numFmtId="170" fontId="57" fillId="15" borderId="0" xfId="201" applyNumberFormat="1" applyFont="1" applyFill="1" applyBorder="1" applyAlignment="1"/>
    <xf numFmtId="0" fontId="57" fillId="0" borderId="0" xfId="206" applyNumberFormat="1" applyFont="1" applyFill="1" applyAlignment="1"/>
    <xf numFmtId="175" fontId="57" fillId="15" borderId="8" xfId="59" applyNumberFormat="1" applyFont="1" applyFill="1" applyBorder="1" applyAlignment="1"/>
    <xf numFmtId="0" fontId="57" fillId="0" borderId="0" xfId="188" quotePrefix="1" applyNumberFormat="1" applyFont="1" applyFill="1" applyAlignment="1">
      <alignment vertical="top"/>
    </xf>
    <xf numFmtId="3" fontId="57" fillId="0" borderId="0" xfId="210" applyNumberFormat="1" applyFont="1" applyFill="1" applyAlignment="1"/>
    <xf numFmtId="0" fontId="57" fillId="0" borderId="0" xfId="210" applyNumberFormat="1" applyFont="1" applyFill="1" applyAlignment="1"/>
    <xf numFmtId="175" fontId="57" fillId="0" borderId="0" xfId="59" applyNumberFormat="1" applyFont="1" applyFill="1" applyBorder="1" applyAlignment="1"/>
    <xf numFmtId="3" fontId="57" fillId="0" borderId="0" xfId="188" applyNumberFormat="1" applyFont="1" applyFill="1" applyAlignment="1"/>
    <xf numFmtId="183" fontId="57" fillId="0" borderId="0" xfId="59" applyNumberFormat="1" applyFont="1" applyFill="1" applyAlignment="1"/>
    <xf numFmtId="174" fontId="57" fillId="0" borderId="0" xfId="0" applyFont="1" applyFill="1" applyAlignment="1"/>
    <xf numFmtId="0" fontId="57" fillId="0" borderId="0" xfId="206" applyNumberFormat="1" applyFont="1" applyFill="1" applyAlignment="1" applyProtection="1">
      <alignment horizontal="center"/>
      <protection locked="0"/>
    </xf>
    <xf numFmtId="175" fontId="57" fillId="0" borderId="1" xfId="59" applyNumberFormat="1" applyFont="1" applyFill="1" applyBorder="1" applyAlignment="1"/>
    <xf numFmtId="276" fontId="57" fillId="0" borderId="3" xfId="59" applyNumberFormat="1" applyFont="1" applyFill="1" applyBorder="1" applyAlignment="1"/>
    <xf numFmtId="175" fontId="57" fillId="0" borderId="22" xfId="59" applyNumberFormat="1" applyFont="1" applyFill="1" applyBorder="1" applyAlignment="1"/>
    <xf numFmtId="174" fontId="57" fillId="0" borderId="10" xfId="209" applyFont="1" applyFill="1" applyBorder="1" applyAlignment="1">
      <alignment horizontal="center"/>
    </xf>
    <xf numFmtId="175" fontId="57" fillId="0" borderId="10" xfId="59" applyNumberFormat="1" applyFont="1" applyFill="1" applyBorder="1" applyAlignment="1"/>
    <xf numFmtId="175" fontId="57" fillId="0" borderId="19" xfId="59" applyNumberFormat="1" applyFont="1" applyFill="1" applyBorder="1" applyAlignment="1"/>
    <xf numFmtId="1" fontId="57" fillId="0" borderId="10" xfId="59" applyNumberFormat="1" applyFont="1" applyFill="1" applyBorder="1" applyAlignment="1">
      <alignment horizontal="center"/>
    </xf>
    <xf numFmtId="1" fontId="57" fillId="0" borderId="19" xfId="59" applyNumberFormat="1" applyFont="1" applyFill="1" applyBorder="1" applyAlignment="1">
      <alignment horizontal="center"/>
    </xf>
    <xf numFmtId="174" fontId="57" fillId="0" borderId="3" xfId="209" applyFont="1" applyFill="1" applyBorder="1" applyAlignment="1"/>
    <xf numFmtId="174" fontId="57" fillId="0" borderId="11" xfId="0" applyFont="1" applyFill="1" applyBorder="1"/>
    <xf numFmtId="175" fontId="57" fillId="0" borderId="10" xfId="59" applyNumberFormat="1" applyFont="1" applyFill="1" applyBorder="1"/>
    <xf numFmtId="171" fontId="57" fillId="0" borderId="11" xfId="265" applyNumberFormat="1" applyFont="1" applyFill="1" applyBorder="1"/>
    <xf numFmtId="175" fontId="57" fillId="0" borderId="12" xfId="59" applyNumberFormat="1" applyFont="1" applyFill="1" applyBorder="1"/>
    <xf numFmtId="175" fontId="57" fillId="0" borderId="11" xfId="59" applyNumberFormat="1" applyFont="1" applyFill="1" applyBorder="1" applyAlignment="1">
      <alignment horizontal="center"/>
    </xf>
    <xf numFmtId="175" fontId="57" fillId="0" borderId="11" xfId="59" applyNumberFormat="1" applyFont="1" applyFill="1" applyBorder="1"/>
    <xf numFmtId="174" fontId="57" fillId="0" borderId="22" xfId="0" applyFont="1" applyFill="1" applyBorder="1"/>
    <xf numFmtId="175" fontId="57" fillId="0" borderId="19" xfId="59" applyNumberFormat="1" applyFont="1" applyFill="1" applyBorder="1"/>
    <xf numFmtId="171" fontId="57" fillId="0" borderId="22" xfId="265" applyNumberFormat="1" applyFont="1" applyFill="1" applyBorder="1"/>
    <xf numFmtId="0" fontId="57" fillId="0" borderId="1" xfId="59" applyNumberFormat="1" applyFont="1" applyBorder="1" applyAlignment="1">
      <alignment horizontal="center"/>
    </xf>
    <xf numFmtId="175" fontId="57" fillId="0" borderId="22" xfId="59" applyNumberFormat="1" applyFont="1" applyFill="1" applyBorder="1"/>
    <xf numFmtId="0" fontId="57" fillId="0" borderId="0" xfId="59" applyNumberFormat="1" applyFont="1" applyFill="1" applyBorder="1" applyAlignment="1"/>
    <xf numFmtId="176" fontId="57" fillId="0" borderId="0" xfId="93" applyNumberFormat="1" applyFont="1" applyFill="1" applyBorder="1" applyAlignment="1"/>
    <xf numFmtId="175" fontId="57" fillId="0" borderId="22" xfId="59" applyNumberFormat="1" applyFont="1" applyBorder="1" applyAlignment="1">
      <alignment horizontal="center"/>
    </xf>
    <xf numFmtId="1" fontId="57" fillId="0" borderId="19" xfId="209" applyNumberFormat="1" applyFont="1" applyFill="1" applyBorder="1" applyAlignment="1">
      <alignment horizontal="center"/>
    </xf>
    <xf numFmtId="174" fontId="57" fillId="0" borderId="8" xfId="201" applyFont="1" applyFill="1" applyBorder="1" applyAlignment="1">
      <alignment horizontal="center"/>
    </xf>
    <xf numFmtId="0" fontId="57" fillId="0" borderId="3" xfId="59" applyNumberFormat="1" applyFont="1" applyFill="1" applyBorder="1" applyAlignment="1"/>
    <xf numFmtId="176" fontId="57" fillId="0" borderId="3" xfId="93" applyNumberFormat="1" applyFont="1" applyFill="1" applyBorder="1" applyAlignment="1"/>
    <xf numFmtId="175" fontId="57" fillId="0" borderId="3" xfId="59" applyNumberFormat="1" applyFont="1" applyFill="1" applyBorder="1" applyAlignment="1"/>
    <xf numFmtId="174" fontId="0" fillId="0" borderId="0" xfId="0" applyAlignment="1"/>
    <xf numFmtId="3" fontId="57" fillId="0" borderId="0" xfId="201" applyNumberFormat="1" applyFont="1" applyFill="1" applyBorder="1" applyAlignment="1"/>
    <xf numFmtId="174" fontId="57" fillId="0" borderId="0" xfId="201" applyFont="1" applyFill="1" applyBorder="1" applyAlignment="1"/>
    <xf numFmtId="0" fontId="57" fillId="0" borderId="0" xfId="201" applyNumberFormat="1" applyFont="1" applyFill="1" applyBorder="1"/>
    <xf numFmtId="3" fontId="57" fillId="0" borderId="0" xfId="210" applyNumberFormat="1" applyFont="1" applyAlignment="1"/>
    <xf numFmtId="0" fontId="57" fillId="0" borderId="0" xfId="210" applyNumberFormat="1" applyFont="1" applyAlignment="1"/>
    <xf numFmtId="0" fontId="57" fillId="0" borderId="0" xfId="210" applyNumberFormat="1" applyFont="1" applyFill="1" applyAlignment="1"/>
    <xf numFmtId="174" fontId="57" fillId="0" borderId="1" xfId="201" applyFont="1" applyFill="1" applyBorder="1" applyAlignment="1"/>
    <xf numFmtId="175" fontId="57" fillId="0" borderId="0" xfId="59" applyNumberFormat="1" applyFont="1" applyFill="1" applyBorder="1" applyAlignment="1"/>
    <xf numFmtId="174" fontId="57" fillId="0" borderId="0" xfId="201" applyFont="1" applyFill="1" applyBorder="1" applyAlignment="1">
      <alignment horizontal="center"/>
    </xf>
    <xf numFmtId="0" fontId="57" fillId="0" borderId="0" xfId="201" applyNumberFormat="1" applyFont="1" applyFill="1" applyBorder="1" applyAlignment="1">
      <alignment horizontal="center"/>
    </xf>
    <xf numFmtId="0" fontId="57" fillId="0" borderId="0" xfId="201" applyNumberFormat="1" applyFont="1" applyFill="1" applyBorder="1" applyAlignment="1"/>
    <xf numFmtId="0" fontId="64" fillId="0" borderId="0" xfId="201" applyNumberFormat="1" applyFont="1" applyFill="1" applyBorder="1" applyAlignment="1"/>
    <xf numFmtId="177" fontId="64" fillId="0" borderId="0" xfId="201" applyNumberFormat="1" applyFont="1" applyFill="1" applyBorder="1" applyAlignment="1">
      <alignment horizontal="center"/>
    </xf>
    <xf numFmtId="174" fontId="64" fillId="0" borderId="16" xfId="201" applyFont="1" applyFill="1" applyBorder="1" applyAlignment="1">
      <alignment horizontal="center" wrapText="1"/>
    </xf>
    <xf numFmtId="174" fontId="64" fillId="0" borderId="7" xfId="201" applyFont="1" applyFill="1" applyBorder="1" applyAlignment="1"/>
    <xf numFmtId="0" fontId="57" fillId="0" borderId="16" xfId="201" applyNumberFormat="1" applyFont="1" applyFill="1" applyBorder="1"/>
    <xf numFmtId="0" fontId="57" fillId="0" borderId="7" xfId="201" applyNumberFormat="1" applyFont="1" applyFill="1" applyBorder="1"/>
    <xf numFmtId="0" fontId="57" fillId="0" borderId="10" xfId="201" applyNumberFormat="1" applyFont="1" applyFill="1" applyBorder="1"/>
    <xf numFmtId="174" fontId="57" fillId="0" borderId="10" xfId="209" applyFont="1" applyFill="1" applyBorder="1" applyAlignment="1"/>
    <xf numFmtId="174" fontId="57" fillId="0" borderId="0" xfId="209" applyFont="1" applyFill="1" applyBorder="1" applyAlignment="1"/>
    <xf numFmtId="174" fontId="57" fillId="14" borderId="0" xfId="209" applyFont="1" applyFill="1" applyBorder="1" applyAlignment="1"/>
    <xf numFmtId="0" fontId="57" fillId="14" borderId="0" xfId="59" applyNumberFormat="1" applyFont="1" applyFill="1" applyBorder="1" applyAlignment="1"/>
    <xf numFmtId="176" fontId="57" fillId="14" borderId="0" xfId="93" applyNumberFormat="1" applyFont="1" applyFill="1" applyBorder="1" applyAlignment="1"/>
    <xf numFmtId="174" fontId="57" fillId="0" borderId="0" xfId="201" applyFont="1" applyFill="1" applyBorder="1" applyAlignment="1">
      <alignment horizontal="center" vertical="top"/>
    </xf>
    <xf numFmtId="0" fontId="57" fillId="0" borderId="0" xfId="210" applyNumberFormat="1" applyFont="1" applyFill="1"/>
    <xf numFmtId="175" fontId="57" fillId="14" borderId="0" xfId="59" applyNumberFormat="1" applyFont="1" applyFill="1" applyBorder="1" applyAlignment="1"/>
    <xf numFmtId="174" fontId="57" fillId="0" borderId="0" xfId="0" applyFont="1"/>
    <xf numFmtId="174" fontId="57" fillId="0" borderId="0" xfId="0" applyFont="1" applyFill="1" applyAlignment="1"/>
    <xf numFmtId="174" fontId="57" fillId="0" borderId="0" xfId="0" applyFont="1" applyFill="1"/>
    <xf numFmtId="175" fontId="57" fillId="0" borderId="11" xfId="59" applyNumberFormat="1" applyFont="1" applyFill="1" applyBorder="1" applyAlignment="1"/>
    <xf numFmtId="174" fontId="98" fillId="0" borderId="0" xfId="201" applyFont="1" applyFill="1" applyBorder="1" applyAlignment="1"/>
    <xf numFmtId="175" fontId="57" fillId="14" borderId="10" xfId="59" applyNumberFormat="1" applyFont="1" applyFill="1" applyBorder="1" applyAlignment="1"/>
    <xf numFmtId="174" fontId="57" fillId="0" borderId="15" xfId="0" applyFont="1" applyBorder="1" applyAlignment="1">
      <alignment horizontal="center"/>
    </xf>
    <xf numFmtId="174" fontId="57" fillId="15" borderId="0" xfId="0" applyFont="1" applyFill="1"/>
    <xf numFmtId="174" fontId="57" fillId="0" borderId="22" xfId="0" applyFont="1" applyBorder="1"/>
    <xf numFmtId="174" fontId="57" fillId="0" borderId="11" xfId="0" applyFont="1" applyBorder="1"/>
    <xf numFmtId="174" fontId="57" fillId="0" borderId="9" xfId="0" applyFont="1" applyBorder="1" applyAlignment="1">
      <alignment horizontal="center"/>
    </xf>
    <xf numFmtId="174" fontId="57" fillId="0" borderId="11" xfId="0" applyFont="1" applyBorder="1" applyAlignment="1">
      <alignment horizontal="center"/>
    </xf>
    <xf numFmtId="174" fontId="57" fillId="0" borderId="15" xfId="0" applyFont="1" applyBorder="1"/>
    <xf numFmtId="174" fontId="57" fillId="0" borderId="0" xfId="201" applyFont="1" applyAlignment="1"/>
    <xf numFmtId="174" fontId="57" fillId="0" borderId="19" xfId="201" applyFont="1" applyFill="1" applyBorder="1" applyAlignment="1">
      <alignment horizontal="center"/>
    </xf>
    <xf numFmtId="174" fontId="57" fillId="0" borderId="17" xfId="201" applyFont="1" applyFill="1" applyBorder="1" applyAlignment="1">
      <alignment horizontal="center"/>
    </xf>
    <xf numFmtId="174" fontId="57" fillId="15" borderId="11" xfId="0" applyFont="1" applyFill="1" applyBorder="1"/>
    <xf numFmtId="174" fontId="57" fillId="0" borderId="0" xfId="201" applyFont="1" applyFill="1" applyBorder="1" applyAlignment="1">
      <alignment wrapText="1"/>
    </xf>
    <xf numFmtId="0" fontId="57" fillId="0" borderId="0" xfId="59" applyNumberFormat="1" applyFont="1" applyFill="1" applyAlignment="1">
      <alignment horizontal="center"/>
    </xf>
    <xf numFmtId="0" fontId="57" fillId="0" borderId="0" xfId="59" applyNumberFormat="1" applyFont="1" applyAlignment="1">
      <alignment horizontal="center"/>
    </xf>
    <xf numFmtId="175" fontId="57" fillId="0" borderId="3" xfId="59" applyNumberFormat="1" applyFont="1" applyBorder="1"/>
    <xf numFmtId="175" fontId="57" fillId="0" borderId="3" xfId="59" applyNumberFormat="1" applyFont="1" applyFill="1" applyBorder="1"/>
    <xf numFmtId="276" fontId="57" fillId="0" borderId="0" xfId="59" applyNumberFormat="1" applyFont="1" applyFill="1" applyBorder="1" applyAlignment="1"/>
    <xf numFmtId="174" fontId="57" fillId="0" borderId="9" xfId="201" applyFont="1" applyFill="1" applyBorder="1" applyAlignment="1">
      <alignment horizontal="center"/>
    </xf>
    <xf numFmtId="174" fontId="57" fillId="0" borderId="0" xfId="0" applyFont="1" applyFill="1" applyAlignment="1">
      <alignment vertical="top" wrapText="1"/>
    </xf>
    <xf numFmtId="174" fontId="57" fillId="0" borderId="11" xfId="0" applyFont="1" applyFill="1" applyBorder="1" applyAlignment="1">
      <alignment horizontal="center"/>
    </xf>
    <xf numFmtId="174" fontId="57" fillId="0" borderId="22" xfId="0" applyFont="1" applyFill="1" applyBorder="1" applyAlignment="1">
      <alignment horizontal="center"/>
    </xf>
    <xf numFmtId="175" fontId="57" fillId="15" borderId="10" xfId="59" applyNumberFormat="1" applyFont="1" applyFill="1" applyBorder="1"/>
    <xf numFmtId="175" fontId="57" fillId="0" borderId="0" xfId="59" applyNumberFormat="1" applyFont="1"/>
    <xf numFmtId="175" fontId="57" fillId="15" borderId="12" xfId="59" applyNumberFormat="1" applyFont="1" applyFill="1" applyBorder="1"/>
    <xf numFmtId="175" fontId="57" fillId="0" borderId="11" xfId="59" applyNumberFormat="1" applyFont="1" applyBorder="1" applyAlignment="1">
      <alignment horizontal="center"/>
    </xf>
    <xf numFmtId="175" fontId="57" fillId="0" borderId="11" xfId="59" applyNumberFormat="1" applyFont="1" applyBorder="1"/>
    <xf numFmtId="175" fontId="57" fillId="15" borderId="11" xfId="59" applyNumberFormat="1" applyFont="1" applyFill="1" applyBorder="1"/>
    <xf numFmtId="175" fontId="57" fillId="0" borderId="15" xfId="0" applyNumberFormat="1" applyFont="1" applyBorder="1"/>
    <xf numFmtId="171" fontId="57" fillId="0" borderId="11" xfId="265" applyNumberFormat="1" applyFont="1" applyBorder="1"/>
    <xf numFmtId="174" fontId="57" fillId="15" borderId="11" xfId="0" applyFont="1" applyFill="1" applyBorder="1" applyAlignment="1">
      <alignment horizontal="center"/>
    </xf>
    <xf numFmtId="174" fontId="57" fillId="0" borderId="0" xfId="201" applyFont="1" applyFill="1" applyBorder="1" applyAlignment="1">
      <alignment vertical="top"/>
    </xf>
    <xf numFmtId="174" fontId="0" fillId="0" borderId="0" xfId="0" applyFill="1"/>
    <xf numFmtId="0" fontId="57" fillId="0" borderId="0" xfId="0" applyNumberFormat="1" applyFont="1" applyAlignment="1">
      <alignment horizontal="center"/>
    </xf>
    <xf numFmtId="0" fontId="57" fillId="0" borderId="0" xfId="187" applyFont="1" applyFill="1" applyBorder="1" applyAlignment="1">
      <alignment horizontal="left"/>
    </xf>
    <xf numFmtId="0" fontId="64" fillId="0" borderId="0" xfId="211" quotePrefix="1" applyFont="1" applyAlignment="1">
      <alignment horizontal="center" wrapText="1"/>
    </xf>
    <xf numFmtId="175" fontId="57" fillId="0" borderId="14" xfId="59" applyNumberFormat="1" applyFont="1" applyBorder="1"/>
    <xf numFmtId="174" fontId="76" fillId="0" borderId="0" xfId="0" applyFont="1" applyAlignment="1">
      <alignment horizontal="left"/>
    </xf>
    <xf numFmtId="174" fontId="76" fillId="0" borderId="0" xfId="0" applyFont="1" applyFill="1" applyAlignment="1">
      <alignment horizontal="left"/>
    </xf>
    <xf numFmtId="174" fontId="24" fillId="0" borderId="0" xfId="0" applyFont="1"/>
    <xf numFmtId="174" fontId="0" fillId="0" borderId="0" xfId="0" applyFill="1" applyProtection="1">
      <protection locked="0"/>
    </xf>
    <xf numFmtId="174" fontId="0" fillId="0" borderId="0" xfId="0"/>
    <xf numFmtId="174" fontId="120" fillId="0" borderId="0" xfId="0" applyFont="1" applyFill="1" applyProtection="1">
      <protection locked="0"/>
    </xf>
    <xf numFmtId="174" fontId="121" fillId="0" borderId="0" xfId="0" applyFont="1" applyFill="1" applyProtection="1">
      <protection locked="0"/>
    </xf>
    <xf numFmtId="277" fontId="0" fillId="0" borderId="0" xfId="0" applyNumberFormat="1" applyFill="1"/>
    <xf numFmtId="176" fontId="37" fillId="0" borderId="0" xfId="93" applyNumberFormat="1" applyFont="1" applyFill="1"/>
    <xf numFmtId="174" fontId="122" fillId="0" borderId="0" xfId="0" applyFont="1" applyProtection="1">
      <protection locked="0"/>
    </xf>
    <xf numFmtId="277" fontId="0" fillId="0" borderId="0" xfId="0" applyNumberFormat="1"/>
    <xf numFmtId="176" fontId="0" fillId="0" borderId="0" xfId="93" applyNumberFormat="1" applyFont="1"/>
    <xf numFmtId="176" fontId="0" fillId="0" borderId="0" xfId="0" applyNumberFormat="1"/>
    <xf numFmtId="0" fontId="57" fillId="0" borderId="0" xfId="0" applyNumberFormat="1" applyFont="1" applyFill="1" applyAlignment="1" applyProtection="1">
      <alignment horizontal="center"/>
      <protection locked="0"/>
    </xf>
    <xf numFmtId="174" fontId="57" fillId="0" borderId="0" xfId="0" applyFont="1" applyFill="1" applyProtection="1">
      <protection locked="0"/>
    </xf>
    <xf numFmtId="174" fontId="57" fillId="0" borderId="31" xfId="0" applyFont="1" applyFill="1" applyBorder="1" applyAlignment="1" applyProtection="1">
      <alignment horizontal="center" wrapText="1"/>
      <protection locked="0"/>
    </xf>
    <xf numFmtId="174" fontId="57" fillId="0" borderId="32" xfId="0" applyFont="1" applyFill="1" applyBorder="1" applyAlignment="1" applyProtection="1">
      <alignment horizontal="center" wrapText="1"/>
      <protection locked="0"/>
    </xf>
    <xf numFmtId="174" fontId="57" fillId="0" borderId="32" xfId="0" applyFont="1" applyFill="1" applyBorder="1" applyProtection="1">
      <protection locked="0"/>
    </xf>
    <xf numFmtId="170" fontId="57" fillId="0" borderId="33" xfId="0" applyNumberFormat="1" applyFont="1" applyFill="1" applyBorder="1" applyAlignment="1" applyProtection="1">
      <alignment horizontal="center"/>
      <protection locked="0"/>
    </xf>
    <xf numFmtId="174" fontId="64" fillId="0" borderId="0" xfId="0" applyFont="1" applyFill="1" applyAlignment="1" applyProtection="1">
      <alignment horizontal="center"/>
      <protection locked="0"/>
    </xf>
    <xf numFmtId="174" fontId="57" fillId="0" borderId="0" xfId="0" applyFont="1" applyFill="1" applyAlignment="1" applyProtection="1">
      <alignment horizontal="center"/>
      <protection locked="0"/>
    </xf>
    <xf numFmtId="175" fontId="57" fillId="0" borderId="0" xfId="0" applyNumberFormat="1" applyFont="1" applyFill="1" applyProtection="1">
      <protection locked="0"/>
    </xf>
    <xf numFmtId="5" fontId="57" fillId="0" borderId="33" xfId="0" applyNumberFormat="1" applyFont="1" applyFill="1" applyBorder="1" applyAlignment="1" applyProtection="1">
      <alignment horizontal="center"/>
      <protection locked="0"/>
    </xf>
    <xf numFmtId="175" fontId="57" fillId="0" borderId="8" xfId="0" applyNumberFormat="1" applyFont="1" applyFill="1" applyBorder="1" applyProtection="1">
      <protection locked="0"/>
    </xf>
    <xf numFmtId="174" fontId="57" fillId="0" borderId="8" xfId="0" applyFont="1" applyFill="1" applyBorder="1" applyAlignment="1" applyProtection="1">
      <alignment horizontal="center"/>
      <protection locked="0"/>
    </xf>
    <xf numFmtId="174" fontId="57" fillId="0" borderId="8" xfId="0" applyFont="1" applyFill="1" applyBorder="1" applyProtection="1">
      <protection locked="0"/>
    </xf>
    <xf numFmtId="175" fontId="57" fillId="0" borderId="0" xfId="0" applyNumberFormat="1" applyFont="1" applyFill="1" applyAlignment="1" applyProtection="1">
      <alignment horizontal="left"/>
      <protection locked="0"/>
    </xf>
    <xf numFmtId="0" fontId="64" fillId="0" borderId="0" xfId="0" applyNumberFormat="1" applyFont="1" applyFill="1" applyAlignment="1" applyProtection="1">
      <alignment horizontal="left"/>
      <protection locked="0"/>
    </xf>
    <xf numFmtId="174" fontId="64" fillId="0" borderId="0" xfId="0" applyFont="1" applyFill="1" applyAlignment="1" applyProtection="1">
      <alignment horizontal="center" wrapText="1"/>
      <protection locked="0"/>
    </xf>
    <xf numFmtId="175" fontId="64" fillId="0" borderId="0" xfId="0" applyNumberFormat="1" applyFont="1" applyFill="1" applyAlignment="1" applyProtection="1">
      <alignment horizontal="center" wrapText="1"/>
      <protection locked="0"/>
    </xf>
    <xf numFmtId="175" fontId="64" fillId="0" borderId="0" xfId="0" applyNumberFormat="1" applyFont="1" applyFill="1" applyAlignment="1" applyProtection="1">
      <alignment horizontal="center"/>
      <protection locked="0"/>
    </xf>
    <xf numFmtId="277" fontId="57" fillId="0" borderId="0" xfId="265" applyNumberFormat="1" applyFont="1" applyFill="1" applyProtection="1">
      <protection locked="0"/>
    </xf>
    <xf numFmtId="164" fontId="57" fillId="0" borderId="0" xfId="265" applyNumberFormat="1" applyFont="1" applyFill="1" applyProtection="1">
      <protection locked="0"/>
    </xf>
    <xf numFmtId="175" fontId="57" fillId="0" borderId="0" xfId="0" applyNumberFormat="1" applyFont="1" applyFill="1" applyAlignment="1" applyProtection="1">
      <alignment horizontal="center"/>
      <protection locked="0"/>
    </xf>
    <xf numFmtId="174" fontId="90" fillId="0" borderId="0" xfId="0" applyFont="1" applyFill="1" applyAlignment="1" applyProtection="1">
      <alignment horizontal="center"/>
      <protection locked="0"/>
    </xf>
    <xf numFmtId="174" fontId="57" fillId="14" borderId="0" xfId="0" applyFont="1" applyFill="1" applyProtection="1">
      <protection locked="0"/>
    </xf>
    <xf numFmtId="175" fontId="57" fillId="0" borderId="0" xfId="59" applyNumberFormat="1" applyFont="1" applyFill="1" applyProtection="1">
      <protection locked="0"/>
    </xf>
    <xf numFmtId="164" fontId="57" fillId="0" borderId="0" xfId="0" applyNumberFormat="1" applyFont="1" applyFill="1" applyProtection="1">
      <protection locked="0"/>
    </xf>
    <xf numFmtId="175" fontId="64" fillId="0" borderId="0" xfId="59" applyNumberFormat="1" applyFont="1" applyFill="1" applyProtection="1">
      <protection locked="0"/>
    </xf>
    <xf numFmtId="175" fontId="64" fillId="0" borderId="0" xfId="59" applyNumberFormat="1" applyFont="1" applyFill="1" applyAlignment="1" applyProtection="1">
      <alignment horizontal="center"/>
      <protection locked="0"/>
    </xf>
    <xf numFmtId="174" fontId="90" fillId="0" borderId="0" xfId="0" applyFont="1" applyFill="1" applyProtection="1">
      <protection locked="0"/>
    </xf>
    <xf numFmtId="175" fontId="57" fillId="0" borderId="0" xfId="0" applyNumberFormat="1" applyFont="1" applyProtection="1">
      <protection locked="0"/>
    </xf>
    <xf numFmtId="175" fontId="57" fillId="0" borderId="0" xfId="0" applyNumberFormat="1" applyFont="1"/>
    <xf numFmtId="277" fontId="57" fillId="0" borderId="0" xfId="0" applyNumberFormat="1" applyFont="1" applyFill="1" applyProtection="1">
      <protection locked="0"/>
    </xf>
    <xf numFmtId="176" fontId="57" fillId="0" borderId="0" xfId="93" applyNumberFormat="1" applyFont="1" applyFill="1"/>
    <xf numFmtId="174" fontId="57" fillId="0" borderId="1" xfId="0" applyFont="1" applyBorder="1" applyAlignment="1">
      <alignment horizontal="center"/>
    </xf>
    <xf numFmtId="174" fontId="57" fillId="0" borderId="0" xfId="0" applyFont="1" applyFill="1" applyAlignment="1">
      <alignment horizontal="left" vertical="top"/>
    </xf>
    <xf numFmtId="1" fontId="57" fillId="0" borderId="16" xfId="59" applyNumberFormat="1" applyFont="1" applyFill="1" applyBorder="1" applyAlignment="1">
      <alignment horizontal="center"/>
    </xf>
    <xf numFmtId="174" fontId="92" fillId="0" borderId="7" xfId="201" applyFont="1" applyFill="1" applyBorder="1" applyAlignment="1"/>
    <xf numFmtId="0" fontId="57" fillId="0" borderId="7" xfId="201" applyNumberFormat="1" applyFont="1" applyFill="1" applyBorder="1" applyAlignment="1"/>
    <xf numFmtId="175" fontId="57" fillId="0" borderId="7" xfId="59" applyNumberFormat="1" applyFont="1" applyFill="1" applyBorder="1" applyAlignment="1">
      <alignment horizontal="center"/>
    </xf>
    <xf numFmtId="174" fontId="57" fillId="0" borderId="7" xfId="201" applyFont="1" applyFill="1" applyBorder="1" applyAlignment="1">
      <alignment horizontal="center"/>
    </xf>
    <xf numFmtId="3" fontId="57" fillId="0" borderId="7" xfId="201" applyNumberFormat="1" applyFont="1" applyFill="1" applyBorder="1" applyAlignment="1"/>
    <xf numFmtId="170" fontId="57" fillId="0" borderId="7" xfId="201" applyNumberFormat="1" applyFont="1" applyFill="1" applyBorder="1" applyAlignment="1"/>
    <xf numFmtId="175" fontId="57" fillId="0" borderId="9" xfId="59" applyNumberFormat="1" applyFont="1" applyFill="1" applyBorder="1" applyAlignment="1">
      <alignment horizontal="center"/>
    </xf>
    <xf numFmtId="174" fontId="76" fillId="0" borderId="0" xfId="0" applyFont="1"/>
    <xf numFmtId="174" fontId="57" fillId="0" borderId="17" xfId="201" applyFont="1" applyBorder="1" applyAlignment="1">
      <alignment horizontal="center"/>
    </xf>
    <xf numFmtId="174" fontId="57" fillId="0" borderId="15" xfId="201" applyFont="1" applyBorder="1" applyAlignment="1">
      <alignment horizontal="center"/>
    </xf>
    <xf numFmtId="183" fontId="47" fillId="0" borderId="0" xfId="59" applyNumberFormat="1" applyFont="1" applyFill="1" applyAlignment="1">
      <alignment horizontal="right"/>
    </xf>
    <xf numFmtId="175" fontId="47" fillId="0" borderId="0" xfId="59" applyNumberFormat="1" applyFont="1" applyAlignment="1">
      <alignment horizontal="center"/>
    </xf>
    <xf numFmtId="175" fontId="47" fillId="0" borderId="1" xfId="59" applyNumberFormat="1" applyFont="1" applyBorder="1" applyAlignment="1">
      <alignment horizontal="center"/>
    </xf>
    <xf numFmtId="0" fontId="57" fillId="0" borderId="1" xfId="0" applyNumberFormat="1" applyFont="1" applyBorder="1" applyAlignment="1">
      <alignment horizontal="center"/>
    </xf>
    <xf numFmtId="0" fontId="57" fillId="0" borderId="1" xfId="187" applyFont="1" applyFill="1" applyBorder="1" applyAlignment="1"/>
    <xf numFmtId="3" fontId="57" fillId="0" borderId="1" xfId="187" applyNumberFormat="1" applyFont="1" applyFill="1" applyBorder="1" applyAlignment="1">
      <alignment horizontal="center" wrapText="1"/>
    </xf>
    <xf numFmtId="0" fontId="57" fillId="0" borderId="3" xfId="187" applyFont="1" applyFill="1" applyBorder="1" applyAlignment="1"/>
    <xf numFmtId="175" fontId="57" fillId="0" borderId="3" xfId="59" applyNumberFormat="1" applyFont="1" applyFill="1" applyBorder="1" applyAlignment="1">
      <alignment horizontal="center"/>
    </xf>
    <xf numFmtId="174" fontId="87" fillId="0" borderId="3" xfId="0" applyFont="1" applyBorder="1" applyAlignment="1"/>
    <xf numFmtId="175" fontId="57" fillId="0" borderId="3" xfId="59" applyNumberFormat="1" applyFont="1" applyFill="1" applyBorder="1" applyAlignment="1">
      <alignment horizontal="center" wrapText="1"/>
    </xf>
    <xf numFmtId="174" fontId="47" fillId="0" borderId="0" xfId="0" applyFont="1" applyAlignment="1">
      <alignment horizontal="left"/>
    </xf>
    <xf numFmtId="0" fontId="53" fillId="0" borderId="0" xfId="554" applyFont="1" applyAlignment="1">
      <alignment horizontal="right"/>
    </xf>
    <xf numFmtId="0" fontId="123" fillId="0" borderId="0" xfId="555" applyFont="1" applyAlignment="1">
      <alignment horizontal="centerContinuous"/>
    </xf>
    <xf numFmtId="174" fontId="47" fillId="0" borderId="0" xfId="0" applyFont="1" applyAlignment="1">
      <alignment horizontal="centerContinuous"/>
    </xf>
    <xf numFmtId="174" fontId="47" fillId="0" borderId="0" xfId="0" applyFont="1" applyBorder="1" applyAlignment="1">
      <alignment horizontal="center"/>
    </xf>
    <xf numFmtId="174" fontId="47" fillId="0" borderId="0" xfId="0" applyFont="1" applyBorder="1" applyAlignment="1">
      <alignment horizontal="centerContinuous"/>
    </xf>
    <xf numFmtId="174" fontId="47" fillId="0" borderId="0" xfId="0" applyFont="1" applyAlignment="1">
      <alignment horizontal="center"/>
    </xf>
    <xf numFmtId="174" fontId="124" fillId="0" borderId="0" xfId="0" applyFont="1" applyAlignment="1">
      <alignment horizontal="center"/>
    </xf>
    <xf numFmtId="174" fontId="124" fillId="0" borderId="0" xfId="0" applyFont="1" applyAlignment="1"/>
    <xf numFmtId="37" fontId="47" fillId="0" borderId="0" xfId="0" applyNumberFormat="1" applyFont="1" applyAlignment="1">
      <alignment horizontal="center" vertical="top"/>
    </xf>
    <xf numFmtId="174" fontId="47" fillId="0" borderId="0" xfId="0" quotePrefix="1" applyFont="1" applyAlignment="1"/>
    <xf numFmtId="175" fontId="125" fillId="15" borderId="0" xfId="59" applyNumberFormat="1" applyFont="1" applyFill="1" applyAlignment="1"/>
    <xf numFmtId="175" fontId="47" fillId="0" borderId="0" xfId="59" applyNumberFormat="1" applyFont="1" applyFill="1" applyAlignment="1"/>
    <xf numFmtId="174" fontId="47" fillId="0" borderId="0" xfId="0" applyFont="1" applyAlignment="1">
      <alignment vertical="center"/>
    </xf>
    <xf numFmtId="175" fontId="47" fillId="15" borderId="0" xfId="59" applyNumberFormat="1" applyFont="1" applyFill="1" applyAlignment="1"/>
    <xf numFmtId="175" fontId="47" fillId="0" borderId="3" xfId="59" applyNumberFormat="1" applyFont="1" applyBorder="1" applyAlignment="1"/>
    <xf numFmtId="174" fontId="123" fillId="0" borderId="0" xfId="0" applyFont="1" applyFill="1" applyAlignment="1"/>
    <xf numFmtId="174" fontId="47" fillId="0" borderId="0" xfId="0" applyFont="1" applyFill="1" applyAlignment="1"/>
    <xf numFmtId="174" fontId="47" fillId="0" borderId="0" xfId="0" applyFont="1" applyFill="1" applyBorder="1" applyAlignment="1"/>
    <xf numFmtId="0" fontId="126" fillId="0" borderId="0" xfId="182" applyFont="1"/>
    <xf numFmtId="174" fontId="47" fillId="0" borderId="0" xfId="0" applyFont="1" applyBorder="1" applyAlignment="1"/>
    <xf numFmtId="174" fontId="127" fillId="0" borderId="0" xfId="0" applyFont="1" applyAlignment="1"/>
    <xf numFmtId="174" fontId="128" fillId="0" borderId="0" xfId="201" applyFont="1" applyAlignment="1">
      <alignment horizontal="center"/>
    </xf>
    <xf numFmtId="49" fontId="57" fillId="0" borderId="0" xfId="187" applyNumberFormat="1" applyFont="1" applyFill="1" applyBorder="1" applyAlignment="1">
      <alignment horizontal="center"/>
    </xf>
    <xf numFmtId="0" fontId="64" fillId="0" borderId="0" xfId="185" applyFont="1" applyFill="1" applyBorder="1" applyAlignment="1">
      <alignment horizontal="center"/>
    </xf>
    <xf numFmtId="174" fontId="129" fillId="0" borderId="0" xfId="0" applyFont="1" applyFill="1" applyAlignment="1"/>
    <xf numFmtId="174" fontId="57" fillId="0" borderId="0" xfId="201" applyFont="1" applyAlignment="1">
      <alignment horizontal="center"/>
    </xf>
    <xf numFmtId="0" fontId="64" fillId="0" borderId="1" xfId="185" applyFont="1" applyBorder="1" applyAlignment="1">
      <alignment horizontal="center"/>
    </xf>
    <xf numFmtId="175" fontId="57" fillId="0" borderId="3" xfId="59" applyNumberFormat="1" applyFont="1" applyBorder="1" applyAlignment="1"/>
    <xf numFmtId="0" fontId="57" fillId="0" borderId="0" xfId="0" applyNumberFormat="1" applyFont="1" applyAlignment="1">
      <alignment horizontal="center" vertical="top"/>
    </xf>
    <xf numFmtId="2" fontId="57" fillId="0" borderId="0" xfId="0" applyNumberFormat="1" applyFont="1" applyAlignment="1">
      <alignment wrapText="1"/>
    </xf>
    <xf numFmtId="0" fontId="123" fillId="0" borderId="0" xfId="555" applyFont="1" applyAlignment="1">
      <alignment horizontal="center"/>
    </xf>
    <xf numFmtId="174" fontId="47" fillId="0" borderId="0" xfId="0" applyFont="1" applyAlignment="1">
      <alignment vertical="top"/>
    </xf>
    <xf numFmtId="174" fontId="47" fillId="0" borderId="1" xfId="0" applyFont="1" applyBorder="1" applyAlignment="1">
      <alignment horizontal="center"/>
    </xf>
    <xf numFmtId="174" fontId="47" fillId="0" borderId="0" xfId="0" applyFont="1" applyAlignment="1">
      <alignment horizontal="center" vertical="top"/>
    </xf>
    <xf numFmtId="0" fontId="57" fillId="0" borderId="0" xfId="187" applyFont="1" applyFill="1" applyAlignment="1">
      <alignment horizontal="left" wrapText="1"/>
    </xf>
    <xf numFmtId="0" fontId="57" fillId="0" borderId="0" xfId="187" applyFont="1" applyFill="1" applyBorder="1" applyAlignment="1">
      <alignment horizontal="left" wrapText="1"/>
    </xf>
    <xf numFmtId="174" fontId="57" fillId="0" borderId="1" xfId="0" applyFont="1" applyBorder="1" applyAlignment="1">
      <alignment horizontal="center"/>
    </xf>
    <xf numFmtId="0" fontId="57" fillId="0" borderId="0" xfId="187" applyFont="1" applyFill="1" applyAlignment="1">
      <alignment horizontal="center"/>
    </xf>
    <xf numFmtId="10" fontId="57" fillId="0" borderId="0" xfId="265" applyNumberFormat="1" applyFont="1" applyFill="1" applyAlignment="1">
      <alignment horizontal="center"/>
    </xf>
    <xf numFmtId="0" fontId="57" fillId="0" borderId="0" xfId="0" applyNumberFormat="1" applyFont="1" applyAlignment="1"/>
    <xf numFmtId="174" fontId="64" fillId="0" borderId="0" xfId="201" quotePrefix="1" applyFont="1" applyAlignment="1">
      <alignment horizontal="left"/>
    </xf>
    <xf numFmtId="174" fontId="57" fillId="0" borderId="0" xfId="201" applyFont="1" applyBorder="1" applyAlignment="1"/>
    <xf numFmtId="174" fontId="57" fillId="0" borderId="0" xfId="201" quotePrefix="1" applyFont="1" applyBorder="1" applyAlignment="1">
      <alignment horizontal="left"/>
    </xf>
    <xf numFmtId="176" fontId="57" fillId="0" borderId="0" xfId="105" applyNumberFormat="1" applyFont="1" applyFill="1" applyBorder="1" applyAlignment="1"/>
    <xf numFmtId="176" fontId="57" fillId="0" borderId="0" xfId="105" applyNumberFormat="1" applyFont="1" applyBorder="1" applyAlignment="1"/>
    <xf numFmtId="1" fontId="57" fillId="0" borderId="0" xfId="201" applyNumberFormat="1" applyFont="1" applyAlignment="1">
      <alignment horizontal="left"/>
    </xf>
    <xf numFmtId="174" fontId="57" fillId="0" borderId="0" xfId="201" quotePrefix="1" applyFont="1" applyAlignment="1">
      <alignment horizontal="left"/>
    </xf>
    <xf numFmtId="43" fontId="57" fillId="0" borderId="0" xfId="59" applyFont="1" applyBorder="1" applyAlignment="1"/>
    <xf numFmtId="174" fontId="57" fillId="0" borderId="0" xfId="201" applyFont="1" applyAlignment="1">
      <alignment horizontal="left"/>
    </xf>
    <xf numFmtId="10" fontId="57" fillId="0" borderId="0" xfId="265" applyNumberFormat="1" applyFont="1" applyBorder="1" applyAlignment="1"/>
    <xf numFmtId="164" fontId="57" fillId="0" borderId="0" xfId="265" applyNumberFormat="1" applyFont="1" applyAlignment="1"/>
    <xf numFmtId="0" fontId="57" fillId="0" borderId="0" xfId="365" applyFont="1" applyAlignment="1"/>
    <xf numFmtId="0" fontId="57" fillId="0" borderId="0" xfId="365" applyFont="1" applyAlignment="1">
      <alignment horizontal="right"/>
    </xf>
    <xf numFmtId="0" fontId="57" fillId="0" borderId="0" xfId="365" applyFont="1"/>
    <xf numFmtId="0" fontId="57" fillId="0" borderId="0" xfId="365" applyFont="1" applyAlignment="1">
      <alignment horizontal="center" wrapText="1"/>
    </xf>
    <xf numFmtId="0" fontId="90" fillId="0" borderId="0" xfId="365" applyFont="1" applyAlignment="1"/>
    <xf numFmtId="0" fontId="57" fillId="0" borderId="0" xfId="365" quotePrefix="1" applyFont="1" applyAlignment="1">
      <alignment horizontal="left"/>
    </xf>
    <xf numFmtId="1" fontId="57" fillId="0" borderId="0" xfId="365" applyNumberFormat="1" applyFont="1" applyAlignment="1">
      <alignment horizontal="center"/>
    </xf>
    <xf numFmtId="0" fontId="57" fillId="0" borderId="0" xfId="365" applyFont="1" applyAlignment="1">
      <alignment horizontal="center"/>
    </xf>
    <xf numFmtId="9" fontId="57" fillId="0" borderId="0" xfId="365" applyNumberFormat="1" applyFont="1" applyAlignment="1">
      <alignment horizontal="center"/>
    </xf>
    <xf numFmtId="10" fontId="57" fillId="0" borderId="0" xfId="365" applyNumberFormat="1" applyFont="1" applyAlignment="1">
      <alignment horizontal="center"/>
    </xf>
    <xf numFmtId="3" fontId="57" fillId="0" borderId="0" xfId="365" applyNumberFormat="1" applyFont="1"/>
    <xf numFmtId="10" fontId="57" fillId="0" borderId="0" xfId="365" applyNumberFormat="1" applyFont="1"/>
    <xf numFmtId="3" fontId="57" fillId="0" borderId="0" xfId="365" applyNumberFormat="1" applyFont="1" applyAlignment="1">
      <alignment horizontal="center"/>
    </xf>
    <xf numFmtId="0" fontId="57" fillId="0" borderId="0" xfId="365" quotePrefix="1" applyFont="1" applyAlignment="1"/>
    <xf numFmtId="275" fontId="57" fillId="0" borderId="0" xfId="365" applyNumberFormat="1" applyFont="1" applyAlignment="1">
      <alignment horizontal="left"/>
    </xf>
    <xf numFmtId="10" fontId="57" fillId="0" borderId="0" xfId="365" applyNumberFormat="1" applyFont="1" applyAlignment="1">
      <alignment horizontal="right"/>
    </xf>
    <xf numFmtId="0" fontId="76" fillId="0" borderId="0" xfId="365" applyFont="1" applyAlignment="1"/>
    <xf numFmtId="1" fontId="76" fillId="0" borderId="0" xfId="365" applyNumberFormat="1" applyFont="1" applyAlignment="1">
      <alignment horizontal="center"/>
    </xf>
    <xf numFmtId="10" fontId="76" fillId="0" borderId="0" xfId="365" applyNumberFormat="1" applyFont="1" applyAlignment="1">
      <alignment horizontal="center"/>
    </xf>
    <xf numFmtId="9" fontId="76" fillId="0" borderId="0" xfId="365" applyNumberFormat="1" applyFont="1" applyAlignment="1">
      <alignment horizontal="center"/>
    </xf>
    <xf numFmtId="0" fontId="76" fillId="0" borderId="0" xfId="365" applyFont="1" applyAlignment="1">
      <alignment horizontal="center"/>
    </xf>
    <xf numFmtId="49" fontId="57" fillId="0" borderId="0" xfId="365" applyNumberFormat="1" applyFont="1" applyAlignment="1"/>
    <xf numFmtId="1" fontId="57" fillId="0" borderId="0" xfId="365" applyNumberFormat="1" applyFont="1" applyAlignment="1"/>
    <xf numFmtId="9" fontId="57" fillId="0" borderId="0" xfId="365" applyNumberFormat="1" applyFont="1" applyAlignment="1"/>
    <xf numFmtId="2" fontId="130" fillId="0" borderId="0" xfId="0" applyNumberFormat="1" applyFont="1" applyFill="1" applyBorder="1" applyAlignment="1">
      <alignment horizontal="center"/>
    </xf>
    <xf numFmtId="0" fontId="57" fillId="0" borderId="1" xfId="365" applyFont="1" applyBorder="1" applyAlignment="1">
      <alignment horizontal="center"/>
    </xf>
    <xf numFmtId="0" fontId="57" fillId="0" borderId="0" xfId="365" applyFont="1" applyAlignment="1">
      <alignment horizontal="center" vertical="top"/>
    </xf>
    <xf numFmtId="2" fontId="57" fillId="0" borderId="0" xfId="0" applyNumberFormat="1" applyFont="1" applyAlignment="1">
      <alignment horizontal="center" wrapText="1"/>
    </xf>
    <xf numFmtId="2" fontId="57" fillId="0" borderId="0" xfId="0" applyNumberFormat="1" applyFont="1" applyAlignment="1">
      <alignment horizontal="left"/>
    </xf>
    <xf numFmtId="10" fontId="57" fillId="0" borderId="0" xfId="365" applyNumberFormat="1" applyFont="1" applyAlignment="1"/>
    <xf numFmtId="174" fontId="47" fillId="15" borderId="0" xfId="0" quotePrefix="1" applyFont="1" applyFill="1" applyAlignment="1">
      <alignment horizontal="center"/>
    </xf>
    <xf numFmtId="1" fontId="57" fillId="0" borderId="0" xfId="201" applyNumberFormat="1" applyFont="1" applyAlignment="1">
      <alignment horizontal="center"/>
    </xf>
    <xf numFmtId="0" fontId="47" fillId="0" borderId="0" xfId="187" applyFont="1" applyFill="1"/>
    <xf numFmtId="170" fontId="57" fillId="0" borderId="0" xfId="0" applyNumberFormat="1" applyFont="1"/>
    <xf numFmtId="175" fontId="47" fillId="0" borderId="0" xfId="79" applyNumberFormat="1" applyFont="1" applyFill="1" applyBorder="1" applyAlignment="1">
      <alignment wrapText="1"/>
    </xf>
    <xf numFmtId="0" fontId="57" fillId="0" borderId="0" xfId="187" applyFont="1" applyAlignment="1"/>
    <xf numFmtId="174" fontId="57" fillId="0" borderId="0" xfId="0" applyFont="1" applyBorder="1" applyAlignment="1">
      <alignment horizontal="centerContinuous"/>
    </xf>
    <xf numFmtId="0" fontId="64" fillId="0" borderId="0" xfId="187" applyFont="1" applyAlignment="1"/>
    <xf numFmtId="0" fontId="76" fillId="0" borderId="0" xfId="187" applyFont="1" applyFill="1"/>
    <xf numFmtId="175" fontId="57" fillId="0" borderId="0" xfId="79" applyNumberFormat="1" applyFont="1" applyFill="1" applyAlignment="1">
      <alignment horizontal="right"/>
    </xf>
    <xf numFmtId="175" fontId="57" fillId="14" borderId="0" xfId="79" applyNumberFormat="1" applyFont="1" applyFill="1" applyAlignment="1"/>
    <xf numFmtId="175" fontId="57" fillId="15" borderId="0" xfId="79" applyNumberFormat="1" applyFont="1" applyFill="1" applyAlignment="1"/>
    <xf numFmtId="175" fontId="57" fillId="0" borderId="3" xfId="79" applyNumberFormat="1" applyFont="1" applyFill="1" applyBorder="1" applyAlignment="1"/>
    <xf numFmtId="0" fontId="64" fillId="0" borderId="0" xfId="187" applyFont="1" applyFill="1"/>
    <xf numFmtId="175" fontId="57" fillId="15" borderId="0" xfId="79" applyNumberFormat="1" applyFont="1" applyFill="1" applyBorder="1" applyAlignment="1"/>
    <xf numFmtId="175" fontId="57" fillId="0" borderId="0" xfId="79" applyNumberFormat="1" applyFont="1" applyFill="1" applyBorder="1" applyAlignment="1"/>
    <xf numFmtId="0" fontId="47" fillId="0" borderId="0" xfId="187" applyFont="1"/>
    <xf numFmtId="175" fontId="57" fillId="0" borderId="0" xfId="187" applyNumberFormat="1" applyFont="1" applyFill="1"/>
    <xf numFmtId="0" fontId="88" fillId="0" borderId="0" xfId="187" applyFont="1"/>
    <xf numFmtId="0" fontId="57" fillId="0" borderId="0" xfId="187" applyFont="1" applyFill="1" applyAlignment="1">
      <alignment horizontal="center" vertical="top"/>
    </xf>
    <xf numFmtId="175" fontId="57" fillId="0" borderId="0" xfId="79" applyNumberFormat="1" applyFont="1" applyFill="1" applyAlignment="1"/>
    <xf numFmtId="175" fontId="47" fillId="0" borderId="0" xfId="79" applyNumberFormat="1" applyFont="1" applyAlignment="1"/>
    <xf numFmtId="175" fontId="57" fillId="0" borderId="0" xfId="79" applyNumberFormat="1" applyFont="1" applyBorder="1" applyAlignment="1"/>
    <xf numFmtId="175" fontId="57" fillId="0" borderId="0" xfId="187" applyNumberFormat="1" applyFont="1"/>
    <xf numFmtId="175" fontId="57" fillId="0" borderId="1" xfId="79" applyNumberFormat="1" applyFont="1" applyFill="1" applyBorder="1" applyAlignment="1">
      <alignment horizontal="center"/>
    </xf>
    <xf numFmtId="175" fontId="57" fillId="0" borderId="3" xfId="187" applyNumberFormat="1" applyFont="1" applyBorder="1"/>
    <xf numFmtId="0" fontId="64" fillId="0" borderId="0" xfId="187" applyFont="1"/>
    <xf numFmtId="170" fontId="57" fillId="15" borderId="33" xfId="0" applyNumberFormat="1" applyFont="1" applyFill="1" applyBorder="1" applyAlignment="1" applyProtection="1">
      <alignment horizontal="center"/>
      <protection locked="0"/>
    </xf>
    <xf numFmtId="171" fontId="57" fillId="0" borderId="0" xfId="265" applyNumberFormat="1" applyFont="1" applyFill="1" applyAlignment="1">
      <alignment horizontal="right"/>
    </xf>
    <xf numFmtId="171" fontId="57" fillId="0" borderId="8" xfId="265" applyNumberFormat="1" applyFont="1" applyFill="1" applyBorder="1" applyAlignment="1">
      <alignment horizontal="right"/>
    </xf>
    <xf numFmtId="0" fontId="57" fillId="15" borderId="0" xfId="0" applyNumberFormat="1" applyFont="1" applyFill="1" applyAlignment="1" applyProtection="1">
      <alignment horizontal="center"/>
      <protection locked="0"/>
    </xf>
    <xf numFmtId="175" fontId="57" fillId="0" borderId="0" xfId="86" applyNumberFormat="1" applyFont="1" applyFill="1" applyBorder="1" applyAlignment="1">
      <alignment horizontal="right"/>
    </xf>
    <xf numFmtId="175" fontId="57" fillId="15" borderId="0" xfId="59" applyNumberFormat="1" applyFont="1" applyFill="1" applyBorder="1" applyAlignment="1"/>
    <xf numFmtId="10" fontId="57" fillId="0" borderId="0" xfId="187" applyNumberFormat="1" applyFont="1" applyFill="1"/>
    <xf numFmtId="10" fontId="57" fillId="15" borderId="0" xfId="187" applyNumberFormat="1" applyFont="1" applyFill="1"/>
    <xf numFmtId="174" fontId="64" fillId="0" borderId="0" xfId="201" applyFont="1" applyFill="1" applyAlignment="1">
      <alignment horizontal="center" wrapText="1"/>
    </xf>
    <xf numFmtId="0" fontId="64" fillId="0" borderId="0" xfId="185" applyFont="1" applyFill="1" applyAlignment="1">
      <alignment horizontal="center"/>
    </xf>
    <xf numFmtId="174" fontId="64" fillId="0" borderId="1" xfId="201" applyFont="1" applyFill="1" applyBorder="1" applyAlignment="1">
      <alignment horizontal="center" wrapText="1"/>
    </xf>
    <xf numFmtId="0" fontId="57" fillId="0" borderId="0" xfId="365" applyFont="1" applyAlignment="1">
      <alignment horizontal="left"/>
    </xf>
    <xf numFmtId="0" fontId="64" fillId="0" borderId="0" xfId="206" applyFont="1" applyFill="1" applyBorder="1" applyAlignment="1">
      <alignment horizontal="center" wrapText="1"/>
    </xf>
    <xf numFmtId="0" fontId="57" fillId="0" borderId="0" xfId="0" applyNumberFormat="1" applyFont="1" applyAlignment="1">
      <alignment horizontal="center" wrapText="1"/>
    </xf>
    <xf numFmtId="174" fontId="57" fillId="0" borderId="0" xfId="0" applyFont="1" applyAlignment="1">
      <alignment vertical="top"/>
    </xf>
    <xf numFmtId="174" fontId="57" fillId="0" borderId="0" xfId="0" applyFont="1" applyFill="1" applyAlignment="1">
      <alignment vertical="top"/>
    </xf>
    <xf numFmtId="0" fontId="57" fillId="0" borderId="1" xfId="187" applyFont="1" applyBorder="1" applyAlignment="1">
      <alignment horizontal="center" wrapText="1"/>
    </xf>
    <xf numFmtId="174" fontId="57" fillId="0" borderId="0" xfId="0" applyFont="1" applyFill="1" applyAlignment="1">
      <alignment vertical="top" wrapText="1"/>
    </xf>
    <xf numFmtId="0" fontId="57" fillId="0" borderId="0" xfId="188" applyNumberFormat="1" applyFont="1" applyFill="1" applyAlignment="1">
      <alignment vertical="top" wrapText="1"/>
    </xf>
    <xf numFmtId="10" fontId="57" fillId="14" borderId="0" xfId="265" applyNumberFormat="1" applyFont="1" applyFill="1" applyAlignment="1"/>
    <xf numFmtId="174" fontId="47" fillId="0" borderId="0" xfId="0" applyFont="1" applyAlignment="1">
      <alignment vertical="top" wrapText="1"/>
    </xf>
    <xf numFmtId="0" fontId="57" fillId="0" borderId="0" xfId="187" applyFont="1" applyFill="1" applyBorder="1" applyAlignment="1">
      <alignment horizontal="center" vertical="top"/>
    </xf>
    <xf numFmtId="174" fontId="57" fillId="0" borderId="0" xfId="201" applyFont="1" applyFill="1" applyAlignment="1">
      <alignment wrapText="1"/>
    </xf>
    <xf numFmtId="0" fontId="57" fillId="0" borderId="0" xfId="210" applyNumberFormat="1" applyFont="1" applyFill="1" applyAlignment="1" applyProtection="1">
      <alignment horizontal="center" vertical="top" wrapText="1"/>
      <protection locked="0"/>
    </xf>
    <xf numFmtId="0" fontId="57" fillId="0" borderId="0" xfId="188" applyFont="1" applyFill="1" applyAlignment="1">
      <alignment horizontal="center" vertical="top" wrapText="1"/>
    </xf>
    <xf numFmtId="0" fontId="57" fillId="0" borderId="0" xfId="210" applyNumberFormat="1" applyFont="1" applyFill="1" applyBorder="1" applyAlignment="1" applyProtection="1">
      <alignment horizontal="center" vertical="top" wrapText="1"/>
      <protection locked="0"/>
    </xf>
    <xf numFmtId="174" fontId="57" fillId="0" borderId="0" xfId="210" applyFont="1" applyFill="1" applyAlignment="1">
      <alignment horizontal="center" vertical="top" wrapText="1"/>
    </xf>
    <xf numFmtId="174" fontId="57" fillId="0" borderId="0" xfId="0" applyFont="1" applyAlignment="1">
      <alignment horizontal="center"/>
    </xf>
    <xf numFmtId="0" fontId="57" fillId="0" borderId="0" xfId="201" applyNumberFormat="1" applyFont="1" applyFill="1" applyBorder="1" applyAlignment="1" applyProtection="1">
      <alignment horizontal="center"/>
      <protection locked="0"/>
    </xf>
    <xf numFmtId="0" fontId="88" fillId="0" borderId="0" xfId="187" applyFont="1" applyFill="1" applyBorder="1" applyAlignment="1">
      <alignment horizontal="center"/>
    </xf>
    <xf numFmtId="0" fontId="57" fillId="0" borderId="0" xfId="0" applyNumberFormat="1" applyFont="1" applyAlignment="1">
      <alignment horizontal="center"/>
    </xf>
    <xf numFmtId="10" fontId="57" fillId="0" borderId="0" xfId="265" applyNumberFormat="1" applyFont="1" applyFill="1" applyAlignment="1">
      <alignment horizontal="center"/>
    </xf>
    <xf numFmtId="0" fontId="57" fillId="0" borderId="0" xfId="59" applyNumberFormat="1" applyFont="1" applyAlignment="1">
      <alignment horizontal="center" vertical="top"/>
    </xf>
    <xf numFmtId="43" fontId="57" fillId="0" borderId="0" xfId="59" applyFont="1" applyAlignment="1">
      <alignment horizontal="left"/>
    </xf>
    <xf numFmtId="43" fontId="57" fillId="0" borderId="10" xfId="59" applyFont="1" applyFill="1" applyBorder="1" applyAlignment="1">
      <alignment horizontal="center"/>
    </xf>
    <xf numFmtId="43" fontId="57" fillId="0" borderId="0" xfId="59" applyFont="1" applyFill="1" applyProtection="1">
      <protection locked="0"/>
    </xf>
    <xf numFmtId="43" fontId="64" fillId="0" borderId="0" xfId="59" applyFont="1" applyFill="1" applyProtection="1">
      <protection locked="0"/>
    </xf>
    <xf numFmtId="43" fontId="57" fillId="0" borderId="1" xfId="59" applyFont="1" applyFill="1" applyBorder="1" applyProtection="1">
      <protection locked="0"/>
    </xf>
    <xf numFmtId="174" fontId="57" fillId="0" borderId="0" xfId="0" applyFont="1" applyAlignment="1">
      <alignment horizontal="center" vertical="top"/>
    </xf>
    <xf numFmtId="174" fontId="47" fillId="0" borderId="0" xfId="0" applyFont="1" applyFill="1" applyAlignment="1">
      <alignment vertical="top"/>
    </xf>
    <xf numFmtId="43" fontId="57" fillId="15" borderId="0" xfId="59" applyFont="1" applyFill="1"/>
    <xf numFmtId="43" fontId="57" fillId="0" borderId="3" xfId="59" applyFont="1" applyFill="1" applyBorder="1"/>
    <xf numFmtId="0" fontId="57" fillId="0" borderId="0" xfId="59" applyNumberFormat="1" applyFont="1" applyFill="1"/>
    <xf numFmtId="0" fontId="57" fillId="0" borderId="0" xfId="59" applyNumberFormat="1" applyFont="1" applyFill="1" applyAlignment="1">
      <alignment horizontal="right"/>
    </xf>
    <xf numFmtId="43" fontId="57" fillId="0" borderId="0" xfId="59" applyFont="1" applyFill="1" applyBorder="1"/>
    <xf numFmtId="43" fontId="57" fillId="0" borderId="1" xfId="59" applyFont="1" applyFill="1" applyBorder="1"/>
    <xf numFmtId="175" fontId="57" fillId="0" borderId="1" xfId="59" applyNumberFormat="1" applyFont="1" applyFill="1" applyBorder="1"/>
    <xf numFmtId="175" fontId="0" fillId="0" borderId="0" xfId="59" applyNumberFormat="1" applyFont="1" applyAlignment="1"/>
    <xf numFmtId="175" fontId="64" fillId="0" borderId="0" xfId="59" applyNumberFormat="1" applyFont="1" applyFill="1" applyBorder="1"/>
    <xf numFmtId="175" fontId="57" fillId="0" borderId="1" xfId="59" applyNumberFormat="1" applyFont="1" applyBorder="1" applyAlignment="1">
      <alignment horizontal="center" wrapText="1"/>
    </xf>
    <xf numFmtId="175" fontId="64" fillId="0" borderId="0" xfId="59" applyNumberFormat="1" applyFont="1" applyBorder="1" applyAlignment="1">
      <alignment horizontal="center"/>
    </xf>
    <xf numFmtId="0" fontId="57" fillId="0" borderId="0" xfId="211" applyFont="1" applyFill="1" applyAlignment="1">
      <alignment horizontal="left"/>
    </xf>
    <xf numFmtId="0" fontId="57" fillId="0" borderId="0" xfId="210" applyNumberFormat="1" applyFont="1" applyFill="1" applyAlignment="1" applyProtection="1">
      <alignment vertical="top" wrapText="1"/>
      <protection locked="0"/>
    </xf>
    <xf numFmtId="3" fontId="57" fillId="0" borderId="0" xfId="210" applyNumberFormat="1" applyFont="1" applyFill="1" applyAlignment="1">
      <alignment wrapText="1"/>
    </xf>
    <xf numFmtId="3" fontId="57" fillId="0" borderId="0" xfId="210" quotePrefix="1" applyNumberFormat="1" applyFont="1" applyFill="1" applyAlignment="1">
      <alignment horizontal="left"/>
    </xf>
    <xf numFmtId="174" fontId="57" fillId="0" borderId="1" xfId="0" applyFont="1" applyBorder="1" applyAlignment="1">
      <alignment horizontal="center"/>
    </xf>
    <xf numFmtId="174" fontId="57" fillId="0" borderId="0" xfId="0" applyFont="1" applyAlignment="1">
      <alignment horizontal="center"/>
    </xf>
    <xf numFmtId="10" fontId="57" fillId="0" borderId="0" xfId="265" applyNumberFormat="1" applyFont="1" applyFill="1" applyAlignment="1">
      <alignment horizontal="center"/>
    </xf>
    <xf numFmtId="175" fontId="57" fillId="0" borderId="9" xfId="59" applyNumberFormat="1" applyFont="1" applyFill="1" applyBorder="1"/>
    <xf numFmtId="174" fontId="57" fillId="0" borderId="1" xfId="0" applyFont="1" applyBorder="1"/>
    <xf numFmtId="174" fontId="57" fillId="0" borderId="0" xfId="0" applyFont="1" applyAlignment="1">
      <alignment horizontal="center"/>
    </xf>
    <xf numFmtId="0" fontId="130" fillId="0" borderId="0" xfId="0" applyNumberFormat="1" applyFont="1" applyAlignment="1">
      <alignment horizontal="center"/>
    </xf>
    <xf numFmtId="43" fontId="47" fillId="0" borderId="0" xfId="59" applyFont="1" applyBorder="1" applyAlignment="1"/>
    <xf numFmtId="174" fontId="64" fillId="0" borderId="34" xfId="210" applyFont="1" applyBorder="1" applyAlignment="1">
      <alignment horizontal="center"/>
    </xf>
    <xf numFmtId="1" fontId="57" fillId="15" borderId="0" xfId="0" applyNumberFormat="1" applyFont="1" applyFill="1" applyAlignment="1">
      <alignment horizontal="center"/>
    </xf>
    <xf numFmtId="0" fontId="57" fillId="0" borderId="0" xfId="210" applyNumberFormat="1" applyFont="1" applyFill="1" applyAlignment="1" applyProtection="1">
      <alignment horizontal="center" vertical="top" wrapText="1"/>
      <protection locked="0"/>
    </xf>
    <xf numFmtId="174" fontId="57" fillId="0" borderId="0" xfId="0" applyFont="1" applyFill="1" applyAlignment="1">
      <alignment vertical="top" wrapText="1"/>
    </xf>
    <xf numFmtId="0" fontId="64" fillId="0" borderId="0" xfId="211" applyFont="1" applyAlignment="1">
      <alignment horizontal="center" wrapText="1"/>
    </xf>
    <xf numFmtId="175" fontId="57" fillId="0" borderId="0" xfId="187" applyNumberFormat="1" applyFont="1" applyBorder="1"/>
    <xf numFmtId="0" fontId="19" fillId="0" borderId="0" xfId="184" applyFont="1" applyFill="1" applyAlignment="1"/>
    <xf numFmtId="0" fontId="147" fillId="0" borderId="0" xfId="184" applyFont="1"/>
    <xf numFmtId="0" fontId="24" fillId="0" borderId="0" xfId="184" applyFont="1"/>
    <xf numFmtId="0" fontId="147" fillId="0" borderId="0" xfId="184" applyFont="1" applyFill="1"/>
    <xf numFmtId="0" fontId="24" fillId="0" borderId="0" xfId="184" applyFont="1" applyFill="1"/>
    <xf numFmtId="0" fontId="17" fillId="0" borderId="0" xfId="184" applyFont="1" applyFill="1" applyAlignment="1">
      <alignment horizontal="left"/>
    </xf>
    <xf numFmtId="0" fontId="17" fillId="0" borderId="0" xfId="184" applyFont="1" applyFill="1"/>
    <xf numFmtId="0" fontId="17" fillId="0" borderId="0" xfId="184" applyFont="1" applyFill="1" applyAlignment="1">
      <alignment horizontal="center"/>
    </xf>
    <xf numFmtId="43" fontId="17" fillId="0" borderId="0" xfId="184" applyNumberFormat="1" applyFont="1" applyFill="1"/>
    <xf numFmtId="0" fontId="24" fillId="0" borderId="0" xfId="184" applyFont="1" applyBorder="1"/>
    <xf numFmtId="0" fontId="17" fillId="0" borderId="0" xfId="184" applyFont="1" applyFill="1" applyBorder="1"/>
    <xf numFmtId="175" fontId="17" fillId="0" borderId="0" xfId="59" applyNumberFormat="1" applyFont="1" applyFill="1" applyBorder="1"/>
    <xf numFmtId="0" fontId="42" fillId="0" borderId="0" xfId="184" applyFont="1" applyFill="1" applyBorder="1"/>
    <xf numFmtId="37" fontId="17" fillId="0" borderId="0" xfId="184" applyNumberFormat="1" applyFont="1" applyFill="1" applyBorder="1"/>
    <xf numFmtId="37" fontId="17" fillId="0" borderId="0" xfId="184" applyNumberFormat="1" applyFont="1" applyFill="1" applyBorder="1" applyAlignment="1">
      <alignment horizontal="center"/>
    </xf>
    <xf numFmtId="0" fontId="17" fillId="0" borderId="0" xfId="184" applyFont="1" applyFill="1" applyBorder="1" applyAlignment="1">
      <alignment horizontal="center"/>
    </xf>
    <xf numFmtId="0" fontId="17" fillId="0" borderId="0" xfId="184" applyFont="1" applyBorder="1"/>
    <xf numFmtId="37" fontId="17" fillId="0" borderId="0" xfId="184" applyNumberFormat="1" applyFont="1" applyFill="1" applyBorder="1" applyAlignment="1">
      <alignment wrapText="1"/>
    </xf>
    <xf numFmtId="0" fontId="17" fillId="0" borderId="0" xfId="184" applyFont="1" applyFill="1" applyBorder="1" applyAlignment="1">
      <alignment horizontal="left"/>
    </xf>
    <xf numFmtId="0" fontId="17" fillId="0" borderId="0" xfId="184" applyFont="1" applyBorder="1" applyAlignment="1">
      <alignment wrapText="1"/>
    </xf>
    <xf numFmtId="0" fontId="147" fillId="0" borderId="0" xfId="184" applyFont="1" applyFill="1" applyBorder="1"/>
    <xf numFmtId="0" fontId="17" fillId="0" borderId="0" xfId="184" applyFont="1" applyFill="1" applyBorder="1" applyAlignment="1"/>
    <xf numFmtId="0" fontId="24" fillId="0" borderId="0" xfId="184" applyFont="1" applyFill="1" applyBorder="1"/>
    <xf numFmtId="37" fontId="17" fillId="14" borderId="9" xfId="184" applyNumberFormat="1" applyFont="1" applyFill="1" applyBorder="1"/>
    <xf numFmtId="0" fontId="17" fillId="14" borderId="42" xfId="184" applyFont="1" applyFill="1" applyBorder="1" applyAlignment="1">
      <alignment wrapText="1"/>
    </xf>
    <xf numFmtId="0" fontId="17" fillId="14" borderId="43" xfId="184" applyFont="1" applyFill="1" applyBorder="1" applyAlignment="1">
      <alignment horizontal="center"/>
    </xf>
    <xf numFmtId="0" fontId="17" fillId="0" borderId="41" xfId="184" applyFont="1" applyFill="1" applyBorder="1" applyAlignment="1"/>
    <xf numFmtId="175" fontId="17" fillId="0" borderId="9" xfId="59" applyNumberFormat="1" applyFont="1" applyFill="1" applyBorder="1"/>
    <xf numFmtId="37" fontId="17" fillId="0" borderId="42" xfId="184" applyNumberFormat="1" applyFont="1" applyFill="1" applyBorder="1" applyAlignment="1">
      <alignment wrapText="1"/>
    </xf>
    <xf numFmtId="0" fontId="17" fillId="0" borderId="41" xfId="184" applyFont="1" applyFill="1" applyBorder="1"/>
    <xf numFmtId="0" fontId="17" fillId="0" borderId="0" xfId="184" applyFont="1" applyBorder="1" applyAlignment="1">
      <alignment horizontal="left"/>
    </xf>
    <xf numFmtId="0" fontId="17" fillId="0" borderId="0" xfId="184" applyFont="1" applyFill="1" applyBorder="1" applyAlignment="1">
      <alignment wrapText="1"/>
    </xf>
    <xf numFmtId="0" fontId="24" fillId="0" borderId="0" xfId="184" applyFont="1" applyBorder="1" applyAlignment="1"/>
    <xf numFmtId="41" fontId="19" fillId="0" borderId="0" xfId="184" applyNumberFormat="1" applyFont="1" applyBorder="1" applyAlignment="1">
      <alignment horizontal="center"/>
    </xf>
    <xf numFmtId="0" fontId="24" fillId="0" borderId="0" xfId="184" applyFont="1" applyFill="1" applyBorder="1" applyAlignment="1">
      <alignment horizontal="left"/>
    </xf>
    <xf numFmtId="0" fontId="24" fillId="0" borderId="0" xfId="184" applyFont="1" applyAlignment="1">
      <alignment horizontal="left"/>
    </xf>
    <xf numFmtId="0" fontId="17" fillId="0" borderId="43" xfId="184" applyFont="1" applyBorder="1"/>
    <xf numFmtId="175" fontId="17" fillId="0" borderId="9" xfId="59" applyNumberFormat="1" applyFont="1" applyBorder="1"/>
    <xf numFmtId="0" fontId="17" fillId="0" borderId="0" xfId="184" applyFont="1" applyFill="1" applyBorder="1" applyAlignment="1">
      <alignment horizontal="center"/>
    </xf>
    <xf numFmtId="0" fontId="17" fillId="0" borderId="1" xfId="59" applyNumberFormat="1" applyFont="1" applyBorder="1" applyAlignment="1">
      <alignment horizontal="center"/>
    </xf>
    <xf numFmtId="3" fontId="17" fillId="0" borderId="0" xfId="9380"/>
    <xf numFmtId="3" fontId="17" fillId="0" borderId="0" xfId="9380" applyAlignment="1">
      <alignment wrapText="1"/>
    </xf>
    <xf numFmtId="3" fontId="17" fillId="0" borderId="0" xfId="9380" applyAlignment="1">
      <alignment horizontal="left" wrapText="1"/>
    </xf>
    <xf numFmtId="3" fontId="170" fillId="0" borderId="0" xfId="9380" applyFont="1" applyAlignment="1">
      <alignment horizontal="left"/>
    </xf>
    <xf numFmtId="3" fontId="17" fillId="0" borderId="0" xfId="9380" applyAlignment="1">
      <alignment horizontal="center"/>
    </xf>
    <xf numFmtId="3" fontId="17" fillId="0" borderId="0" xfId="9380" applyAlignment="1">
      <alignment horizontal="left"/>
    </xf>
    <xf numFmtId="3" fontId="17" fillId="0" borderId="0" xfId="9380" applyAlignment="1">
      <alignment horizontal="right" wrapText="1"/>
    </xf>
    <xf numFmtId="3" fontId="17" fillId="0" borderId="3" xfId="9380" applyBorder="1" applyAlignment="1">
      <alignment horizontal="right" wrapText="1"/>
    </xf>
    <xf numFmtId="3" fontId="17" fillId="0" borderId="0" xfId="9380" applyAlignment="1">
      <alignment horizontal="left" vertical="top" wrapText="1"/>
    </xf>
    <xf numFmtId="3" fontId="171" fillId="0" borderId="0" xfId="9380" applyFont="1" applyAlignment="1">
      <alignment horizontal="center" vertical="top" wrapText="1"/>
    </xf>
    <xf numFmtId="3" fontId="172" fillId="0" borderId="0" xfId="9380" applyFont="1" applyAlignment="1">
      <alignment horizontal="center" wrapText="1"/>
    </xf>
    <xf numFmtId="3" fontId="17" fillId="0" borderId="1" xfId="9380" applyFont="1" applyBorder="1" applyAlignment="1">
      <alignment horizontal="center" wrapText="1"/>
    </xf>
    <xf numFmtId="3" fontId="17" fillId="0" borderId="0" xfId="9380" applyAlignment="1">
      <alignment horizontal="center" wrapText="1"/>
    </xf>
    <xf numFmtId="176" fontId="0" fillId="0" borderId="0" xfId="1366" applyNumberFormat="1" applyFont="1" applyAlignment="1">
      <alignment wrapText="1"/>
    </xf>
    <xf numFmtId="10" fontId="0" fillId="0" borderId="0" xfId="9166" applyNumberFormat="1" applyFont="1" applyAlignment="1">
      <alignment wrapText="1"/>
    </xf>
    <xf numFmtId="280" fontId="17" fillId="0" borderId="0" xfId="9380" applyNumberFormat="1" applyBorder="1" applyAlignment="1">
      <alignment wrapText="1"/>
    </xf>
    <xf numFmtId="176" fontId="0" fillId="0" borderId="0" xfId="1366" applyNumberFormat="1" applyFont="1" applyBorder="1" applyAlignment="1">
      <alignment wrapText="1"/>
    </xf>
    <xf numFmtId="3" fontId="17" fillId="0" borderId="0" xfId="9380" applyAlignment="1">
      <alignment vertical="top"/>
    </xf>
    <xf numFmtId="3" fontId="17" fillId="0" borderId="14" xfId="9380" applyBorder="1" applyAlignment="1">
      <alignment vertical="top"/>
    </xf>
    <xf numFmtId="0" fontId="147" fillId="0" borderId="0" xfId="184" applyFont="1" applyFill="1" applyAlignment="1">
      <alignment horizontal="center"/>
    </xf>
    <xf numFmtId="0" fontId="147" fillId="0" borderId="0" xfId="184" applyFont="1" applyFill="1" applyBorder="1" applyAlignment="1">
      <alignment horizontal="centerContinuous"/>
    </xf>
    <xf numFmtId="41" fontId="147" fillId="0" borderId="0" xfId="184" applyNumberFormat="1" applyFont="1" applyFill="1" applyBorder="1" applyAlignment="1">
      <alignment horizontal="center"/>
    </xf>
    <xf numFmtId="0" fontId="147" fillId="0" borderId="0" xfId="184" applyFont="1" applyFill="1" applyBorder="1" applyAlignment="1">
      <alignment horizontal="left"/>
    </xf>
    <xf numFmtId="0" fontId="147" fillId="0" borderId="0" xfId="184" applyFont="1" applyFill="1" applyBorder="1" applyAlignment="1">
      <alignment horizontal="center"/>
    </xf>
    <xf numFmtId="175" fontId="147" fillId="0" borderId="0" xfId="59" applyNumberFormat="1" applyFont="1" applyFill="1" applyBorder="1"/>
    <xf numFmtId="0" fontId="17" fillId="0" borderId="0" xfId="184" applyFont="1"/>
    <xf numFmtId="0" fontId="17" fillId="14" borderId="41" xfId="184" applyFont="1" applyFill="1" applyBorder="1" applyAlignment="1">
      <alignment wrapText="1"/>
    </xf>
    <xf numFmtId="41" fontId="17" fillId="14" borderId="9" xfId="184" applyNumberFormat="1" applyFont="1" applyFill="1" applyBorder="1"/>
    <xf numFmtId="41" fontId="17" fillId="14" borderId="9" xfId="68" applyFont="1" applyFill="1" applyBorder="1"/>
    <xf numFmtId="3" fontId="17" fillId="0" borderId="0" xfId="9380" applyFill="1" applyAlignment="1">
      <alignment wrapText="1"/>
    </xf>
    <xf numFmtId="1" fontId="17" fillId="14" borderId="0" xfId="59" applyNumberFormat="1" applyFont="1" applyFill="1"/>
    <xf numFmtId="0" fontId="17" fillId="0" borderId="42" xfId="184" applyFont="1" applyFill="1" applyBorder="1" applyAlignment="1">
      <alignment wrapText="1"/>
    </xf>
    <xf numFmtId="3" fontId="104" fillId="0" borderId="1" xfId="9380" applyFont="1" applyBorder="1" applyAlignment="1">
      <alignment horizontal="center" wrapText="1"/>
    </xf>
    <xf numFmtId="0" fontId="17" fillId="69" borderId="0" xfId="184" applyFont="1" applyFill="1"/>
    <xf numFmtId="176" fontId="0" fillId="0" borderId="14" xfId="1366" applyNumberFormat="1" applyFont="1" applyBorder="1" applyAlignment="1">
      <alignment wrapText="1"/>
    </xf>
    <xf numFmtId="0" fontId="57" fillId="0" borderId="0" xfId="206" applyFont="1" applyFill="1" applyBorder="1" applyAlignment="1">
      <alignment horizontal="center" wrapText="1"/>
    </xf>
    <xf numFmtId="175" fontId="17" fillId="14" borderId="0" xfId="59" applyNumberFormat="1" applyFont="1" applyFill="1"/>
    <xf numFmtId="3" fontId="17" fillId="0" borderId="0" xfId="9380" applyAlignment="1">
      <alignment horizontal="right"/>
    </xf>
    <xf numFmtId="0" fontId="24" fillId="0" borderId="0" xfId="184" applyFont="1" applyFill="1" applyAlignment="1">
      <alignment horizontal="right"/>
    </xf>
    <xf numFmtId="0" fontId="17" fillId="0" borderId="0" xfId="184" applyFont="1" applyFill="1" applyBorder="1" applyAlignment="1">
      <alignment wrapText="1"/>
    </xf>
    <xf numFmtId="175" fontId="17" fillId="0" borderId="0" xfId="59" applyNumberFormat="1" applyFont="1" applyBorder="1"/>
    <xf numFmtId="175" fontId="17" fillId="0" borderId="14" xfId="59" applyNumberFormat="1" applyFont="1" applyFill="1" applyBorder="1"/>
    <xf numFmtId="43" fontId="17" fillId="0" borderId="1" xfId="184" applyNumberFormat="1" applyFont="1" applyFill="1" applyBorder="1"/>
    <xf numFmtId="43" fontId="17" fillId="0" borderId="17" xfId="184" applyNumberFormat="1" applyFont="1" applyFill="1" applyBorder="1"/>
    <xf numFmtId="0" fontId="17" fillId="0" borderId="15" xfId="184" applyFont="1" applyFill="1" applyBorder="1"/>
    <xf numFmtId="0" fontId="17" fillId="0" borderId="11" xfId="184" applyFont="1" applyFill="1" applyBorder="1"/>
    <xf numFmtId="175" fontId="17" fillId="0" borderId="47" xfId="59" applyNumberFormat="1" applyFont="1" applyBorder="1"/>
    <xf numFmtId="175" fontId="17" fillId="0" borderId="47" xfId="59" applyNumberFormat="1" applyFont="1" applyFill="1" applyBorder="1"/>
    <xf numFmtId="0" fontId="17" fillId="0" borderId="48" xfId="184" applyFont="1" applyFill="1" applyBorder="1" applyAlignment="1"/>
    <xf numFmtId="0" fontId="17" fillId="0" borderId="9" xfId="184" applyFont="1" applyFill="1" applyBorder="1"/>
    <xf numFmtId="0" fontId="17" fillId="69" borderId="7" xfId="184" applyFont="1" applyFill="1" applyBorder="1"/>
    <xf numFmtId="0" fontId="17" fillId="0" borderId="16" xfId="184" applyFont="1" applyFill="1" applyBorder="1"/>
    <xf numFmtId="43" fontId="17" fillId="0" borderId="9" xfId="59" applyFont="1" applyFill="1" applyBorder="1"/>
    <xf numFmtId="0" fontId="17" fillId="0" borderId="49" xfId="184" applyFont="1" applyFill="1" applyBorder="1" applyAlignment="1"/>
    <xf numFmtId="0" fontId="17" fillId="69" borderId="9" xfId="184" applyFont="1" applyFill="1" applyBorder="1"/>
    <xf numFmtId="0" fontId="17" fillId="69" borderId="15" xfId="184" applyFont="1" applyFill="1" applyBorder="1"/>
    <xf numFmtId="0" fontId="17" fillId="69" borderId="47" xfId="184" applyFont="1" applyFill="1" applyBorder="1"/>
    <xf numFmtId="41" fontId="57" fillId="70" borderId="0" xfId="211" applyNumberFormat="1" applyFont="1" applyFill="1"/>
    <xf numFmtId="175" fontId="17" fillId="0" borderId="7" xfId="59" applyNumberFormat="1" applyFont="1" applyFill="1" applyBorder="1"/>
    <xf numFmtId="0" fontId="17" fillId="69" borderId="22" xfId="184" applyFont="1" applyFill="1" applyBorder="1"/>
    <xf numFmtId="183" fontId="57" fillId="0" borderId="0" xfId="59" applyNumberFormat="1" applyFont="1" applyAlignment="1">
      <alignment horizontal="right"/>
    </xf>
    <xf numFmtId="174" fontId="57" fillId="14" borderId="0" xfId="209" applyFont="1" applyFill="1" applyBorder="1" applyAlignment="1"/>
    <xf numFmtId="174" fontId="57" fillId="14" borderId="0" xfId="209" applyFont="1" applyFill="1" applyBorder="1" applyAlignment="1"/>
    <xf numFmtId="0" fontId="57" fillId="14" borderId="0" xfId="59" applyNumberFormat="1" applyFont="1" applyFill="1" applyBorder="1" applyAlignment="1"/>
    <xf numFmtId="0" fontId="57" fillId="14" borderId="0" xfId="59" applyNumberFormat="1" applyFont="1" applyFill="1" applyBorder="1" applyAlignment="1"/>
    <xf numFmtId="0" fontId="57" fillId="0" borderId="3" xfId="59" applyNumberFormat="1" applyFont="1" applyFill="1" applyBorder="1" applyAlignment="1"/>
    <xf numFmtId="174" fontId="57" fillId="15" borderId="11" xfId="0" applyFont="1" applyFill="1" applyBorder="1"/>
    <xf numFmtId="174" fontId="57" fillId="0" borderId="11" xfId="0" applyFont="1" applyFill="1" applyBorder="1" applyAlignment="1">
      <alignment horizontal="center"/>
    </xf>
    <xf numFmtId="174" fontId="57" fillId="0" borderId="22" xfId="0" applyFont="1" applyFill="1" applyBorder="1" applyAlignment="1">
      <alignment horizontal="center"/>
    </xf>
    <xf numFmtId="174" fontId="57" fillId="15" borderId="11" xfId="0" applyFont="1" applyFill="1" applyBorder="1" applyAlignment="1">
      <alignment horizontal="center"/>
    </xf>
    <xf numFmtId="174" fontId="57" fillId="0" borderId="11" xfId="0" applyFont="1" applyFill="1" applyBorder="1"/>
    <xf numFmtId="174" fontId="57" fillId="0" borderId="22" xfId="0" applyFont="1" applyFill="1" applyBorder="1"/>
    <xf numFmtId="10" fontId="57" fillId="15" borderId="0" xfId="187" applyNumberFormat="1" applyFont="1" applyFill="1" applyBorder="1"/>
    <xf numFmtId="0" fontId="57" fillId="14" borderId="0" xfId="187" applyFont="1" applyFill="1" applyBorder="1"/>
    <xf numFmtId="10" fontId="57" fillId="15" borderId="0" xfId="187" applyNumberFormat="1" applyFont="1" applyFill="1" applyBorder="1"/>
    <xf numFmtId="175" fontId="57" fillId="15" borderId="0" xfId="59" applyNumberFormat="1" applyFont="1" applyFill="1" applyBorder="1"/>
    <xf numFmtId="175" fontId="57" fillId="15" borderId="1" xfId="59" applyNumberFormat="1" applyFont="1" applyFill="1" applyBorder="1"/>
    <xf numFmtId="175" fontId="57" fillId="15" borderId="0" xfId="59" applyNumberFormat="1" applyFont="1" applyFill="1" applyBorder="1"/>
    <xf numFmtId="175" fontId="47" fillId="15" borderId="0" xfId="59" applyNumberFormat="1" applyFont="1" applyFill="1" applyAlignment="1"/>
    <xf numFmtId="10" fontId="47" fillId="15" borderId="0" xfId="0" applyNumberFormat="1" applyFont="1" applyFill="1" applyBorder="1" applyAlignment="1"/>
    <xf numFmtId="10" fontId="57" fillId="14" borderId="0" xfId="265" applyNumberFormat="1" applyFont="1" applyFill="1" applyAlignment="1" applyProtection="1">
      <alignment vertical="top"/>
      <protection locked="0"/>
    </xf>
    <xf numFmtId="0" fontId="17" fillId="14" borderId="42" xfId="9819" applyFont="1" applyFill="1" applyBorder="1" applyAlignment="1">
      <alignment wrapText="1"/>
    </xf>
    <xf numFmtId="0" fontId="17" fillId="14" borderId="41" xfId="9819" applyFont="1" applyFill="1" applyBorder="1" applyAlignment="1">
      <alignment wrapText="1"/>
    </xf>
    <xf numFmtId="0" fontId="57" fillId="15" borderId="0" xfId="187" applyFont="1" applyFill="1" applyBorder="1"/>
    <xf numFmtId="10" fontId="57" fillId="15" borderId="0" xfId="282" applyNumberFormat="1" applyFont="1" applyFill="1" applyBorder="1"/>
    <xf numFmtId="175" fontId="57" fillId="14" borderId="0" xfId="59" applyNumberFormat="1" applyFont="1" applyFill="1" applyBorder="1"/>
    <xf numFmtId="175" fontId="57" fillId="15" borderId="3" xfId="59" applyNumberFormat="1" applyFont="1" applyFill="1" applyBorder="1"/>
    <xf numFmtId="175" fontId="57" fillId="15" borderId="0" xfId="86" applyNumberFormat="1" applyFont="1" applyFill="1" applyBorder="1" applyAlignment="1">
      <alignment horizontal="right"/>
    </xf>
    <xf numFmtId="0" fontId="57" fillId="14" borderId="0" xfId="59" applyNumberFormat="1" applyFont="1" applyFill="1" applyBorder="1"/>
    <xf numFmtId="164" fontId="47" fillId="0" borderId="0" xfId="265" applyNumberFormat="1" applyFont="1" applyAlignment="1"/>
    <xf numFmtId="1" fontId="57" fillId="14" borderId="0" xfId="0" applyNumberFormat="1" applyFont="1" applyFill="1" applyAlignment="1" applyProtection="1">
      <alignment horizontal="center"/>
      <protection locked="0"/>
    </xf>
    <xf numFmtId="0" fontId="57" fillId="0" borderId="0" xfId="210" applyNumberFormat="1" applyFont="1" applyFill="1" applyAlignment="1" applyProtection="1">
      <alignment vertical="top" wrapText="1"/>
      <protection locked="0"/>
    </xf>
    <xf numFmtId="0" fontId="57" fillId="0" borderId="0" xfId="210" applyNumberFormat="1" applyFont="1" applyFill="1" applyAlignment="1" applyProtection="1">
      <alignment horizontal="center" vertical="top" wrapText="1"/>
      <protection locked="0"/>
    </xf>
    <xf numFmtId="174" fontId="57" fillId="0" borderId="0" xfId="0" applyFont="1" applyFill="1" applyAlignment="1">
      <alignment vertical="top" wrapText="1"/>
    </xf>
    <xf numFmtId="0" fontId="57" fillId="0" borderId="0" xfId="0" applyNumberFormat="1" applyFont="1" applyFill="1" applyBorder="1" applyAlignment="1">
      <alignment horizontal="left" vertical="top" wrapText="1"/>
    </xf>
    <xf numFmtId="174" fontId="57" fillId="0" borderId="0" xfId="0" applyFont="1" applyAlignment="1">
      <alignment horizontal="left" vertical="top" wrapText="1"/>
    </xf>
    <xf numFmtId="174" fontId="57" fillId="0" borderId="0" xfId="0" applyFont="1" applyFill="1" applyAlignment="1">
      <alignment horizontal="left" vertical="top" wrapText="1"/>
    </xf>
    <xf numFmtId="174" fontId="57" fillId="0" borderId="0" xfId="210" applyFont="1" applyAlignment="1">
      <alignment horizontal="center"/>
    </xf>
    <xf numFmtId="49" fontId="57" fillId="0" borderId="0" xfId="210" applyNumberFormat="1" applyFont="1" applyAlignment="1" applyProtection="1">
      <alignment horizontal="center"/>
      <protection locked="0"/>
    </xf>
    <xf numFmtId="0" fontId="95" fillId="0" borderId="0" xfId="210" applyNumberFormat="1" applyFont="1" applyFill="1" applyAlignment="1" applyProtection="1">
      <alignment vertical="top" wrapText="1"/>
      <protection locked="0"/>
    </xf>
    <xf numFmtId="0" fontId="57" fillId="0" borderId="0" xfId="210" quotePrefix="1" applyNumberFormat="1" applyFont="1" applyFill="1" applyAlignment="1">
      <alignment vertical="top" wrapText="1"/>
    </xf>
    <xf numFmtId="0" fontId="57" fillId="0" borderId="0" xfId="210" applyNumberFormat="1" applyFont="1" applyFill="1" applyAlignment="1">
      <alignment vertical="top" wrapText="1"/>
    </xf>
    <xf numFmtId="0" fontId="57" fillId="0" borderId="0" xfId="206" applyFont="1" applyFill="1" applyAlignment="1">
      <alignment vertical="top" wrapText="1"/>
    </xf>
    <xf numFmtId="174" fontId="57" fillId="0" borderId="0" xfId="201" applyFont="1" applyFill="1" applyBorder="1" applyAlignment="1">
      <alignment horizontal="left" vertical="top" wrapText="1"/>
    </xf>
    <xf numFmtId="174" fontId="57" fillId="0" borderId="0" xfId="0" applyFont="1" applyFill="1" applyAlignment="1">
      <alignment horizontal="left" wrapText="1"/>
    </xf>
    <xf numFmtId="49" fontId="57" fillId="0" borderId="0" xfId="201" applyNumberFormat="1" applyFont="1" applyFill="1" applyBorder="1" applyAlignment="1">
      <alignment horizontal="left" vertical="top" wrapText="1"/>
    </xf>
    <xf numFmtId="0" fontId="57" fillId="0" borderId="0" xfId="187" applyFont="1" applyFill="1" applyBorder="1" applyAlignment="1">
      <alignment horizontal="left" wrapText="1"/>
    </xf>
    <xf numFmtId="0" fontId="47" fillId="0" borderId="0" xfId="210" applyNumberFormat="1" applyFont="1" applyFill="1" applyAlignment="1">
      <alignment horizontal="center"/>
    </xf>
    <xf numFmtId="174" fontId="57" fillId="0" borderId="0" xfId="0" applyNumberFormat="1" applyFont="1" applyFill="1" applyBorder="1" applyAlignment="1" applyProtection="1">
      <alignment horizontal="left" vertical="top" wrapText="1"/>
    </xf>
    <xf numFmtId="174" fontId="57" fillId="0" borderId="22" xfId="0" applyFont="1" applyBorder="1" applyAlignment="1">
      <alignment horizontal="center" wrapText="1"/>
    </xf>
    <xf numFmtId="174" fontId="57" fillId="0" borderId="15" xfId="0" applyFont="1" applyBorder="1" applyAlignment="1">
      <alignment horizontal="center" wrapText="1"/>
    </xf>
    <xf numFmtId="174" fontId="57" fillId="0" borderId="17" xfId="0" applyFont="1" applyBorder="1" applyAlignment="1">
      <alignment horizontal="center"/>
    </xf>
    <xf numFmtId="174" fontId="57" fillId="0" borderId="1" xfId="0" applyFont="1" applyBorder="1" applyAlignment="1">
      <alignment horizontal="center"/>
    </xf>
    <xf numFmtId="174" fontId="57" fillId="0" borderId="21" xfId="0" applyFont="1" applyBorder="1" applyAlignment="1">
      <alignment horizontal="center"/>
    </xf>
    <xf numFmtId="174" fontId="57" fillId="0" borderId="19" xfId="0" applyFont="1" applyFill="1" applyBorder="1" applyAlignment="1">
      <alignment horizontal="center"/>
    </xf>
    <xf numFmtId="174" fontId="57" fillId="0" borderId="20" xfId="0" applyFont="1" applyFill="1" applyBorder="1" applyAlignment="1">
      <alignment horizontal="center"/>
    </xf>
    <xf numFmtId="0" fontId="57" fillId="0" borderId="0" xfId="201" applyNumberFormat="1" applyFont="1" applyFill="1" applyBorder="1" applyAlignment="1" applyProtection="1">
      <alignment horizontal="center"/>
      <protection locked="0"/>
    </xf>
    <xf numFmtId="0" fontId="57" fillId="0" borderId="0" xfId="211" applyFont="1" applyAlignment="1">
      <alignment horizontal="center"/>
    </xf>
    <xf numFmtId="0" fontId="57" fillId="0" borderId="0" xfId="210" applyNumberFormat="1" applyFont="1" applyFill="1" applyAlignment="1">
      <alignment horizontal="center"/>
    </xf>
    <xf numFmtId="0" fontId="57" fillId="0" borderId="0" xfId="188" applyNumberFormat="1" applyFont="1" applyFill="1" applyAlignment="1">
      <alignment horizontal="left" vertical="top" wrapText="1"/>
    </xf>
    <xf numFmtId="174" fontId="64" fillId="0" borderId="0" xfId="0" applyFont="1" applyAlignment="1">
      <alignment horizontal="center"/>
    </xf>
    <xf numFmtId="0" fontId="64" fillId="0" borderId="0" xfId="211" applyFont="1" applyAlignment="1">
      <alignment horizontal="center"/>
    </xf>
    <xf numFmtId="0" fontId="64" fillId="0" borderId="0" xfId="211" applyFont="1" applyAlignment="1">
      <alignment horizontal="center" wrapText="1"/>
    </xf>
    <xf numFmtId="0" fontId="147" fillId="0" borderId="0" xfId="184" applyFont="1" applyFill="1" applyBorder="1" applyAlignment="1">
      <alignment horizontal="center"/>
    </xf>
    <xf numFmtId="0" fontId="42" fillId="0" borderId="0" xfId="184" applyFont="1" applyFill="1" applyAlignment="1">
      <alignment horizontal="center"/>
    </xf>
    <xf numFmtId="0" fontId="42" fillId="0" borderId="0" xfId="184" applyFont="1" applyFill="1" applyAlignment="1"/>
    <xf numFmtId="0" fontId="17" fillId="0" borderId="0" xfId="184" applyFont="1" applyFill="1" applyBorder="1" applyAlignment="1">
      <alignment wrapText="1"/>
    </xf>
    <xf numFmtId="0" fontId="17" fillId="0" borderId="0" xfId="184" applyFont="1" applyBorder="1" applyAlignment="1">
      <alignment wrapText="1"/>
    </xf>
    <xf numFmtId="0" fontId="19" fillId="0" borderId="0" xfId="184" applyFont="1" applyFill="1" applyAlignment="1">
      <alignment horizontal="center"/>
    </xf>
    <xf numFmtId="0" fontId="19" fillId="0" borderId="0" xfId="184" applyFont="1" applyFill="1" applyAlignment="1">
      <alignment horizontal="center" wrapText="1"/>
    </xf>
    <xf numFmtId="3" fontId="17" fillId="0" borderId="0" xfId="9380" applyFont="1" applyAlignment="1">
      <alignment horizontal="center" wrapText="1"/>
    </xf>
    <xf numFmtId="3" fontId="169" fillId="0" borderId="0" xfId="9380" applyFont="1" applyAlignment="1">
      <alignment horizontal="left" wrapText="1"/>
    </xf>
    <xf numFmtId="3" fontId="17" fillId="0" borderId="0" xfId="9380" applyAlignment="1">
      <alignment horizontal="left" wrapText="1"/>
    </xf>
    <xf numFmtId="3" fontId="17" fillId="0" borderId="1" xfId="9380" applyBorder="1" applyAlignment="1">
      <alignment horizontal="center" wrapText="1"/>
    </xf>
    <xf numFmtId="0" fontId="19" fillId="0" borderId="0" xfId="184" applyFont="1" applyFill="1" applyAlignment="1"/>
    <xf numFmtId="174" fontId="57" fillId="0" borderId="0" xfId="0" applyFont="1" applyAlignment="1">
      <alignment horizontal="center"/>
    </xf>
    <xf numFmtId="174" fontId="57" fillId="0" borderId="0" xfId="201" quotePrefix="1" applyFont="1" applyBorder="1" applyAlignment="1">
      <alignment horizontal="left" wrapText="1"/>
    </xf>
    <xf numFmtId="174" fontId="57" fillId="0" borderId="0" xfId="201" applyFont="1" applyFill="1" applyAlignment="1">
      <alignment horizontal="left" wrapText="1"/>
    </xf>
    <xf numFmtId="174" fontId="57" fillId="0" borderId="0" xfId="201" applyFont="1" applyAlignment="1">
      <alignment horizontal="center"/>
    </xf>
    <xf numFmtId="0" fontId="57" fillId="0" borderId="0" xfId="187" applyFont="1" applyFill="1" applyAlignment="1">
      <alignment horizontal="left" vertical="top" wrapText="1"/>
    </xf>
    <xf numFmtId="0" fontId="57" fillId="0" borderId="0" xfId="187" applyFont="1" applyFill="1" applyAlignment="1">
      <alignment horizontal="center"/>
    </xf>
    <xf numFmtId="0" fontId="57" fillId="0" borderId="0" xfId="187" applyFont="1" applyFill="1" applyAlignment="1">
      <alignment horizontal="left" wrapText="1"/>
    </xf>
    <xf numFmtId="0" fontId="57" fillId="0" borderId="0" xfId="187" applyFont="1" applyFill="1" applyBorder="1" applyAlignment="1">
      <alignment horizontal="left"/>
    </xf>
    <xf numFmtId="2" fontId="57" fillId="0" borderId="0" xfId="0" applyNumberFormat="1" applyFont="1" applyAlignment="1">
      <alignment horizontal="left" vertical="top" wrapText="1"/>
    </xf>
    <xf numFmtId="0" fontId="64" fillId="0" borderId="0" xfId="365" applyFont="1" applyAlignment="1">
      <alignment horizontal="center"/>
    </xf>
    <xf numFmtId="0" fontId="57" fillId="0" borderId="0" xfId="0" applyNumberFormat="1" applyFont="1" applyAlignment="1">
      <alignment horizontal="center"/>
    </xf>
    <xf numFmtId="10" fontId="57" fillId="0" borderId="0" xfId="265" applyNumberFormat="1" applyFont="1" applyFill="1" applyAlignment="1">
      <alignment horizontal="center"/>
    </xf>
    <xf numFmtId="174" fontId="47" fillId="0" borderId="0" xfId="0" applyFont="1" applyAlignment="1">
      <alignment horizontal="left" vertical="top" wrapText="1"/>
    </xf>
  </cellXfs>
  <cellStyles count="9820">
    <cellStyle name="¢ Currency [1]" xfId="2"/>
    <cellStyle name="¢ Currency [2]" xfId="3"/>
    <cellStyle name="¢ Currency [3]" xfId="4"/>
    <cellStyle name="£ Currency [0]" xfId="5"/>
    <cellStyle name="£ Currency [1]" xfId="6"/>
    <cellStyle name="£ Currency [2]" xfId="7"/>
    <cellStyle name="=C:\WINNT35\SYSTEM32\COMMAND.COM" xfId="1"/>
    <cellStyle name="20% - Accent1 2" xfId="557"/>
    <cellStyle name="20% - Accent1 2 2" xfId="1062"/>
    <cellStyle name="20% - Accent1 3" xfId="1063"/>
    <cellStyle name="20% - Accent1 4" xfId="1064"/>
    <cellStyle name="20% - Accent1 5" xfId="1065"/>
    <cellStyle name="20% - Accent1 5 2" xfId="1066"/>
    <cellStyle name="20% - Accent1 5 2 2" xfId="1067"/>
    <cellStyle name="20% - Accent1 5 2 3" xfId="1068"/>
    <cellStyle name="20% - Accent1 5 3" xfId="1069"/>
    <cellStyle name="20% - Accent1 5 4" xfId="1070"/>
    <cellStyle name="20% - Accent1 5 5" xfId="1071"/>
    <cellStyle name="20% - Accent1 6" xfId="1072"/>
    <cellStyle name="20% - Accent1 7" xfId="1073"/>
    <cellStyle name="20% - Accent1 8" xfId="1074"/>
    <cellStyle name="20% - Accent1 9" xfId="1075"/>
    <cellStyle name="20% - Accent2 2" xfId="558"/>
    <cellStyle name="20% - Accent2 2 2" xfId="1076"/>
    <cellStyle name="20% - Accent2 3" xfId="1077"/>
    <cellStyle name="20% - Accent2 4" xfId="1078"/>
    <cellStyle name="20% - Accent2 5" xfId="1079"/>
    <cellStyle name="20% - Accent2 5 2" xfId="1080"/>
    <cellStyle name="20% - Accent2 5 2 2" xfId="1081"/>
    <cellStyle name="20% - Accent2 5 2 3" xfId="1082"/>
    <cellStyle name="20% - Accent2 5 3" xfId="1083"/>
    <cellStyle name="20% - Accent2 5 4" xfId="1084"/>
    <cellStyle name="20% - Accent2 5 5" xfId="1085"/>
    <cellStyle name="20% - Accent2 6" xfId="1086"/>
    <cellStyle name="20% - Accent2 7" xfId="1087"/>
    <cellStyle name="20% - Accent2 8" xfId="1088"/>
    <cellStyle name="20% - Accent2 9" xfId="1089"/>
    <cellStyle name="20% - Accent3 2" xfId="559"/>
    <cellStyle name="20% - Accent3 2 2" xfId="1090"/>
    <cellStyle name="20% - Accent3 3" xfId="1091"/>
    <cellStyle name="20% - Accent3 4" xfId="1092"/>
    <cellStyle name="20% - Accent3 5" xfId="1093"/>
    <cellStyle name="20% - Accent3 5 2" xfId="1094"/>
    <cellStyle name="20% - Accent3 5 2 2" xfId="1095"/>
    <cellStyle name="20% - Accent3 5 2 3" xfId="1096"/>
    <cellStyle name="20% - Accent3 5 3" xfId="1097"/>
    <cellStyle name="20% - Accent3 5 4" xfId="1098"/>
    <cellStyle name="20% - Accent3 5 5" xfId="1099"/>
    <cellStyle name="20% - Accent3 6" xfId="1100"/>
    <cellStyle name="20% - Accent3 7" xfId="1101"/>
    <cellStyle name="20% - Accent3 8" xfId="1102"/>
    <cellStyle name="20% - Accent3 9" xfId="1103"/>
    <cellStyle name="20% - Accent4 2" xfId="560"/>
    <cellStyle name="20% - Accent4 2 2" xfId="1104"/>
    <cellStyle name="20% - Accent4 3" xfId="1105"/>
    <cellStyle name="20% - Accent4 4" xfId="1106"/>
    <cellStyle name="20% - Accent4 5" xfId="1107"/>
    <cellStyle name="20% - Accent4 5 2" xfId="1108"/>
    <cellStyle name="20% - Accent4 5 2 2" xfId="1109"/>
    <cellStyle name="20% - Accent4 5 2 3" xfId="1110"/>
    <cellStyle name="20% - Accent4 5 3" xfId="1111"/>
    <cellStyle name="20% - Accent4 5 4" xfId="1112"/>
    <cellStyle name="20% - Accent4 5 5" xfId="1113"/>
    <cellStyle name="20% - Accent4 6" xfId="1114"/>
    <cellStyle name="20% - Accent4 7" xfId="1115"/>
    <cellStyle name="20% - Accent4 8" xfId="1116"/>
    <cellStyle name="20% - Accent4 9" xfId="1117"/>
    <cellStyle name="20% - Accent5 2" xfId="561"/>
    <cellStyle name="20% - Accent5 2 2" xfId="1118"/>
    <cellStyle name="20% - Accent5 3" xfId="1119"/>
    <cellStyle name="20% - Accent5 4" xfId="1120"/>
    <cellStyle name="20% - Accent5 5" xfId="1121"/>
    <cellStyle name="20% - Accent5 5 2" xfId="1122"/>
    <cellStyle name="20% - Accent5 5 2 2" xfId="1123"/>
    <cellStyle name="20% - Accent5 5 2 3" xfId="1124"/>
    <cellStyle name="20% - Accent5 5 3" xfId="1125"/>
    <cellStyle name="20% - Accent5 5 4" xfId="1126"/>
    <cellStyle name="20% - Accent5 5 5" xfId="1127"/>
    <cellStyle name="20% - Accent5 6" xfId="1128"/>
    <cellStyle name="20% - Accent5 7" xfId="1129"/>
    <cellStyle name="20% - Accent5 8" xfId="1130"/>
    <cellStyle name="20% - Accent5 9" xfId="1131"/>
    <cellStyle name="20% - Accent6 2" xfId="562"/>
    <cellStyle name="20% - Accent6 2 2" xfId="1132"/>
    <cellStyle name="20% - Accent6 3" xfId="1133"/>
    <cellStyle name="20% - Accent6 4" xfId="1134"/>
    <cellStyle name="20% - Accent6 5" xfId="1135"/>
    <cellStyle name="20% - Accent6 5 2" xfId="1136"/>
    <cellStyle name="20% - Accent6 5 2 2" xfId="1137"/>
    <cellStyle name="20% - Accent6 5 2 3" xfId="1138"/>
    <cellStyle name="20% - Accent6 5 3" xfId="1139"/>
    <cellStyle name="20% - Accent6 5 4" xfId="1140"/>
    <cellStyle name="20% - Accent6 5 5" xfId="1141"/>
    <cellStyle name="20% - Accent6 6" xfId="1142"/>
    <cellStyle name="20% - Accent6 7" xfId="1143"/>
    <cellStyle name="20% - Accent6 8" xfId="1144"/>
    <cellStyle name="20% - Accent6 9" xfId="1145"/>
    <cellStyle name="40% - Accent1 2" xfId="563"/>
    <cellStyle name="40% - Accent1 2 2" xfId="1146"/>
    <cellStyle name="40% - Accent1 3" xfId="1147"/>
    <cellStyle name="40% - Accent1 4" xfId="1148"/>
    <cellStyle name="40% - Accent1 5" xfId="1149"/>
    <cellStyle name="40% - Accent1 5 2" xfId="1150"/>
    <cellStyle name="40% - Accent1 5 2 2" xfId="1151"/>
    <cellStyle name="40% - Accent1 5 2 3" xfId="1152"/>
    <cellStyle name="40% - Accent1 5 3" xfId="1153"/>
    <cellStyle name="40% - Accent1 5 4" xfId="1154"/>
    <cellStyle name="40% - Accent1 5 5" xfId="1155"/>
    <cellStyle name="40% - Accent1 6" xfId="1156"/>
    <cellStyle name="40% - Accent1 7" xfId="1157"/>
    <cellStyle name="40% - Accent1 8" xfId="1158"/>
    <cellStyle name="40% - Accent1 9" xfId="1159"/>
    <cellStyle name="40% - Accent2 2" xfId="564"/>
    <cellStyle name="40% - Accent2 2 2" xfId="1160"/>
    <cellStyle name="40% - Accent2 3" xfId="1161"/>
    <cellStyle name="40% - Accent2 4" xfId="1162"/>
    <cellStyle name="40% - Accent2 5" xfId="1163"/>
    <cellStyle name="40% - Accent2 5 2" xfId="1164"/>
    <cellStyle name="40% - Accent2 5 2 2" xfId="1165"/>
    <cellStyle name="40% - Accent2 5 2 3" xfId="1166"/>
    <cellStyle name="40% - Accent2 5 3" xfId="1167"/>
    <cellStyle name="40% - Accent2 5 4" xfId="1168"/>
    <cellStyle name="40% - Accent2 5 5" xfId="1169"/>
    <cellStyle name="40% - Accent2 6" xfId="1170"/>
    <cellStyle name="40% - Accent2 7" xfId="1171"/>
    <cellStyle name="40% - Accent2 8" xfId="1172"/>
    <cellStyle name="40% - Accent2 9" xfId="1173"/>
    <cellStyle name="40% - Accent3 2" xfId="565"/>
    <cellStyle name="40% - Accent3 2 2" xfId="1174"/>
    <cellStyle name="40% - Accent3 3" xfId="1175"/>
    <cellStyle name="40% - Accent3 4" xfId="1176"/>
    <cellStyle name="40% - Accent3 5" xfId="1177"/>
    <cellStyle name="40% - Accent3 5 2" xfId="1178"/>
    <cellStyle name="40% - Accent3 5 2 2" xfId="1179"/>
    <cellStyle name="40% - Accent3 5 2 3" xfId="1180"/>
    <cellStyle name="40% - Accent3 5 3" xfId="1181"/>
    <cellStyle name="40% - Accent3 5 4" xfId="1182"/>
    <cellStyle name="40% - Accent3 5 5" xfId="1183"/>
    <cellStyle name="40% - Accent3 6" xfId="1184"/>
    <cellStyle name="40% - Accent3 7" xfId="1185"/>
    <cellStyle name="40% - Accent3 8" xfId="1186"/>
    <cellStyle name="40% - Accent3 9" xfId="1187"/>
    <cellStyle name="40% - Accent4 2" xfId="566"/>
    <cellStyle name="40% - Accent4 2 2" xfId="1188"/>
    <cellStyle name="40% - Accent4 3" xfId="1189"/>
    <cellStyle name="40% - Accent4 4" xfId="1190"/>
    <cellStyle name="40% - Accent4 5" xfId="1191"/>
    <cellStyle name="40% - Accent4 5 2" xfId="1192"/>
    <cellStyle name="40% - Accent4 5 2 2" xfId="1193"/>
    <cellStyle name="40% - Accent4 5 2 3" xfId="1194"/>
    <cellStyle name="40% - Accent4 5 3" xfId="1195"/>
    <cellStyle name="40% - Accent4 5 4" xfId="1196"/>
    <cellStyle name="40% - Accent4 5 5" xfId="1197"/>
    <cellStyle name="40% - Accent4 6" xfId="1198"/>
    <cellStyle name="40% - Accent4 7" xfId="1199"/>
    <cellStyle name="40% - Accent4 8" xfId="1200"/>
    <cellStyle name="40% - Accent4 9" xfId="1201"/>
    <cellStyle name="40% - Accent5 2" xfId="567"/>
    <cellStyle name="40% - Accent5 2 2" xfId="1202"/>
    <cellStyle name="40% - Accent5 3" xfId="1203"/>
    <cellStyle name="40% - Accent5 4" xfId="1204"/>
    <cellStyle name="40% - Accent5 5" xfId="1205"/>
    <cellStyle name="40% - Accent5 5 2" xfId="1206"/>
    <cellStyle name="40% - Accent5 5 2 2" xfId="1207"/>
    <cellStyle name="40% - Accent5 5 2 3" xfId="1208"/>
    <cellStyle name="40% - Accent5 5 3" xfId="1209"/>
    <cellStyle name="40% - Accent5 5 4" xfId="1210"/>
    <cellStyle name="40% - Accent5 5 5" xfId="1211"/>
    <cellStyle name="40% - Accent5 6" xfId="1212"/>
    <cellStyle name="40% - Accent5 7" xfId="1213"/>
    <cellStyle name="40% - Accent5 8" xfId="1214"/>
    <cellStyle name="40% - Accent5 9" xfId="1215"/>
    <cellStyle name="40% - Accent6 2" xfId="568"/>
    <cellStyle name="40% - Accent6 2 2" xfId="1216"/>
    <cellStyle name="40% - Accent6 3" xfId="1217"/>
    <cellStyle name="40% - Accent6 4" xfId="1218"/>
    <cellStyle name="40% - Accent6 5" xfId="1219"/>
    <cellStyle name="40% - Accent6 5 2" xfId="1220"/>
    <cellStyle name="40% - Accent6 5 2 2" xfId="1221"/>
    <cellStyle name="40% - Accent6 5 2 3" xfId="1222"/>
    <cellStyle name="40% - Accent6 5 3" xfId="1223"/>
    <cellStyle name="40% - Accent6 5 4" xfId="1224"/>
    <cellStyle name="40% - Accent6 5 5" xfId="1225"/>
    <cellStyle name="40% - Accent6 6" xfId="1226"/>
    <cellStyle name="40% - Accent6 7" xfId="1227"/>
    <cellStyle name="40% - Accent6 8" xfId="1228"/>
    <cellStyle name="40% - Accent6 9" xfId="1229"/>
    <cellStyle name="60% - Accent1 2" xfId="569"/>
    <cellStyle name="60% - Accent1 2 2" xfId="1230"/>
    <cellStyle name="60% - Accent1 3" xfId="1231"/>
    <cellStyle name="60% - Accent1 4" xfId="1232"/>
    <cellStyle name="60% - Accent1 5" xfId="1233"/>
    <cellStyle name="60% - Accent1 6" xfId="1234"/>
    <cellStyle name="60% - Accent1 7" xfId="1235"/>
    <cellStyle name="60% - Accent1 8" xfId="1236"/>
    <cellStyle name="60% - Accent1 9" xfId="1237"/>
    <cellStyle name="60% - Accent2 2" xfId="570"/>
    <cellStyle name="60% - Accent2 2 2" xfId="1238"/>
    <cellStyle name="60% - Accent2 3" xfId="1239"/>
    <cellStyle name="60% - Accent2 4" xfId="1240"/>
    <cellStyle name="60% - Accent2 5" xfId="1241"/>
    <cellStyle name="60% - Accent2 6" xfId="1242"/>
    <cellStyle name="60% - Accent2 7" xfId="1243"/>
    <cellStyle name="60% - Accent2 8" xfId="1244"/>
    <cellStyle name="60% - Accent2 9" xfId="1245"/>
    <cellStyle name="60% - Accent3 2" xfId="571"/>
    <cellStyle name="60% - Accent3 2 2" xfId="1246"/>
    <cellStyle name="60% - Accent3 3" xfId="1247"/>
    <cellStyle name="60% - Accent3 4" xfId="1248"/>
    <cellStyle name="60% - Accent3 5" xfId="1249"/>
    <cellStyle name="60% - Accent3 6" xfId="1250"/>
    <cellStyle name="60% - Accent3 7" xfId="1251"/>
    <cellStyle name="60% - Accent3 8" xfId="1252"/>
    <cellStyle name="60% - Accent3 9" xfId="1253"/>
    <cellStyle name="60% - Accent4 2" xfId="572"/>
    <cellStyle name="60% - Accent4 2 2" xfId="1254"/>
    <cellStyle name="60% - Accent4 3" xfId="1255"/>
    <cellStyle name="60% - Accent4 4" xfId="1256"/>
    <cellStyle name="60% - Accent4 5" xfId="1257"/>
    <cellStyle name="60% - Accent4 6" xfId="1258"/>
    <cellStyle name="60% - Accent4 7" xfId="1259"/>
    <cellStyle name="60% - Accent4 8" xfId="1260"/>
    <cellStyle name="60% - Accent4 9" xfId="1261"/>
    <cellStyle name="60% - Accent5 2" xfId="573"/>
    <cellStyle name="60% - Accent5 2 2" xfId="1262"/>
    <cellStyle name="60% - Accent5 3" xfId="1263"/>
    <cellStyle name="60% - Accent5 4" xfId="1264"/>
    <cellStyle name="60% - Accent5 5" xfId="1265"/>
    <cellStyle name="60% - Accent5 6" xfId="1266"/>
    <cellStyle name="60% - Accent5 7" xfId="1267"/>
    <cellStyle name="60% - Accent5 8" xfId="1268"/>
    <cellStyle name="60% - Accent5 9" xfId="1269"/>
    <cellStyle name="60% - Accent6 2" xfId="574"/>
    <cellStyle name="60% - Accent6 2 2" xfId="1270"/>
    <cellStyle name="60% - Accent6 3" xfId="1271"/>
    <cellStyle name="60% - Accent6 4" xfId="1272"/>
    <cellStyle name="60% - Accent6 5" xfId="1273"/>
    <cellStyle name="60% - Accent6 6" xfId="1274"/>
    <cellStyle name="60% - Accent6 7" xfId="1275"/>
    <cellStyle name="60% - Accent6 8" xfId="1276"/>
    <cellStyle name="60% - Accent6 9" xfId="1277"/>
    <cellStyle name="Accent1 2" xfId="575"/>
    <cellStyle name="Accent1 2 2" xfId="1278"/>
    <cellStyle name="Accent1 3" xfId="1279"/>
    <cellStyle name="Accent1 4" xfId="1280"/>
    <cellStyle name="Accent1 5" xfId="1281"/>
    <cellStyle name="Accent1 6" xfId="1282"/>
    <cellStyle name="Accent1 7" xfId="1283"/>
    <cellStyle name="Accent1 8" xfId="1284"/>
    <cellStyle name="Accent1 9" xfId="1285"/>
    <cellStyle name="Accent2 2" xfId="576"/>
    <cellStyle name="Accent2 2 2" xfId="1286"/>
    <cellStyle name="Accent2 3" xfId="1287"/>
    <cellStyle name="Accent2 4" xfId="1288"/>
    <cellStyle name="Accent2 5" xfId="1289"/>
    <cellStyle name="Accent2 6" xfId="1290"/>
    <cellStyle name="Accent2 7" xfId="1291"/>
    <cellStyle name="Accent2 8" xfId="1292"/>
    <cellStyle name="Accent2 9" xfId="1293"/>
    <cellStyle name="Accent3 2" xfId="577"/>
    <cellStyle name="Accent3 2 2" xfId="1294"/>
    <cellStyle name="Accent3 3" xfId="1295"/>
    <cellStyle name="Accent3 4" xfId="1296"/>
    <cellStyle name="Accent3 5" xfId="1297"/>
    <cellStyle name="Accent3 6" xfId="1298"/>
    <cellStyle name="Accent3 7" xfId="1299"/>
    <cellStyle name="Accent3 8" xfId="1300"/>
    <cellStyle name="Accent3 9" xfId="1301"/>
    <cellStyle name="Accent4 2" xfId="578"/>
    <cellStyle name="Accent4 2 2" xfId="1302"/>
    <cellStyle name="Accent4 3" xfId="1303"/>
    <cellStyle name="Accent4 4" xfId="1304"/>
    <cellStyle name="Accent4 5" xfId="1305"/>
    <cellStyle name="Accent4 6" xfId="1306"/>
    <cellStyle name="Accent4 7" xfId="1307"/>
    <cellStyle name="Accent4 8" xfId="1308"/>
    <cellStyle name="Accent4 9" xfId="1309"/>
    <cellStyle name="Accent5 2" xfId="579"/>
    <cellStyle name="Accent5 2 2" xfId="1310"/>
    <cellStyle name="Accent5 3" xfId="1311"/>
    <cellStyle name="Accent5 4" xfId="1312"/>
    <cellStyle name="Accent5 5" xfId="1313"/>
    <cellStyle name="Accent5 6" xfId="1314"/>
    <cellStyle name="Accent5 7" xfId="1315"/>
    <cellStyle name="Accent5 8" xfId="1316"/>
    <cellStyle name="Accent5 9" xfId="1317"/>
    <cellStyle name="Accent6 2" xfId="580"/>
    <cellStyle name="Accent6 2 2" xfId="1318"/>
    <cellStyle name="Accent6 3" xfId="1319"/>
    <cellStyle name="Accent6 4" xfId="1320"/>
    <cellStyle name="Accent6 5" xfId="1321"/>
    <cellStyle name="Accent6 6" xfId="1322"/>
    <cellStyle name="Accent6 7" xfId="1323"/>
    <cellStyle name="Accent6 8" xfId="1324"/>
    <cellStyle name="Accent6 9" xfId="1325"/>
    <cellStyle name="Bad 2" xfId="581"/>
    <cellStyle name="Bad 2 2" xfId="1326"/>
    <cellStyle name="Bad 3" xfId="1327"/>
    <cellStyle name="Bad 4" xfId="1328"/>
    <cellStyle name="Bad 5" xfId="1329"/>
    <cellStyle name="Bad 6" xfId="1330"/>
    <cellStyle name="Bad 7" xfId="1331"/>
    <cellStyle name="Bad 8" xfId="1332"/>
    <cellStyle name="Bad 9" xfId="1333"/>
    <cellStyle name="Basic" xfId="8"/>
    <cellStyle name="black" xfId="9"/>
    <cellStyle name="blu" xfId="10"/>
    <cellStyle name="bot" xfId="11"/>
    <cellStyle name="Bullet" xfId="12"/>
    <cellStyle name="Bullet [0]" xfId="13"/>
    <cellStyle name="Bullet [2]" xfId="14"/>
    <cellStyle name="Bullet [4]" xfId="15"/>
    <cellStyle name="c" xfId="16"/>
    <cellStyle name="c," xfId="17"/>
    <cellStyle name="c_HardInc " xfId="18"/>
    <cellStyle name="c_HardInc _ITC Great Plains Formula 1-12-09a" xfId="19"/>
    <cellStyle name="C00A" xfId="20"/>
    <cellStyle name="C00B" xfId="21"/>
    <cellStyle name="C00L" xfId="22"/>
    <cellStyle name="C01A" xfId="23"/>
    <cellStyle name="C01B" xfId="24"/>
    <cellStyle name="C01H" xfId="25"/>
    <cellStyle name="C01L" xfId="26"/>
    <cellStyle name="C02A" xfId="27"/>
    <cellStyle name="C02B" xfId="28"/>
    <cellStyle name="C02H" xfId="29"/>
    <cellStyle name="C02L" xfId="30"/>
    <cellStyle name="C03A" xfId="31"/>
    <cellStyle name="C03B" xfId="32"/>
    <cellStyle name="C03H" xfId="33"/>
    <cellStyle name="C03L" xfId="34"/>
    <cellStyle name="C04A" xfId="35"/>
    <cellStyle name="C04B" xfId="36"/>
    <cellStyle name="C04H" xfId="37"/>
    <cellStyle name="C04L" xfId="38"/>
    <cellStyle name="C05A" xfId="39"/>
    <cellStyle name="C05B" xfId="40"/>
    <cellStyle name="C05H" xfId="41"/>
    <cellStyle name="C05L" xfId="42"/>
    <cellStyle name="C05L 2" xfId="43"/>
    <cellStyle name="C06A" xfId="44"/>
    <cellStyle name="C06B" xfId="45"/>
    <cellStyle name="C06H" xfId="46"/>
    <cellStyle name="C06L" xfId="47"/>
    <cellStyle name="C07A" xfId="48"/>
    <cellStyle name="C07B" xfId="49"/>
    <cellStyle name="C07H" xfId="50"/>
    <cellStyle name="C07L" xfId="51"/>
    <cellStyle name="c1" xfId="52"/>
    <cellStyle name="c1," xfId="53"/>
    <cellStyle name="c2" xfId="54"/>
    <cellStyle name="c2," xfId="55"/>
    <cellStyle name="c3" xfId="56"/>
    <cellStyle name="Calculation 2" xfId="582"/>
    <cellStyle name="Calculation 2 2" xfId="1334"/>
    <cellStyle name="Calculation 3" xfId="1335"/>
    <cellStyle name="Calculation 4" xfId="1336"/>
    <cellStyle name="Calculation 5" xfId="1337"/>
    <cellStyle name="Calculation 6" xfId="1338"/>
    <cellStyle name="Calculation 7" xfId="1339"/>
    <cellStyle name="Calculation 8" xfId="1340"/>
    <cellStyle name="Calculation 9" xfId="1341"/>
    <cellStyle name="cas" xfId="57"/>
    <cellStyle name="Centered Heading" xfId="58"/>
    <cellStyle name="Check Cell 2" xfId="583"/>
    <cellStyle name="Check Cell 2 2" xfId="1342"/>
    <cellStyle name="Check Cell 3" xfId="1343"/>
    <cellStyle name="Check Cell 4" xfId="1344"/>
    <cellStyle name="Check Cell 5" xfId="1345"/>
    <cellStyle name="Check Cell 6" xfId="1346"/>
    <cellStyle name="Check Cell 7" xfId="1347"/>
    <cellStyle name="Check Cell 8" xfId="1348"/>
    <cellStyle name="Check Cell 9" xfId="1349"/>
    <cellStyle name="Comma" xfId="59" builtinId="3"/>
    <cellStyle name="Comma  - Style1" xfId="60"/>
    <cellStyle name="Comma  - Style2" xfId="61"/>
    <cellStyle name="Comma  - Style3" xfId="62"/>
    <cellStyle name="Comma  - Style4" xfId="63"/>
    <cellStyle name="Comma  - Style5" xfId="64"/>
    <cellStyle name="Comma  - Style6" xfId="65"/>
    <cellStyle name="Comma  - Style7" xfId="66"/>
    <cellStyle name="Comma  - Style8" xfId="67"/>
    <cellStyle name="Comma [0] 2" xfId="68"/>
    <cellStyle name="Comma [1]" xfId="69"/>
    <cellStyle name="Comma [2]" xfId="70"/>
    <cellStyle name="Comma [3]" xfId="71"/>
    <cellStyle name="Comma 0.0" xfId="72"/>
    <cellStyle name="Comma 0.00" xfId="73"/>
    <cellStyle name="Comma 0.000" xfId="74"/>
    <cellStyle name="Comma 0.0000" xfId="75"/>
    <cellStyle name="Comma 10" xfId="76"/>
    <cellStyle name="Comma 10 2" xfId="587"/>
    <cellStyle name="Comma 10 2 2" xfId="1350"/>
    <cellStyle name="Comma 10 3" xfId="1351"/>
    <cellStyle name="Comma 11" xfId="77"/>
    <cellStyle name="Comma 11 2" xfId="588"/>
    <cellStyle name="Comma 12" xfId="553"/>
    <cellStyle name="Comma 12 2" xfId="1061"/>
    <cellStyle name="Comma 12 2 2" xfId="9818"/>
    <cellStyle name="Comma 13" xfId="552"/>
    <cellStyle name="Comma 13 2" xfId="1352"/>
    <cellStyle name="Comma 13 2 2" xfId="1353"/>
    <cellStyle name="Comma 13 2 3" xfId="1354"/>
    <cellStyle name="Comma 13 3" xfId="1355"/>
    <cellStyle name="Comma 13 4" xfId="1356"/>
    <cellStyle name="Comma 13 5" xfId="1357"/>
    <cellStyle name="Comma 14" xfId="551"/>
    <cellStyle name="Comma 15" xfId="550"/>
    <cellStyle name="Comma 16" xfId="549"/>
    <cellStyle name="Comma 17" xfId="548"/>
    <cellStyle name="Comma 18" xfId="547"/>
    <cellStyle name="Comma 19" xfId="546"/>
    <cellStyle name="Comma 2" xfId="78"/>
    <cellStyle name="Comma 2 2" xfId="79"/>
    <cellStyle name="Comma 2 3" xfId="545"/>
    <cellStyle name="Comma 2 4" xfId="593"/>
    <cellStyle name="Comma 20" xfId="544"/>
    <cellStyle name="Comma 21" xfId="543"/>
    <cellStyle name="Comma 22" xfId="542"/>
    <cellStyle name="Comma 23" xfId="541"/>
    <cellStyle name="Comma 24" xfId="540"/>
    <cellStyle name="Comma 25" xfId="539"/>
    <cellStyle name="Comma 26" xfId="538"/>
    <cellStyle name="Comma 27" xfId="537"/>
    <cellStyle name="Comma 28" xfId="536"/>
    <cellStyle name="Comma 29" xfId="535"/>
    <cellStyle name="Comma 3" xfId="80"/>
    <cellStyle name="Comma 3 2" xfId="81"/>
    <cellStyle name="Comma 3 2 2" xfId="534"/>
    <cellStyle name="Comma 3 2 2 2" xfId="599"/>
    <cellStyle name="Comma 3 2 2 2 2" xfId="729"/>
    <cellStyle name="Comma 3 2 2 2 2 2" xfId="957"/>
    <cellStyle name="Comma 3 2 2 2 2 2 2" xfId="9714"/>
    <cellStyle name="Comma 3 2 2 2 2 3" xfId="9498"/>
    <cellStyle name="Comma 3 2 2 2 3" xfId="813"/>
    <cellStyle name="Comma 3 2 2 2 3 2" xfId="1029"/>
    <cellStyle name="Comma 3 2 2 2 3 2 2" xfId="9786"/>
    <cellStyle name="Comma 3 2 2 2 3 3" xfId="9570"/>
    <cellStyle name="Comma 3 2 2 2 4" xfId="885"/>
    <cellStyle name="Comma 3 2 2 2 4 2" xfId="9642"/>
    <cellStyle name="Comma 3 2 2 2 5" xfId="9426"/>
    <cellStyle name="Comma 3 2 2 3" xfId="626"/>
    <cellStyle name="Comma 3 2 2 3 2" xfId="735"/>
    <cellStyle name="Comma 3 2 2 3 2 2" xfId="963"/>
    <cellStyle name="Comma 3 2 2 3 2 2 2" xfId="9720"/>
    <cellStyle name="Comma 3 2 2 3 2 3" xfId="9504"/>
    <cellStyle name="Comma 3 2 2 3 3" xfId="819"/>
    <cellStyle name="Comma 3 2 2 3 3 2" xfId="1035"/>
    <cellStyle name="Comma 3 2 2 3 3 2 2" xfId="9792"/>
    <cellStyle name="Comma 3 2 2 3 3 3" xfId="9576"/>
    <cellStyle name="Comma 3 2 2 3 4" xfId="891"/>
    <cellStyle name="Comma 3 2 2 3 4 2" xfId="9648"/>
    <cellStyle name="Comma 3 2 2 3 5" xfId="9432"/>
    <cellStyle name="Comma 3 2 2 4" xfId="664"/>
    <cellStyle name="Comma 3 2 2 4 2" xfId="766"/>
    <cellStyle name="Comma 3 2 2 4 2 2" xfId="982"/>
    <cellStyle name="Comma 3 2 2 4 2 2 2" xfId="9739"/>
    <cellStyle name="Comma 3 2 2 4 2 3" xfId="9523"/>
    <cellStyle name="Comma 3 2 2 4 3" xfId="838"/>
    <cellStyle name="Comma 3 2 2 4 3 2" xfId="1054"/>
    <cellStyle name="Comma 3 2 2 4 3 2 2" xfId="9811"/>
    <cellStyle name="Comma 3 2 2 4 3 3" xfId="9595"/>
    <cellStyle name="Comma 3 2 2 4 4" xfId="910"/>
    <cellStyle name="Comma 3 2 2 4 4 2" xfId="9667"/>
    <cellStyle name="Comma 3 2 2 4 5" xfId="9451"/>
    <cellStyle name="Comma 3 2 2 5" xfId="728"/>
    <cellStyle name="Comma 3 2 2 5 2" xfId="956"/>
    <cellStyle name="Comma 3 2 2 5 2 2" xfId="9713"/>
    <cellStyle name="Comma 3 2 2 5 3" xfId="9497"/>
    <cellStyle name="Comma 3 2 2 6" xfId="812"/>
    <cellStyle name="Comma 3 2 2 6 2" xfId="1028"/>
    <cellStyle name="Comma 3 2 2 6 2 2" xfId="9785"/>
    <cellStyle name="Comma 3 2 2 6 3" xfId="9569"/>
    <cellStyle name="Comma 3 2 2 7" xfId="884"/>
    <cellStyle name="Comma 3 2 2 7 2" xfId="9641"/>
    <cellStyle name="Comma 3 2 2 8" xfId="9425"/>
    <cellStyle name="Comma 3 3" xfId="585"/>
    <cellStyle name="Comma 3 4" xfId="586"/>
    <cellStyle name="Comma 3 5" xfId="638"/>
    <cellStyle name="Comma 3 5 2" xfId="744"/>
    <cellStyle name="Comma 30" xfId="533"/>
    <cellStyle name="Comma 31" xfId="532"/>
    <cellStyle name="Comma 32" xfId="531"/>
    <cellStyle name="Comma 33" xfId="530"/>
    <cellStyle name="Comma 34" xfId="529"/>
    <cellStyle name="Comma 35" xfId="528"/>
    <cellStyle name="Comma 36" xfId="527"/>
    <cellStyle name="Comma 37" xfId="526"/>
    <cellStyle name="Comma 38" xfId="525"/>
    <cellStyle name="Comma 39" xfId="524"/>
    <cellStyle name="Comma 4" xfId="82"/>
    <cellStyle name="Comma 4 2" xfId="523"/>
    <cellStyle name="Comma 4 3" xfId="522"/>
    <cellStyle name="Comma 4 3 2" xfId="603"/>
    <cellStyle name="Comma 4 3 2 2" xfId="730"/>
    <cellStyle name="Comma 4 3 2 2 2" xfId="958"/>
    <cellStyle name="Comma 4 3 2 2 2 2" xfId="9715"/>
    <cellStyle name="Comma 4 3 2 2 3" xfId="9499"/>
    <cellStyle name="Comma 4 3 2 3" xfId="814"/>
    <cellStyle name="Comma 4 3 2 3 2" xfId="1030"/>
    <cellStyle name="Comma 4 3 2 3 2 2" xfId="9787"/>
    <cellStyle name="Comma 4 3 2 3 3" xfId="9571"/>
    <cellStyle name="Comma 4 3 2 4" xfId="886"/>
    <cellStyle name="Comma 4 3 2 4 2" xfId="9643"/>
    <cellStyle name="Comma 4 3 2 5" xfId="9427"/>
    <cellStyle name="Comma 4 3 3" xfId="627"/>
    <cellStyle name="Comma 4 3 3 2" xfId="736"/>
    <cellStyle name="Comma 4 3 3 2 2" xfId="964"/>
    <cellStyle name="Comma 4 3 3 2 2 2" xfId="9721"/>
    <cellStyle name="Comma 4 3 3 2 3" xfId="9505"/>
    <cellStyle name="Comma 4 3 3 3" xfId="820"/>
    <cellStyle name="Comma 4 3 3 3 2" xfId="1036"/>
    <cellStyle name="Comma 4 3 3 3 2 2" xfId="9793"/>
    <cellStyle name="Comma 4 3 3 3 3" xfId="9577"/>
    <cellStyle name="Comma 4 3 3 4" xfId="892"/>
    <cellStyle name="Comma 4 3 3 4 2" xfId="9649"/>
    <cellStyle name="Comma 4 3 3 5" xfId="9433"/>
    <cellStyle name="Comma 4 3 4" xfId="667"/>
    <cellStyle name="Comma 4 3 4 2" xfId="767"/>
    <cellStyle name="Comma 4 3 4 2 2" xfId="983"/>
    <cellStyle name="Comma 4 3 4 2 2 2" xfId="9740"/>
    <cellStyle name="Comma 4 3 4 2 3" xfId="9524"/>
    <cellStyle name="Comma 4 3 4 3" xfId="839"/>
    <cellStyle name="Comma 4 3 4 3 2" xfId="1055"/>
    <cellStyle name="Comma 4 3 4 3 2 2" xfId="9812"/>
    <cellStyle name="Comma 4 3 4 3 3" xfId="9596"/>
    <cellStyle name="Comma 4 3 4 4" xfId="911"/>
    <cellStyle name="Comma 4 3 4 4 2" xfId="9668"/>
    <cellStyle name="Comma 4 3 4 5" xfId="9452"/>
    <cellStyle name="Comma 4 3 5" xfId="727"/>
    <cellStyle name="Comma 4 3 5 2" xfId="955"/>
    <cellStyle name="Comma 4 3 5 2 2" xfId="9712"/>
    <cellStyle name="Comma 4 3 5 3" xfId="9496"/>
    <cellStyle name="Comma 4 3 6" xfId="811"/>
    <cellStyle name="Comma 4 3 6 2" xfId="1027"/>
    <cellStyle name="Comma 4 3 6 2 2" xfId="9784"/>
    <cellStyle name="Comma 4 3 6 3" xfId="9568"/>
    <cellStyle name="Comma 4 3 7" xfId="883"/>
    <cellStyle name="Comma 4 3 7 2" xfId="9640"/>
    <cellStyle name="Comma 4 3 8" xfId="9424"/>
    <cellStyle name="Comma 4 4" xfId="1358"/>
    <cellStyle name="Comma 40" xfId="521"/>
    <cellStyle name="Comma 41" xfId="520"/>
    <cellStyle name="Comma 42" xfId="519"/>
    <cellStyle name="Comma 43" xfId="518"/>
    <cellStyle name="Comma 44" xfId="517"/>
    <cellStyle name="Comma 45" xfId="516"/>
    <cellStyle name="Comma 46" xfId="515"/>
    <cellStyle name="Comma 47" xfId="514"/>
    <cellStyle name="Comma 48" xfId="513"/>
    <cellStyle name="Comma 49" xfId="512"/>
    <cellStyle name="Comma 5" xfId="83"/>
    <cellStyle name="Comma 5 2" xfId="1359"/>
    <cellStyle name="Comma 5 3" xfId="1360"/>
    <cellStyle name="Comma 5 4" xfId="1361"/>
    <cellStyle name="Comma 50" xfId="511"/>
    <cellStyle name="Comma 51" xfId="510"/>
    <cellStyle name="Comma 52" xfId="509"/>
    <cellStyle name="Comma 53" xfId="508"/>
    <cellStyle name="Comma 54" xfId="507"/>
    <cellStyle name="Comma 55" xfId="506"/>
    <cellStyle name="Comma 56" xfId="505"/>
    <cellStyle name="Comma 57" xfId="504"/>
    <cellStyle name="Comma 58" xfId="503"/>
    <cellStyle name="Comma 59" xfId="502"/>
    <cellStyle name="Comma 6" xfId="84"/>
    <cellStyle name="Comma 6 2" xfId="501"/>
    <cellStyle name="Comma 6 3" xfId="609"/>
    <cellStyle name="Comma 60" xfId="500"/>
    <cellStyle name="Comma 61" xfId="499"/>
    <cellStyle name="Comma 62" xfId="498"/>
    <cellStyle name="Comma 63" xfId="497"/>
    <cellStyle name="Comma 64" xfId="496"/>
    <cellStyle name="Comma 65" xfId="495"/>
    <cellStyle name="Comma 66" xfId="494"/>
    <cellStyle name="Comma 67" xfId="493"/>
    <cellStyle name="Comma 68" xfId="492"/>
    <cellStyle name="Comma 69" xfId="491"/>
    <cellStyle name="Comma 7" xfId="85"/>
    <cellStyle name="Comma 7 2" xfId="1362"/>
    <cellStyle name="Comma 70" xfId="490"/>
    <cellStyle name="Comma 71" xfId="489"/>
    <cellStyle name="Comma 72" xfId="488"/>
    <cellStyle name="Comma 73" xfId="487"/>
    <cellStyle name="Comma 74" xfId="486"/>
    <cellStyle name="Comma 75" xfId="485"/>
    <cellStyle name="Comma 76" xfId="484"/>
    <cellStyle name="Comma 77" xfId="483"/>
    <cellStyle name="Comma 78" xfId="482"/>
    <cellStyle name="Comma 79" xfId="481"/>
    <cellStyle name="Comma 8" xfId="86"/>
    <cellStyle name="Comma 8 2" xfId="87"/>
    <cellStyle name="Comma 8 2 2" xfId="364"/>
    <cellStyle name="Comma 8 3" xfId="610"/>
    <cellStyle name="Comma 80" xfId="480"/>
    <cellStyle name="Comma 81" xfId="479"/>
    <cellStyle name="Comma 82" xfId="478"/>
    <cellStyle name="Comma 83" xfId="477"/>
    <cellStyle name="Comma 84" xfId="637"/>
    <cellStyle name="Comma 84 2" xfId="743"/>
    <cellStyle name="Comma 85" xfId="642"/>
    <cellStyle name="Comma 85 2" xfId="748"/>
    <cellStyle name="Comma 9" xfId="88"/>
    <cellStyle name="Comma 9 2" xfId="366"/>
    <cellStyle name="Comma 9 3" xfId="611"/>
    <cellStyle name="Comma Input" xfId="89"/>
    <cellStyle name="Comma0" xfId="90"/>
    <cellStyle name="Comma0 2" xfId="1363"/>
    <cellStyle name="Company Name" xfId="91"/>
    <cellStyle name="Config Data" xfId="92"/>
    <cellStyle name="Currency" xfId="93" builtinId="4"/>
    <cellStyle name="Currency [1]" xfId="94"/>
    <cellStyle name="Currency [2]" xfId="95"/>
    <cellStyle name="Currency [3]" xfId="96"/>
    <cellStyle name="Currency 0.0" xfId="97"/>
    <cellStyle name="Currency 0.00" xfId="98"/>
    <cellStyle name="Currency 0.000" xfId="99"/>
    <cellStyle name="Currency 0.0000" xfId="100"/>
    <cellStyle name="Currency 10" xfId="476"/>
    <cellStyle name="Currency 100" xfId="1364"/>
    <cellStyle name="Currency 100 2" xfId="1365"/>
    <cellStyle name="Currency 11" xfId="475"/>
    <cellStyle name="Currency 12" xfId="474"/>
    <cellStyle name="Currency 13" xfId="612"/>
    <cellStyle name="Currency 14" xfId="623"/>
    <cellStyle name="Currency 15" xfId="628"/>
    <cellStyle name="Currency 16" xfId="640"/>
    <cellStyle name="Currency 16 2" xfId="746"/>
    <cellStyle name="Currency 17" xfId="639"/>
    <cellStyle name="Currency 17 2" xfId="745"/>
    <cellStyle name="Currency 18" xfId="668"/>
    <cellStyle name="Currency 19" xfId="676"/>
    <cellStyle name="Currency 2" xfId="101"/>
    <cellStyle name="Currency 2 2" xfId="102"/>
    <cellStyle name="Currency 2 3" xfId="473"/>
    <cellStyle name="Currency 20" xfId="669"/>
    <cellStyle name="Currency 21" xfId="681"/>
    <cellStyle name="Currency 22" xfId="670"/>
    <cellStyle name="Currency 23" xfId="680"/>
    <cellStyle name="Currency 24" xfId="671"/>
    <cellStyle name="Currency 25" xfId="679"/>
    <cellStyle name="Currency 26" xfId="672"/>
    <cellStyle name="Currency 27" xfId="678"/>
    <cellStyle name="Currency 3" xfId="103"/>
    <cellStyle name="Currency 3 2" xfId="104"/>
    <cellStyle name="Currency 3 3" xfId="589"/>
    <cellStyle name="Currency 3 4" xfId="590"/>
    <cellStyle name="Currency 3 5" xfId="641"/>
    <cellStyle name="Currency 3 5 2" xfId="747"/>
    <cellStyle name="Currency 4" xfId="105"/>
    <cellStyle name="Currency 4 10" xfId="1366"/>
    <cellStyle name="Currency 4 10 2" xfId="1367"/>
    <cellStyle name="Currency 4 10 2 2" xfId="1368"/>
    <cellStyle name="Currency 4 10 2 3" xfId="1369"/>
    <cellStyle name="Currency 4 10 3" xfId="1370"/>
    <cellStyle name="Currency 4 10 4" xfId="1371"/>
    <cellStyle name="Currency 4 10 5" xfId="1372"/>
    <cellStyle name="Currency 4 11" xfId="1373"/>
    <cellStyle name="Currency 4 2" xfId="1374"/>
    <cellStyle name="Currency 4 2 10" xfId="1375"/>
    <cellStyle name="Currency 4 2 10 2" xfId="1376"/>
    <cellStyle name="Currency 4 2 10 3" xfId="1377"/>
    <cellStyle name="Currency 4 2 11" xfId="1378"/>
    <cellStyle name="Currency 4 2 12" xfId="1379"/>
    <cellStyle name="Currency 4 2 13" xfId="1380"/>
    <cellStyle name="Currency 4 2 2" xfId="1381"/>
    <cellStyle name="Currency 4 2 2 2" xfId="1382"/>
    <cellStyle name="Currency 4 2 2 2 2" xfId="1383"/>
    <cellStyle name="Currency 4 2 2 2 2 2" xfId="1384"/>
    <cellStyle name="Currency 4 2 2 2 2 2 2" xfId="1385"/>
    <cellStyle name="Currency 4 2 2 2 2 2 2 2" xfId="1386"/>
    <cellStyle name="Currency 4 2 2 2 2 2 2 3" xfId="1387"/>
    <cellStyle name="Currency 4 2 2 2 2 2 3" xfId="1388"/>
    <cellStyle name="Currency 4 2 2 2 2 2 4" xfId="1389"/>
    <cellStyle name="Currency 4 2 2 2 2 2 5" xfId="1390"/>
    <cellStyle name="Currency 4 2 2 2 2 3" xfId="1391"/>
    <cellStyle name="Currency 4 2 2 2 2 3 2" xfId="1392"/>
    <cellStyle name="Currency 4 2 2 2 2 3 2 2" xfId="1393"/>
    <cellStyle name="Currency 4 2 2 2 2 3 2 3" xfId="1394"/>
    <cellStyle name="Currency 4 2 2 2 2 3 3" xfId="1395"/>
    <cellStyle name="Currency 4 2 2 2 2 3 4" xfId="1396"/>
    <cellStyle name="Currency 4 2 2 2 2 3 5" xfId="1397"/>
    <cellStyle name="Currency 4 2 2 2 2 4" xfId="1398"/>
    <cellStyle name="Currency 4 2 2 2 2 4 2" xfId="1399"/>
    <cellStyle name="Currency 4 2 2 2 2 4 3" xfId="1400"/>
    <cellStyle name="Currency 4 2 2 2 2 5" xfId="1401"/>
    <cellStyle name="Currency 4 2 2 2 2 6" xfId="1402"/>
    <cellStyle name="Currency 4 2 2 2 2 7" xfId="1403"/>
    <cellStyle name="Currency 4 2 2 2 3" xfId="1404"/>
    <cellStyle name="Currency 4 2 2 2 3 2" xfId="1405"/>
    <cellStyle name="Currency 4 2 2 2 3 2 2" xfId="1406"/>
    <cellStyle name="Currency 4 2 2 2 3 2 3" xfId="1407"/>
    <cellStyle name="Currency 4 2 2 2 3 3" xfId="1408"/>
    <cellStyle name="Currency 4 2 2 2 3 4" xfId="1409"/>
    <cellStyle name="Currency 4 2 2 2 3 5" xfId="1410"/>
    <cellStyle name="Currency 4 2 2 2 4" xfId="1411"/>
    <cellStyle name="Currency 4 2 2 2 4 2" xfId="1412"/>
    <cellStyle name="Currency 4 2 2 2 4 2 2" xfId="1413"/>
    <cellStyle name="Currency 4 2 2 2 4 2 3" xfId="1414"/>
    <cellStyle name="Currency 4 2 2 2 4 3" xfId="1415"/>
    <cellStyle name="Currency 4 2 2 2 4 4" xfId="1416"/>
    <cellStyle name="Currency 4 2 2 2 4 5" xfId="1417"/>
    <cellStyle name="Currency 4 2 2 2 5" xfId="1418"/>
    <cellStyle name="Currency 4 2 2 2 5 2" xfId="1419"/>
    <cellStyle name="Currency 4 2 2 2 5 3" xfId="1420"/>
    <cellStyle name="Currency 4 2 2 2 6" xfId="1421"/>
    <cellStyle name="Currency 4 2 2 2 7" xfId="1422"/>
    <cellStyle name="Currency 4 2 2 2 8" xfId="1423"/>
    <cellStyle name="Currency 4 2 2 3" xfId="1424"/>
    <cellStyle name="Currency 4 2 2 3 2" xfId="1425"/>
    <cellStyle name="Currency 4 2 2 3 2 2" xfId="1426"/>
    <cellStyle name="Currency 4 2 2 3 2 2 2" xfId="1427"/>
    <cellStyle name="Currency 4 2 2 3 2 2 3" xfId="1428"/>
    <cellStyle name="Currency 4 2 2 3 2 3" xfId="1429"/>
    <cellStyle name="Currency 4 2 2 3 2 4" xfId="1430"/>
    <cellStyle name="Currency 4 2 2 3 2 5" xfId="1431"/>
    <cellStyle name="Currency 4 2 2 3 3" xfId="1432"/>
    <cellStyle name="Currency 4 2 2 3 3 2" xfId="1433"/>
    <cellStyle name="Currency 4 2 2 3 3 2 2" xfId="1434"/>
    <cellStyle name="Currency 4 2 2 3 3 2 3" xfId="1435"/>
    <cellStyle name="Currency 4 2 2 3 3 3" xfId="1436"/>
    <cellStyle name="Currency 4 2 2 3 3 4" xfId="1437"/>
    <cellStyle name="Currency 4 2 2 3 3 5" xfId="1438"/>
    <cellStyle name="Currency 4 2 2 3 4" xfId="1439"/>
    <cellStyle name="Currency 4 2 2 3 4 2" xfId="1440"/>
    <cellStyle name="Currency 4 2 2 3 4 3" xfId="1441"/>
    <cellStyle name="Currency 4 2 2 3 5" xfId="1442"/>
    <cellStyle name="Currency 4 2 2 3 6" xfId="1443"/>
    <cellStyle name="Currency 4 2 2 3 7" xfId="1444"/>
    <cellStyle name="Currency 4 2 2 4" xfId="1445"/>
    <cellStyle name="Currency 4 2 2 4 2" xfId="1446"/>
    <cellStyle name="Currency 4 2 2 4 2 2" xfId="1447"/>
    <cellStyle name="Currency 4 2 2 4 2 3" xfId="1448"/>
    <cellStyle name="Currency 4 2 2 4 3" xfId="1449"/>
    <cellStyle name="Currency 4 2 2 4 4" xfId="1450"/>
    <cellStyle name="Currency 4 2 2 4 5" xfId="1451"/>
    <cellStyle name="Currency 4 2 2 5" xfId="1452"/>
    <cellStyle name="Currency 4 2 2 5 2" xfId="1453"/>
    <cellStyle name="Currency 4 2 2 5 2 2" xfId="1454"/>
    <cellStyle name="Currency 4 2 2 5 2 3" xfId="1455"/>
    <cellStyle name="Currency 4 2 2 5 3" xfId="1456"/>
    <cellStyle name="Currency 4 2 2 5 4" xfId="1457"/>
    <cellStyle name="Currency 4 2 2 5 5" xfId="1458"/>
    <cellStyle name="Currency 4 2 2 6" xfId="1459"/>
    <cellStyle name="Currency 4 2 2 6 2" xfId="1460"/>
    <cellStyle name="Currency 4 2 2 6 3" xfId="1461"/>
    <cellStyle name="Currency 4 2 2 7" xfId="1462"/>
    <cellStyle name="Currency 4 2 2 8" xfId="1463"/>
    <cellStyle name="Currency 4 2 2 9" xfId="1464"/>
    <cellStyle name="Currency 4 2 3" xfId="1465"/>
    <cellStyle name="Currency 4 2 3 2" xfId="1466"/>
    <cellStyle name="Currency 4 2 3 2 2" xfId="1467"/>
    <cellStyle name="Currency 4 2 3 2 2 2" xfId="1468"/>
    <cellStyle name="Currency 4 2 3 2 2 2 2" xfId="1469"/>
    <cellStyle name="Currency 4 2 3 2 2 2 2 2" xfId="1470"/>
    <cellStyle name="Currency 4 2 3 2 2 2 2 3" xfId="1471"/>
    <cellStyle name="Currency 4 2 3 2 2 2 3" xfId="1472"/>
    <cellStyle name="Currency 4 2 3 2 2 2 4" xfId="1473"/>
    <cellStyle name="Currency 4 2 3 2 2 2 5" xfId="1474"/>
    <cellStyle name="Currency 4 2 3 2 2 3" xfId="1475"/>
    <cellStyle name="Currency 4 2 3 2 2 3 2" xfId="1476"/>
    <cellStyle name="Currency 4 2 3 2 2 3 2 2" xfId="1477"/>
    <cellStyle name="Currency 4 2 3 2 2 3 2 3" xfId="1478"/>
    <cellStyle name="Currency 4 2 3 2 2 3 3" xfId="1479"/>
    <cellStyle name="Currency 4 2 3 2 2 3 4" xfId="1480"/>
    <cellStyle name="Currency 4 2 3 2 2 3 5" xfId="1481"/>
    <cellStyle name="Currency 4 2 3 2 2 4" xfId="1482"/>
    <cellStyle name="Currency 4 2 3 2 2 4 2" xfId="1483"/>
    <cellStyle name="Currency 4 2 3 2 2 4 3" xfId="1484"/>
    <cellStyle name="Currency 4 2 3 2 2 5" xfId="1485"/>
    <cellStyle name="Currency 4 2 3 2 2 6" xfId="1486"/>
    <cellStyle name="Currency 4 2 3 2 2 7" xfId="1487"/>
    <cellStyle name="Currency 4 2 3 2 3" xfId="1488"/>
    <cellStyle name="Currency 4 2 3 2 3 2" xfId="1489"/>
    <cellStyle name="Currency 4 2 3 2 3 2 2" xfId="1490"/>
    <cellStyle name="Currency 4 2 3 2 3 2 3" xfId="1491"/>
    <cellStyle name="Currency 4 2 3 2 3 3" xfId="1492"/>
    <cellStyle name="Currency 4 2 3 2 3 4" xfId="1493"/>
    <cellStyle name="Currency 4 2 3 2 3 5" xfId="1494"/>
    <cellStyle name="Currency 4 2 3 2 4" xfId="1495"/>
    <cellStyle name="Currency 4 2 3 2 4 2" xfId="1496"/>
    <cellStyle name="Currency 4 2 3 2 4 2 2" xfId="1497"/>
    <cellStyle name="Currency 4 2 3 2 4 2 3" xfId="1498"/>
    <cellStyle name="Currency 4 2 3 2 4 3" xfId="1499"/>
    <cellStyle name="Currency 4 2 3 2 4 4" xfId="1500"/>
    <cellStyle name="Currency 4 2 3 2 4 5" xfId="1501"/>
    <cellStyle name="Currency 4 2 3 2 5" xfId="1502"/>
    <cellStyle name="Currency 4 2 3 2 5 2" xfId="1503"/>
    <cellStyle name="Currency 4 2 3 2 5 3" xfId="1504"/>
    <cellStyle name="Currency 4 2 3 2 6" xfId="1505"/>
    <cellStyle name="Currency 4 2 3 2 7" xfId="1506"/>
    <cellStyle name="Currency 4 2 3 2 8" xfId="1507"/>
    <cellStyle name="Currency 4 2 3 3" xfId="1508"/>
    <cellStyle name="Currency 4 2 3 3 2" xfId="1509"/>
    <cellStyle name="Currency 4 2 3 3 2 2" xfId="1510"/>
    <cellStyle name="Currency 4 2 3 3 2 2 2" xfId="1511"/>
    <cellStyle name="Currency 4 2 3 3 2 2 3" xfId="1512"/>
    <cellStyle name="Currency 4 2 3 3 2 3" xfId="1513"/>
    <cellStyle name="Currency 4 2 3 3 2 4" xfId="1514"/>
    <cellStyle name="Currency 4 2 3 3 2 5" xfId="1515"/>
    <cellStyle name="Currency 4 2 3 3 3" xfId="1516"/>
    <cellStyle name="Currency 4 2 3 3 3 2" xfId="1517"/>
    <cellStyle name="Currency 4 2 3 3 3 2 2" xfId="1518"/>
    <cellStyle name="Currency 4 2 3 3 3 2 3" xfId="1519"/>
    <cellStyle name="Currency 4 2 3 3 3 3" xfId="1520"/>
    <cellStyle name="Currency 4 2 3 3 3 4" xfId="1521"/>
    <cellStyle name="Currency 4 2 3 3 3 5" xfId="1522"/>
    <cellStyle name="Currency 4 2 3 3 4" xfId="1523"/>
    <cellStyle name="Currency 4 2 3 3 4 2" xfId="1524"/>
    <cellStyle name="Currency 4 2 3 3 4 3" xfId="1525"/>
    <cellStyle name="Currency 4 2 3 3 5" xfId="1526"/>
    <cellStyle name="Currency 4 2 3 3 6" xfId="1527"/>
    <cellStyle name="Currency 4 2 3 3 7" xfId="1528"/>
    <cellStyle name="Currency 4 2 3 4" xfId="1529"/>
    <cellStyle name="Currency 4 2 3 4 2" xfId="1530"/>
    <cellStyle name="Currency 4 2 3 4 2 2" xfId="1531"/>
    <cellStyle name="Currency 4 2 3 4 2 3" xfId="1532"/>
    <cellStyle name="Currency 4 2 3 4 3" xfId="1533"/>
    <cellStyle name="Currency 4 2 3 4 4" xfId="1534"/>
    <cellStyle name="Currency 4 2 3 4 5" xfId="1535"/>
    <cellStyle name="Currency 4 2 3 5" xfId="1536"/>
    <cellStyle name="Currency 4 2 3 5 2" xfId="1537"/>
    <cellStyle name="Currency 4 2 3 5 2 2" xfId="1538"/>
    <cellStyle name="Currency 4 2 3 5 2 3" xfId="1539"/>
    <cellStyle name="Currency 4 2 3 5 3" xfId="1540"/>
    <cellStyle name="Currency 4 2 3 5 4" xfId="1541"/>
    <cellStyle name="Currency 4 2 3 5 5" xfId="1542"/>
    <cellStyle name="Currency 4 2 3 6" xfId="1543"/>
    <cellStyle name="Currency 4 2 3 6 2" xfId="1544"/>
    <cellStyle name="Currency 4 2 3 6 3" xfId="1545"/>
    <cellStyle name="Currency 4 2 3 7" xfId="1546"/>
    <cellStyle name="Currency 4 2 3 8" xfId="1547"/>
    <cellStyle name="Currency 4 2 3 9" xfId="1548"/>
    <cellStyle name="Currency 4 2 4" xfId="1549"/>
    <cellStyle name="Currency 4 2 4 2" xfId="1550"/>
    <cellStyle name="Currency 4 2 4 2 2" xfId="1551"/>
    <cellStyle name="Currency 4 2 4 2 2 2" xfId="1552"/>
    <cellStyle name="Currency 4 2 4 2 2 2 2" xfId="1553"/>
    <cellStyle name="Currency 4 2 4 2 2 2 2 2" xfId="1554"/>
    <cellStyle name="Currency 4 2 4 2 2 2 2 3" xfId="1555"/>
    <cellStyle name="Currency 4 2 4 2 2 2 3" xfId="1556"/>
    <cellStyle name="Currency 4 2 4 2 2 2 4" xfId="1557"/>
    <cellStyle name="Currency 4 2 4 2 2 2 5" xfId="1558"/>
    <cellStyle name="Currency 4 2 4 2 2 3" xfId="1559"/>
    <cellStyle name="Currency 4 2 4 2 2 3 2" xfId="1560"/>
    <cellStyle name="Currency 4 2 4 2 2 3 2 2" xfId="1561"/>
    <cellStyle name="Currency 4 2 4 2 2 3 2 3" xfId="1562"/>
    <cellStyle name="Currency 4 2 4 2 2 3 3" xfId="1563"/>
    <cellStyle name="Currency 4 2 4 2 2 3 4" xfId="1564"/>
    <cellStyle name="Currency 4 2 4 2 2 3 5" xfId="1565"/>
    <cellStyle name="Currency 4 2 4 2 2 4" xfId="1566"/>
    <cellStyle name="Currency 4 2 4 2 2 4 2" xfId="1567"/>
    <cellStyle name="Currency 4 2 4 2 2 4 3" xfId="1568"/>
    <cellStyle name="Currency 4 2 4 2 2 5" xfId="1569"/>
    <cellStyle name="Currency 4 2 4 2 2 6" xfId="1570"/>
    <cellStyle name="Currency 4 2 4 2 2 7" xfId="1571"/>
    <cellStyle name="Currency 4 2 4 2 3" xfId="1572"/>
    <cellStyle name="Currency 4 2 4 2 3 2" xfId="1573"/>
    <cellStyle name="Currency 4 2 4 2 3 2 2" xfId="1574"/>
    <cellStyle name="Currency 4 2 4 2 3 2 3" xfId="1575"/>
    <cellStyle name="Currency 4 2 4 2 3 3" xfId="1576"/>
    <cellStyle name="Currency 4 2 4 2 3 4" xfId="1577"/>
    <cellStyle name="Currency 4 2 4 2 3 5" xfId="1578"/>
    <cellStyle name="Currency 4 2 4 2 4" xfId="1579"/>
    <cellStyle name="Currency 4 2 4 2 4 2" xfId="1580"/>
    <cellStyle name="Currency 4 2 4 2 4 2 2" xfId="1581"/>
    <cellStyle name="Currency 4 2 4 2 4 2 3" xfId="1582"/>
    <cellStyle name="Currency 4 2 4 2 4 3" xfId="1583"/>
    <cellStyle name="Currency 4 2 4 2 4 4" xfId="1584"/>
    <cellStyle name="Currency 4 2 4 2 4 5" xfId="1585"/>
    <cellStyle name="Currency 4 2 4 2 5" xfId="1586"/>
    <cellStyle name="Currency 4 2 4 2 5 2" xfId="1587"/>
    <cellStyle name="Currency 4 2 4 2 5 3" xfId="1588"/>
    <cellStyle name="Currency 4 2 4 2 6" xfId="1589"/>
    <cellStyle name="Currency 4 2 4 2 7" xfId="1590"/>
    <cellStyle name="Currency 4 2 4 2 8" xfId="1591"/>
    <cellStyle name="Currency 4 2 4 3" xfId="1592"/>
    <cellStyle name="Currency 4 2 4 3 2" xfId="1593"/>
    <cellStyle name="Currency 4 2 4 3 2 2" xfId="1594"/>
    <cellStyle name="Currency 4 2 4 3 2 2 2" xfId="1595"/>
    <cellStyle name="Currency 4 2 4 3 2 2 3" xfId="1596"/>
    <cellStyle name="Currency 4 2 4 3 2 3" xfId="1597"/>
    <cellStyle name="Currency 4 2 4 3 2 4" xfId="1598"/>
    <cellStyle name="Currency 4 2 4 3 2 5" xfId="1599"/>
    <cellStyle name="Currency 4 2 4 3 3" xfId="1600"/>
    <cellStyle name="Currency 4 2 4 3 3 2" xfId="1601"/>
    <cellStyle name="Currency 4 2 4 3 3 2 2" xfId="1602"/>
    <cellStyle name="Currency 4 2 4 3 3 2 3" xfId="1603"/>
    <cellStyle name="Currency 4 2 4 3 3 3" xfId="1604"/>
    <cellStyle name="Currency 4 2 4 3 3 4" xfId="1605"/>
    <cellStyle name="Currency 4 2 4 3 3 5" xfId="1606"/>
    <cellStyle name="Currency 4 2 4 3 4" xfId="1607"/>
    <cellStyle name="Currency 4 2 4 3 4 2" xfId="1608"/>
    <cellStyle name="Currency 4 2 4 3 4 3" xfId="1609"/>
    <cellStyle name="Currency 4 2 4 3 5" xfId="1610"/>
    <cellStyle name="Currency 4 2 4 3 6" xfId="1611"/>
    <cellStyle name="Currency 4 2 4 3 7" xfId="1612"/>
    <cellStyle name="Currency 4 2 4 4" xfId="1613"/>
    <cellStyle name="Currency 4 2 4 4 2" xfId="1614"/>
    <cellStyle name="Currency 4 2 4 4 2 2" xfId="1615"/>
    <cellStyle name="Currency 4 2 4 4 2 3" xfId="1616"/>
    <cellStyle name="Currency 4 2 4 4 3" xfId="1617"/>
    <cellStyle name="Currency 4 2 4 4 4" xfId="1618"/>
    <cellStyle name="Currency 4 2 4 4 5" xfId="1619"/>
    <cellStyle name="Currency 4 2 4 5" xfId="1620"/>
    <cellStyle name="Currency 4 2 4 5 2" xfId="1621"/>
    <cellStyle name="Currency 4 2 4 5 2 2" xfId="1622"/>
    <cellStyle name="Currency 4 2 4 5 2 3" xfId="1623"/>
    <cellStyle name="Currency 4 2 4 5 3" xfId="1624"/>
    <cellStyle name="Currency 4 2 4 5 4" xfId="1625"/>
    <cellStyle name="Currency 4 2 4 5 5" xfId="1626"/>
    <cellStyle name="Currency 4 2 4 6" xfId="1627"/>
    <cellStyle name="Currency 4 2 4 6 2" xfId="1628"/>
    <cellStyle name="Currency 4 2 4 6 3" xfId="1629"/>
    <cellStyle name="Currency 4 2 4 7" xfId="1630"/>
    <cellStyle name="Currency 4 2 4 8" xfId="1631"/>
    <cellStyle name="Currency 4 2 4 9" xfId="1632"/>
    <cellStyle name="Currency 4 2 5" xfId="1633"/>
    <cellStyle name="Currency 4 2 5 2" xfId="1634"/>
    <cellStyle name="Currency 4 2 5 2 2" xfId="1635"/>
    <cellStyle name="Currency 4 2 5 2 2 2" xfId="1636"/>
    <cellStyle name="Currency 4 2 5 2 2 2 2" xfId="1637"/>
    <cellStyle name="Currency 4 2 5 2 2 2 3" xfId="1638"/>
    <cellStyle name="Currency 4 2 5 2 2 3" xfId="1639"/>
    <cellStyle name="Currency 4 2 5 2 2 4" xfId="1640"/>
    <cellStyle name="Currency 4 2 5 2 2 5" xfId="1641"/>
    <cellStyle name="Currency 4 2 5 2 3" xfId="1642"/>
    <cellStyle name="Currency 4 2 5 2 3 2" xfId="1643"/>
    <cellStyle name="Currency 4 2 5 2 3 2 2" xfId="1644"/>
    <cellStyle name="Currency 4 2 5 2 3 2 3" xfId="1645"/>
    <cellStyle name="Currency 4 2 5 2 3 3" xfId="1646"/>
    <cellStyle name="Currency 4 2 5 2 3 4" xfId="1647"/>
    <cellStyle name="Currency 4 2 5 2 3 5" xfId="1648"/>
    <cellStyle name="Currency 4 2 5 2 4" xfId="1649"/>
    <cellStyle name="Currency 4 2 5 2 4 2" xfId="1650"/>
    <cellStyle name="Currency 4 2 5 2 4 3" xfId="1651"/>
    <cellStyle name="Currency 4 2 5 2 5" xfId="1652"/>
    <cellStyle name="Currency 4 2 5 2 6" xfId="1653"/>
    <cellStyle name="Currency 4 2 5 2 7" xfId="1654"/>
    <cellStyle name="Currency 4 2 5 3" xfId="1655"/>
    <cellStyle name="Currency 4 2 5 3 2" xfId="1656"/>
    <cellStyle name="Currency 4 2 5 3 2 2" xfId="1657"/>
    <cellStyle name="Currency 4 2 5 3 2 3" xfId="1658"/>
    <cellStyle name="Currency 4 2 5 3 3" xfId="1659"/>
    <cellStyle name="Currency 4 2 5 3 4" xfId="1660"/>
    <cellStyle name="Currency 4 2 5 3 5" xfId="1661"/>
    <cellStyle name="Currency 4 2 5 4" xfId="1662"/>
    <cellStyle name="Currency 4 2 5 4 2" xfId="1663"/>
    <cellStyle name="Currency 4 2 5 4 2 2" xfId="1664"/>
    <cellStyle name="Currency 4 2 5 4 2 3" xfId="1665"/>
    <cellStyle name="Currency 4 2 5 4 3" xfId="1666"/>
    <cellStyle name="Currency 4 2 5 4 4" xfId="1667"/>
    <cellStyle name="Currency 4 2 5 4 5" xfId="1668"/>
    <cellStyle name="Currency 4 2 5 5" xfId="1669"/>
    <cellStyle name="Currency 4 2 5 5 2" xfId="1670"/>
    <cellStyle name="Currency 4 2 5 5 3" xfId="1671"/>
    <cellStyle name="Currency 4 2 5 6" xfId="1672"/>
    <cellStyle name="Currency 4 2 5 7" xfId="1673"/>
    <cellStyle name="Currency 4 2 5 8" xfId="1674"/>
    <cellStyle name="Currency 4 2 6" xfId="1675"/>
    <cellStyle name="Currency 4 2 7" xfId="1676"/>
    <cellStyle name="Currency 4 2 7 2" xfId="1677"/>
    <cellStyle name="Currency 4 2 7 2 2" xfId="1678"/>
    <cellStyle name="Currency 4 2 7 2 2 2" xfId="1679"/>
    <cellStyle name="Currency 4 2 7 2 2 3" xfId="1680"/>
    <cellStyle name="Currency 4 2 7 2 3" xfId="1681"/>
    <cellStyle name="Currency 4 2 7 2 4" xfId="1682"/>
    <cellStyle name="Currency 4 2 7 2 5" xfId="1683"/>
    <cellStyle name="Currency 4 2 7 3" xfId="1684"/>
    <cellStyle name="Currency 4 2 7 3 2" xfId="1685"/>
    <cellStyle name="Currency 4 2 7 3 2 2" xfId="1686"/>
    <cellStyle name="Currency 4 2 7 3 2 3" xfId="1687"/>
    <cellStyle name="Currency 4 2 7 3 3" xfId="1688"/>
    <cellStyle name="Currency 4 2 7 3 4" xfId="1689"/>
    <cellStyle name="Currency 4 2 7 3 5" xfId="1690"/>
    <cellStyle name="Currency 4 2 7 4" xfId="1691"/>
    <cellStyle name="Currency 4 2 7 4 2" xfId="1692"/>
    <cellStyle name="Currency 4 2 7 4 3" xfId="1693"/>
    <cellStyle name="Currency 4 2 7 5" xfId="1694"/>
    <cellStyle name="Currency 4 2 7 6" xfId="1695"/>
    <cellStyle name="Currency 4 2 7 7" xfId="1696"/>
    <cellStyle name="Currency 4 2 8" xfId="1697"/>
    <cellStyle name="Currency 4 2 8 2" xfId="1698"/>
    <cellStyle name="Currency 4 2 8 2 2" xfId="1699"/>
    <cellStyle name="Currency 4 2 8 2 3" xfId="1700"/>
    <cellStyle name="Currency 4 2 8 3" xfId="1701"/>
    <cellStyle name="Currency 4 2 8 4" xfId="1702"/>
    <cellStyle name="Currency 4 2 8 5" xfId="1703"/>
    <cellStyle name="Currency 4 2 9" xfId="1704"/>
    <cellStyle name="Currency 4 2 9 2" xfId="1705"/>
    <cellStyle name="Currency 4 2 9 2 2" xfId="1706"/>
    <cellStyle name="Currency 4 2 9 2 3" xfId="1707"/>
    <cellStyle name="Currency 4 2 9 3" xfId="1708"/>
    <cellStyle name="Currency 4 2 9 4" xfId="1709"/>
    <cellStyle name="Currency 4 2 9 5" xfId="1710"/>
    <cellStyle name="Currency 4 3" xfId="1711"/>
    <cellStyle name="Currency 4 3 2" xfId="1712"/>
    <cellStyle name="Currency 4 3 2 2" xfId="1713"/>
    <cellStyle name="Currency 4 3 2 2 2" xfId="1714"/>
    <cellStyle name="Currency 4 3 2 2 2 2" xfId="1715"/>
    <cellStyle name="Currency 4 3 2 2 2 2 2" xfId="1716"/>
    <cellStyle name="Currency 4 3 2 2 2 2 3" xfId="1717"/>
    <cellStyle name="Currency 4 3 2 2 2 3" xfId="1718"/>
    <cellStyle name="Currency 4 3 2 2 2 4" xfId="1719"/>
    <cellStyle name="Currency 4 3 2 2 2 5" xfId="1720"/>
    <cellStyle name="Currency 4 3 2 2 3" xfId="1721"/>
    <cellStyle name="Currency 4 3 2 2 3 2" xfId="1722"/>
    <cellStyle name="Currency 4 3 2 2 3 2 2" xfId="1723"/>
    <cellStyle name="Currency 4 3 2 2 3 2 3" xfId="1724"/>
    <cellStyle name="Currency 4 3 2 2 3 3" xfId="1725"/>
    <cellStyle name="Currency 4 3 2 2 3 4" xfId="1726"/>
    <cellStyle name="Currency 4 3 2 2 3 5" xfId="1727"/>
    <cellStyle name="Currency 4 3 2 2 4" xfId="1728"/>
    <cellStyle name="Currency 4 3 2 2 4 2" xfId="1729"/>
    <cellStyle name="Currency 4 3 2 2 4 3" xfId="1730"/>
    <cellStyle name="Currency 4 3 2 2 5" xfId="1731"/>
    <cellStyle name="Currency 4 3 2 2 6" xfId="1732"/>
    <cellStyle name="Currency 4 3 2 2 7" xfId="1733"/>
    <cellStyle name="Currency 4 3 2 3" xfId="1734"/>
    <cellStyle name="Currency 4 3 2 3 2" xfId="1735"/>
    <cellStyle name="Currency 4 3 2 3 2 2" xfId="1736"/>
    <cellStyle name="Currency 4 3 2 3 2 3" xfId="1737"/>
    <cellStyle name="Currency 4 3 2 3 3" xfId="1738"/>
    <cellStyle name="Currency 4 3 2 3 4" xfId="1739"/>
    <cellStyle name="Currency 4 3 2 3 5" xfId="1740"/>
    <cellStyle name="Currency 4 3 2 4" xfId="1741"/>
    <cellStyle name="Currency 4 3 2 4 2" xfId="1742"/>
    <cellStyle name="Currency 4 3 2 4 2 2" xfId="1743"/>
    <cellStyle name="Currency 4 3 2 4 2 3" xfId="1744"/>
    <cellStyle name="Currency 4 3 2 4 3" xfId="1745"/>
    <cellStyle name="Currency 4 3 2 4 4" xfId="1746"/>
    <cellStyle name="Currency 4 3 2 4 5" xfId="1747"/>
    <cellStyle name="Currency 4 3 2 5" xfId="1748"/>
    <cellStyle name="Currency 4 3 2 5 2" xfId="1749"/>
    <cellStyle name="Currency 4 3 2 5 3" xfId="1750"/>
    <cellStyle name="Currency 4 3 2 6" xfId="1751"/>
    <cellStyle name="Currency 4 3 2 7" xfId="1752"/>
    <cellStyle name="Currency 4 3 2 8" xfId="1753"/>
    <cellStyle name="Currency 4 3 3" xfId="1754"/>
    <cellStyle name="Currency 4 3 3 2" xfId="1755"/>
    <cellStyle name="Currency 4 3 3 2 2" xfId="1756"/>
    <cellStyle name="Currency 4 3 3 2 2 2" xfId="1757"/>
    <cellStyle name="Currency 4 3 3 2 2 3" xfId="1758"/>
    <cellStyle name="Currency 4 3 3 2 3" xfId="1759"/>
    <cellStyle name="Currency 4 3 3 2 4" xfId="1760"/>
    <cellStyle name="Currency 4 3 3 2 5" xfId="1761"/>
    <cellStyle name="Currency 4 3 3 3" xfId="1762"/>
    <cellStyle name="Currency 4 3 3 3 2" xfId="1763"/>
    <cellStyle name="Currency 4 3 3 3 2 2" xfId="1764"/>
    <cellStyle name="Currency 4 3 3 3 2 3" xfId="1765"/>
    <cellStyle name="Currency 4 3 3 3 3" xfId="1766"/>
    <cellStyle name="Currency 4 3 3 3 4" xfId="1767"/>
    <cellStyle name="Currency 4 3 3 3 5" xfId="1768"/>
    <cellStyle name="Currency 4 3 3 4" xfId="1769"/>
    <cellStyle name="Currency 4 3 3 4 2" xfId="1770"/>
    <cellStyle name="Currency 4 3 3 4 3" xfId="1771"/>
    <cellStyle name="Currency 4 3 3 5" xfId="1772"/>
    <cellStyle name="Currency 4 3 3 6" xfId="1773"/>
    <cellStyle name="Currency 4 3 3 7" xfId="1774"/>
    <cellStyle name="Currency 4 3 4" xfId="1775"/>
    <cellStyle name="Currency 4 3 4 2" xfId="1776"/>
    <cellStyle name="Currency 4 3 4 2 2" xfId="1777"/>
    <cellStyle name="Currency 4 3 4 2 3" xfId="1778"/>
    <cellStyle name="Currency 4 3 4 3" xfId="1779"/>
    <cellStyle name="Currency 4 3 4 4" xfId="1780"/>
    <cellStyle name="Currency 4 3 4 5" xfId="1781"/>
    <cellStyle name="Currency 4 3 5" xfId="1782"/>
    <cellStyle name="Currency 4 3 5 2" xfId="1783"/>
    <cellStyle name="Currency 4 3 5 2 2" xfId="1784"/>
    <cellStyle name="Currency 4 3 5 2 3" xfId="1785"/>
    <cellStyle name="Currency 4 3 5 3" xfId="1786"/>
    <cellStyle name="Currency 4 3 5 4" xfId="1787"/>
    <cellStyle name="Currency 4 3 5 5" xfId="1788"/>
    <cellStyle name="Currency 4 3 6" xfId="1789"/>
    <cellStyle name="Currency 4 3 6 2" xfId="1790"/>
    <cellStyle name="Currency 4 3 6 3" xfId="1791"/>
    <cellStyle name="Currency 4 3 7" xfId="1792"/>
    <cellStyle name="Currency 4 3 8" xfId="1793"/>
    <cellStyle name="Currency 4 3 9" xfId="1794"/>
    <cellStyle name="Currency 4 4" xfId="1795"/>
    <cellStyle name="Currency 4 4 2" xfId="1796"/>
    <cellStyle name="Currency 4 4 2 2" xfId="1797"/>
    <cellStyle name="Currency 4 4 2 2 2" xfId="1798"/>
    <cellStyle name="Currency 4 4 2 2 2 2" xfId="1799"/>
    <cellStyle name="Currency 4 4 2 2 2 2 2" xfId="1800"/>
    <cellStyle name="Currency 4 4 2 2 2 2 3" xfId="1801"/>
    <cellStyle name="Currency 4 4 2 2 2 3" xfId="1802"/>
    <cellStyle name="Currency 4 4 2 2 2 4" xfId="1803"/>
    <cellStyle name="Currency 4 4 2 2 2 5" xfId="1804"/>
    <cellStyle name="Currency 4 4 2 2 3" xfId="1805"/>
    <cellStyle name="Currency 4 4 2 2 3 2" xfId="1806"/>
    <cellStyle name="Currency 4 4 2 2 3 2 2" xfId="1807"/>
    <cellStyle name="Currency 4 4 2 2 3 2 3" xfId="1808"/>
    <cellStyle name="Currency 4 4 2 2 3 3" xfId="1809"/>
    <cellStyle name="Currency 4 4 2 2 3 4" xfId="1810"/>
    <cellStyle name="Currency 4 4 2 2 3 5" xfId="1811"/>
    <cellStyle name="Currency 4 4 2 2 4" xfId="1812"/>
    <cellStyle name="Currency 4 4 2 2 4 2" xfId="1813"/>
    <cellStyle name="Currency 4 4 2 2 4 3" xfId="1814"/>
    <cellStyle name="Currency 4 4 2 2 5" xfId="1815"/>
    <cellStyle name="Currency 4 4 2 2 6" xfId="1816"/>
    <cellStyle name="Currency 4 4 2 2 7" xfId="1817"/>
    <cellStyle name="Currency 4 4 2 3" xfId="1818"/>
    <cellStyle name="Currency 4 4 2 3 2" xfId="1819"/>
    <cellStyle name="Currency 4 4 2 3 2 2" xfId="1820"/>
    <cellStyle name="Currency 4 4 2 3 2 3" xfId="1821"/>
    <cellStyle name="Currency 4 4 2 3 3" xfId="1822"/>
    <cellStyle name="Currency 4 4 2 3 4" xfId="1823"/>
    <cellStyle name="Currency 4 4 2 3 5" xfId="1824"/>
    <cellStyle name="Currency 4 4 2 4" xfId="1825"/>
    <cellStyle name="Currency 4 4 2 4 2" xfId="1826"/>
    <cellStyle name="Currency 4 4 2 4 2 2" xfId="1827"/>
    <cellStyle name="Currency 4 4 2 4 2 3" xfId="1828"/>
    <cellStyle name="Currency 4 4 2 4 3" xfId="1829"/>
    <cellStyle name="Currency 4 4 2 4 4" xfId="1830"/>
    <cellStyle name="Currency 4 4 2 4 5" xfId="1831"/>
    <cellStyle name="Currency 4 4 2 5" xfId="1832"/>
    <cellStyle name="Currency 4 4 2 5 2" xfId="1833"/>
    <cellStyle name="Currency 4 4 2 5 3" xfId="1834"/>
    <cellStyle name="Currency 4 4 2 6" xfId="1835"/>
    <cellStyle name="Currency 4 4 2 7" xfId="1836"/>
    <cellStyle name="Currency 4 4 2 8" xfId="1837"/>
    <cellStyle name="Currency 4 4 3" xfId="1838"/>
    <cellStyle name="Currency 4 4 3 2" xfId="1839"/>
    <cellStyle name="Currency 4 4 3 2 2" xfId="1840"/>
    <cellStyle name="Currency 4 4 3 2 2 2" xfId="1841"/>
    <cellStyle name="Currency 4 4 3 2 2 3" xfId="1842"/>
    <cellStyle name="Currency 4 4 3 2 3" xfId="1843"/>
    <cellStyle name="Currency 4 4 3 2 4" xfId="1844"/>
    <cellStyle name="Currency 4 4 3 2 5" xfId="1845"/>
    <cellStyle name="Currency 4 4 3 3" xfId="1846"/>
    <cellStyle name="Currency 4 4 3 3 2" xfId="1847"/>
    <cellStyle name="Currency 4 4 3 3 2 2" xfId="1848"/>
    <cellStyle name="Currency 4 4 3 3 2 3" xfId="1849"/>
    <cellStyle name="Currency 4 4 3 3 3" xfId="1850"/>
    <cellStyle name="Currency 4 4 3 3 4" xfId="1851"/>
    <cellStyle name="Currency 4 4 3 3 5" xfId="1852"/>
    <cellStyle name="Currency 4 4 3 4" xfId="1853"/>
    <cellStyle name="Currency 4 4 3 4 2" xfId="1854"/>
    <cellStyle name="Currency 4 4 3 4 3" xfId="1855"/>
    <cellStyle name="Currency 4 4 3 5" xfId="1856"/>
    <cellStyle name="Currency 4 4 3 6" xfId="1857"/>
    <cellStyle name="Currency 4 4 3 7" xfId="1858"/>
    <cellStyle name="Currency 4 4 4" xfId="1859"/>
    <cellStyle name="Currency 4 4 4 2" xfId="1860"/>
    <cellStyle name="Currency 4 4 4 2 2" xfId="1861"/>
    <cellStyle name="Currency 4 4 4 2 3" xfId="1862"/>
    <cellStyle name="Currency 4 4 4 3" xfId="1863"/>
    <cellStyle name="Currency 4 4 4 4" xfId="1864"/>
    <cellStyle name="Currency 4 4 4 5" xfId="1865"/>
    <cellStyle name="Currency 4 4 5" xfId="1866"/>
    <cellStyle name="Currency 4 4 5 2" xfId="1867"/>
    <cellStyle name="Currency 4 4 5 2 2" xfId="1868"/>
    <cellStyle name="Currency 4 4 5 2 3" xfId="1869"/>
    <cellStyle name="Currency 4 4 5 3" xfId="1870"/>
    <cellStyle name="Currency 4 4 5 4" xfId="1871"/>
    <cellStyle name="Currency 4 4 5 5" xfId="1872"/>
    <cellStyle name="Currency 4 4 6" xfId="1873"/>
    <cellStyle name="Currency 4 4 6 2" xfId="1874"/>
    <cellStyle name="Currency 4 4 6 3" xfId="1875"/>
    <cellStyle name="Currency 4 4 7" xfId="1876"/>
    <cellStyle name="Currency 4 4 8" xfId="1877"/>
    <cellStyle name="Currency 4 4 9" xfId="1878"/>
    <cellStyle name="Currency 4 5" xfId="1879"/>
    <cellStyle name="Currency 4 5 2" xfId="1880"/>
    <cellStyle name="Currency 4 5 2 2" xfId="1881"/>
    <cellStyle name="Currency 4 5 2 2 2" xfId="1882"/>
    <cellStyle name="Currency 4 5 2 2 2 2" xfId="1883"/>
    <cellStyle name="Currency 4 5 2 2 2 2 2" xfId="1884"/>
    <cellStyle name="Currency 4 5 2 2 2 2 3" xfId="1885"/>
    <cellStyle name="Currency 4 5 2 2 2 3" xfId="1886"/>
    <cellStyle name="Currency 4 5 2 2 2 4" xfId="1887"/>
    <cellStyle name="Currency 4 5 2 2 2 5" xfId="1888"/>
    <cellStyle name="Currency 4 5 2 2 3" xfId="1889"/>
    <cellStyle name="Currency 4 5 2 2 3 2" xfId="1890"/>
    <cellStyle name="Currency 4 5 2 2 3 2 2" xfId="1891"/>
    <cellStyle name="Currency 4 5 2 2 3 2 3" xfId="1892"/>
    <cellStyle name="Currency 4 5 2 2 3 3" xfId="1893"/>
    <cellStyle name="Currency 4 5 2 2 3 4" xfId="1894"/>
    <cellStyle name="Currency 4 5 2 2 3 5" xfId="1895"/>
    <cellStyle name="Currency 4 5 2 2 4" xfId="1896"/>
    <cellStyle name="Currency 4 5 2 2 4 2" xfId="1897"/>
    <cellStyle name="Currency 4 5 2 2 4 3" xfId="1898"/>
    <cellStyle name="Currency 4 5 2 2 5" xfId="1899"/>
    <cellStyle name="Currency 4 5 2 2 6" xfId="1900"/>
    <cellStyle name="Currency 4 5 2 2 7" xfId="1901"/>
    <cellStyle name="Currency 4 5 2 3" xfId="1902"/>
    <cellStyle name="Currency 4 5 2 3 2" xfId="1903"/>
    <cellStyle name="Currency 4 5 2 3 2 2" xfId="1904"/>
    <cellStyle name="Currency 4 5 2 3 2 3" xfId="1905"/>
    <cellStyle name="Currency 4 5 2 3 3" xfId="1906"/>
    <cellStyle name="Currency 4 5 2 3 4" xfId="1907"/>
    <cellStyle name="Currency 4 5 2 3 5" xfId="1908"/>
    <cellStyle name="Currency 4 5 2 4" xfId="1909"/>
    <cellStyle name="Currency 4 5 2 4 2" xfId="1910"/>
    <cellStyle name="Currency 4 5 2 4 2 2" xfId="1911"/>
    <cellStyle name="Currency 4 5 2 4 2 3" xfId="1912"/>
    <cellStyle name="Currency 4 5 2 4 3" xfId="1913"/>
    <cellStyle name="Currency 4 5 2 4 4" xfId="1914"/>
    <cellStyle name="Currency 4 5 2 4 5" xfId="1915"/>
    <cellStyle name="Currency 4 5 2 5" xfId="1916"/>
    <cellStyle name="Currency 4 5 2 5 2" xfId="1917"/>
    <cellStyle name="Currency 4 5 2 5 3" xfId="1918"/>
    <cellStyle name="Currency 4 5 2 6" xfId="1919"/>
    <cellStyle name="Currency 4 5 2 7" xfId="1920"/>
    <cellStyle name="Currency 4 5 2 8" xfId="1921"/>
    <cellStyle name="Currency 4 5 3" xfId="1922"/>
    <cellStyle name="Currency 4 5 3 2" xfId="1923"/>
    <cellStyle name="Currency 4 5 3 2 2" xfId="1924"/>
    <cellStyle name="Currency 4 5 3 2 2 2" xfId="1925"/>
    <cellStyle name="Currency 4 5 3 2 2 3" xfId="1926"/>
    <cellStyle name="Currency 4 5 3 2 3" xfId="1927"/>
    <cellStyle name="Currency 4 5 3 2 4" xfId="1928"/>
    <cellStyle name="Currency 4 5 3 2 5" xfId="1929"/>
    <cellStyle name="Currency 4 5 3 3" xfId="1930"/>
    <cellStyle name="Currency 4 5 3 3 2" xfId="1931"/>
    <cellStyle name="Currency 4 5 3 3 2 2" xfId="1932"/>
    <cellStyle name="Currency 4 5 3 3 2 3" xfId="1933"/>
    <cellStyle name="Currency 4 5 3 3 3" xfId="1934"/>
    <cellStyle name="Currency 4 5 3 3 4" xfId="1935"/>
    <cellStyle name="Currency 4 5 3 3 5" xfId="1936"/>
    <cellStyle name="Currency 4 5 3 4" xfId="1937"/>
    <cellStyle name="Currency 4 5 3 4 2" xfId="1938"/>
    <cellStyle name="Currency 4 5 3 4 3" xfId="1939"/>
    <cellStyle name="Currency 4 5 3 5" xfId="1940"/>
    <cellStyle name="Currency 4 5 3 6" xfId="1941"/>
    <cellStyle name="Currency 4 5 3 7" xfId="1942"/>
    <cellStyle name="Currency 4 5 4" xfId="1943"/>
    <cellStyle name="Currency 4 5 4 2" xfId="1944"/>
    <cellStyle name="Currency 4 5 4 2 2" xfId="1945"/>
    <cellStyle name="Currency 4 5 4 2 3" xfId="1946"/>
    <cellStyle name="Currency 4 5 4 3" xfId="1947"/>
    <cellStyle name="Currency 4 5 4 4" xfId="1948"/>
    <cellStyle name="Currency 4 5 4 5" xfId="1949"/>
    <cellStyle name="Currency 4 5 5" xfId="1950"/>
    <cellStyle name="Currency 4 5 5 2" xfId="1951"/>
    <cellStyle name="Currency 4 5 5 2 2" xfId="1952"/>
    <cellStyle name="Currency 4 5 5 2 3" xfId="1953"/>
    <cellStyle name="Currency 4 5 5 3" xfId="1954"/>
    <cellStyle name="Currency 4 5 5 4" xfId="1955"/>
    <cellStyle name="Currency 4 5 5 5" xfId="1956"/>
    <cellStyle name="Currency 4 5 6" xfId="1957"/>
    <cellStyle name="Currency 4 5 6 2" xfId="1958"/>
    <cellStyle name="Currency 4 5 6 3" xfId="1959"/>
    <cellStyle name="Currency 4 5 7" xfId="1960"/>
    <cellStyle name="Currency 4 5 8" xfId="1961"/>
    <cellStyle name="Currency 4 5 9" xfId="1962"/>
    <cellStyle name="Currency 4 6" xfId="1963"/>
    <cellStyle name="Currency 4 6 2" xfId="1964"/>
    <cellStyle name="Currency 4 6 2 2" xfId="1965"/>
    <cellStyle name="Currency 4 6 2 2 2" xfId="1966"/>
    <cellStyle name="Currency 4 6 2 2 2 2" xfId="1967"/>
    <cellStyle name="Currency 4 6 2 2 2 3" xfId="1968"/>
    <cellStyle name="Currency 4 6 2 2 3" xfId="1969"/>
    <cellStyle name="Currency 4 6 2 2 4" xfId="1970"/>
    <cellStyle name="Currency 4 6 2 2 5" xfId="1971"/>
    <cellStyle name="Currency 4 6 2 3" xfId="1972"/>
    <cellStyle name="Currency 4 6 2 3 2" xfId="1973"/>
    <cellStyle name="Currency 4 6 2 3 2 2" xfId="1974"/>
    <cellStyle name="Currency 4 6 2 3 2 3" xfId="1975"/>
    <cellStyle name="Currency 4 6 2 3 3" xfId="1976"/>
    <cellStyle name="Currency 4 6 2 3 4" xfId="1977"/>
    <cellStyle name="Currency 4 6 2 3 5" xfId="1978"/>
    <cellStyle name="Currency 4 6 2 4" xfId="1979"/>
    <cellStyle name="Currency 4 6 2 4 2" xfId="1980"/>
    <cellStyle name="Currency 4 6 2 4 3" xfId="1981"/>
    <cellStyle name="Currency 4 6 2 5" xfId="1982"/>
    <cellStyle name="Currency 4 6 2 6" xfId="1983"/>
    <cellStyle name="Currency 4 6 2 7" xfId="1984"/>
    <cellStyle name="Currency 4 6 3" xfId="1985"/>
    <cellStyle name="Currency 4 6 3 2" xfId="1986"/>
    <cellStyle name="Currency 4 6 3 2 2" xfId="1987"/>
    <cellStyle name="Currency 4 6 3 2 3" xfId="1988"/>
    <cellStyle name="Currency 4 6 3 3" xfId="1989"/>
    <cellStyle name="Currency 4 6 3 4" xfId="1990"/>
    <cellStyle name="Currency 4 6 3 5" xfId="1991"/>
    <cellStyle name="Currency 4 6 4" xfId="1992"/>
    <cellStyle name="Currency 4 6 4 2" xfId="1993"/>
    <cellStyle name="Currency 4 6 4 2 2" xfId="1994"/>
    <cellStyle name="Currency 4 6 4 2 3" xfId="1995"/>
    <cellStyle name="Currency 4 6 4 3" xfId="1996"/>
    <cellStyle name="Currency 4 6 4 4" xfId="1997"/>
    <cellStyle name="Currency 4 6 4 5" xfId="1998"/>
    <cellStyle name="Currency 4 6 5" xfId="1999"/>
    <cellStyle name="Currency 4 6 5 2" xfId="2000"/>
    <cellStyle name="Currency 4 6 5 3" xfId="2001"/>
    <cellStyle name="Currency 4 6 6" xfId="2002"/>
    <cellStyle name="Currency 4 6 7" xfId="2003"/>
    <cellStyle name="Currency 4 6 8" xfId="2004"/>
    <cellStyle name="Currency 4 7" xfId="2005"/>
    <cellStyle name="Currency 4 7 2" xfId="2006"/>
    <cellStyle name="Currency 4 7 2 2" xfId="2007"/>
    <cellStyle name="Currency 4 7 2 2 2" xfId="2008"/>
    <cellStyle name="Currency 4 7 2 2 3" xfId="2009"/>
    <cellStyle name="Currency 4 7 2 3" xfId="2010"/>
    <cellStyle name="Currency 4 7 2 4" xfId="2011"/>
    <cellStyle name="Currency 4 7 2 5" xfId="2012"/>
    <cellStyle name="Currency 4 7 3" xfId="2013"/>
    <cellStyle name="Currency 4 7 3 2" xfId="2014"/>
    <cellStyle name="Currency 4 7 3 2 2" xfId="2015"/>
    <cellStyle name="Currency 4 7 3 2 3" xfId="2016"/>
    <cellStyle name="Currency 4 7 3 3" xfId="2017"/>
    <cellStyle name="Currency 4 7 3 4" xfId="2018"/>
    <cellStyle name="Currency 4 7 3 5" xfId="2019"/>
    <cellStyle name="Currency 4 8" xfId="2020"/>
    <cellStyle name="Currency 4 8 2" xfId="2021"/>
    <cellStyle name="Currency 4 8 2 2" xfId="2022"/>
    <cellStyle name="Currency 4 8 2 2 2" xfId="2023"/>
    <cellStyle name="Currency 4 8 2 2 3" xfId="2024"/>
    <cellStyle name="Currency 4 8 2 3" xfId="2025"/>
    <cellStyle name="Currency 4 8 2 4" xfId="2026"/>
    <cellStyle name="Currency 4 8 2 5" xfId="2027"/>
    <cellStyle name="Currency 4 8 3" xfId="2028"/>
    <cellStyle name="Currency 4 8 3 2" xfId="2029"/>
    <cellStyle name="Currency 4 8 3 2 2" xfId="2030"/>
    <cellStyle name="Currency 4 8 3 2 3" xfId="2031"/>
    <cellStyle name="Currency 4 8 3 3" xfId="2032"/>
    <cellStyle name="Currency 4 8 3 4" xfId="2033"/>
    <cellStyle name="Currency 4 8 3 5" xfId="2034"/>
    <cellStyle name="Currency 4 8 4" xfId="2035"/>
    <cellStyle name="Currency 4 8 4 2" xfId="2036"/>
    <cellStyle name="Currency 4 8 4 3" xfId="2037"/>
    <cellStyle name="Currency 4 8 5" xfId="2038"/>
    <cellStyle name="Currency 4 8 6" xfId="2039"/>
    <cellStyle name="Currency 4 8 7" xfId="2040"/>
    <cellStyle name="Currency 4 9" xfId="2041"/>
    <cellStyle name="Currency 4 9 2" xfId="2042"/>
    <cellStyle name="Currency 4 9 2 2" xfId="2043"/>
    <cellStyle name="Currency 4 9 2 3" xfId="2044"/>
    <cellStyle name="Currency 4 9 3" xfId="2045"/>
    <cellStyle name="Currency 4 9 4" xfId="2046"/>
    <cellStyle name="Currency 4 9 5" xfId="2047"/>
    <cellStyle name="Currency 5" xfId="472"/>
    <cellStyle name="Currency 6" xfId="471"/>
    <cellStyle name="Currency 7" xfId="470"/>
    <cellStyle name="Currency 8" xfId="469"/>
    <cellStyle name="Currency 9" xfId="468"/>
    <cellStyle name="Currency Input" xfId="106"/>
    <cellStyle name="Currency0" xfId="107"/>
    <cellStyle name="Currency0 2" xfId="2048"/>
    <cellStyle name="d" xfId="108"/>
    <cellStyle name="d," xfId="109"/>
    <cellStyle name="d1" xfId="110"/>
    <cellStyle name="d1," xfId="111"/>
    <cellStyle name="d2" xfId="112"/>
    <cellStyle name="d2," xfId="113"/>
    <cellStyle name="d3" xfId="114"/>
    <cellStyle name="Dash" xfId="115"/>
    <cellStyle name="Date" xfId="116"/>
    <cellStyle name="Date [Abbreviated]" xfId="117"/>
    <cellStyle name="Date [Long Europe]" xfId="118"/>
    <cellStyle name="Date [Long U.S.]" xfId="119"/>
    <cellStyle name="Date [Short Europe]" xfId="120"/>
    <cellStyle name="Date [Short U.S.]" xfId="121"/>
    <cellStyle name="Date 2" xfId="2049"/>
    <cellStyle name="Date_ITCM 2010 Template" xfId="122"/>
    <cellStyle name="Define$0" xfId="123"/>
    <cellStyle name="Define$1" xfId="124"/>
    <cellStyle name="Define$2" xfId="125"/>
    <cellStyle name="Define0" xfId="126"/>
    <cellStyle name="Define1" xfId="127"/>
    <cellStyle name="Define1x" xfId="128"/>
    <cellStyle name="Define2" xfId="129"/>
    <cellStyle name="Define2x" xfId="130"/>
    <cellStyle name="Dollar" xfId="131"/>
    <cellStyle name="e" xfId="132"/>
    <cellStyle name="e1" xfId="133"/>
    <cellStyle name="e2" xfId="134"/>
    <cellStyle name="Euro" xfId="135"/>
    <cellStyle name="Explanatory Text 2" xfId="591"/>
    <cellStyle name="Explanatory Text 2 2" xfId="2050"/>
    <cellStyle name="Explanatory Text 3" xfId="2051"/>
    <cellStyle name="Explanatory Text 4" xfId="2052"/>
    <cellStyle name="Explanatory Text 5" xfId="2053"/>
    <cellStyle name="Explanatory Text 6" xfId="2054"/>
    <cellStyle name="Explanatory Text 7" xfId="2055"/>
    <cellStyle name="Explanatory Text 8" xfId="2056"/>
    <cellStyle name="Explanatory Text 9" xfId="2057"/>
    <cellStyle name="Fixed" xfId="136"/>
    <cellStyle name="Fixed 2" xfId="2058"/>
    <cellStyle name="FOOTER - Style1" xfId="137"/>
    <cellStyle name="g" xfId="138"/>
    <cellStyle name="general" xfId="139"/>
    <cellStyle name="General [C]" xfId="140"/>
    <cellStyle name="General [R]" xfId="141"/>
    <cellStyle name="Good 2" xfId="592"/>
    <cellStyle name="Good 2 2" xfId="2059"/>
    <cellStyle name="Good 3" xfId="2060"/>
    <cellStyle name="Good 4" xfId="2061"/>
    <cellStyle name="Good 5" xfId="2062"/>
    <cellStyle name="Good 6" xfId="2063"/>
    <cellStyle name="Good 7" xfId="2064"/>
    <cellStyle name="Good 8" xfId="2065"/>
    <cellStyle name="Good 9" xfId="2066"/>
    <cellStyle name="Green" xfId="142"/>
    <cellStyle name="grey" xfId="143"/>
    <cellStyle name="Header1" xfId="144"/>
    <cellStyle name="Header2" xfId="145"/>
    <cellStyle name="Heading" xfId="146"/>
    <cellStyle name="Heading 1" xfId="147" builtinId="16" customBuiltin="1"/>
    <cellStyle name="Heading 1 2" xfId="2067"/>
    <cellStyle name="Heading 1 2 2" xfId="2068"/>
    <cellStyle name="Heading 1 3" xfId="2069"/>
    <cellStyle name="Heading 1 4" xfId="2070"/>
    <cellStyle name="Heading 1 5" xfId="2071"/>
    <cellStyle name="Heading 1 6" xfId="2072"/>
    <cellStyle name="Heading 1 7" xfId="2073"/>
    <cellStyle name="Heading 1 8" xfId="2074"/>
    <cellStyle name="Heading 2" xfId="148" builtinId="17" customBuiltin="1"/>
    <cellStyle name="Heading 2 2" xfId="149"/>
    <cellStyle name="Heading 2 2 2" xfId="2075"/>
    <cellStyle name="Heading 2 3" xfId="2076"/>
    <cellStyle name="Heading 2 4" xfId="2077"/>
    <cellStyle name="Heading 2 5" xfId="2078"/>
    <cellStyle name="Heading 2 6" xfId="2079"/>
    <cellStyle name="Heading 2 7" xfId="2080"/>
    <cellStyle name="Heading 2 8" xfId="2081"/>
    <cellStyle name="Heading 3 2" xfId="594"/>
    <cellStyle name="Heading 3 2 2" xfId="2082"/>
    <cellStyle name="Heading 3 3" xfId="2083"/>
    <cellStyle name="Heading 3 4" xfId="2084"/>
    <cellStyle name="Heading 3 5" xfId="2085"/>
    <cellStyle name="Heading 3 6" xfId="2086"/>
    <cellStyle name="Heading 3 7" xfId="2087"/>
    <cellStyle name="Heading 3 8" xfId="2088"/>
    <cellStyle name="Heading 3 9" xfId="2089"/>
    <cellStyle name="Heading 4 2" xfId="595"/>
    <cellStyle name="Heading 4 2 2" xfId="2090"/>
    <cellStyle name="Heading 4 3" xfId="2091"/>
    <cellStyle name="Heading 4 4" xfId="2092"/>
    <cellStyle name="Heading 4 5" xfId="2093"/>
    <cellStyle name="Heading 4 6" xfId="2094"/>
    <cellStyle name="Heading 4 7" xfId="2095"/>
    <cellStyle name="Heading 4 8" xfId="2096"/>
    <cellStyle name="Heading 4 9" xfId="2097"/>
    <cellStyle name="Heading 5" xfId="9381"/>
    <cellStyle name="Heading No Underline" xfId="150"/>
    <cellStyle name="Heading With Underline" xfId="151"/>
    <cellStyle name="Heading1" xfId="152"/>
    <cellStyle name="Heading1 2" xfId="9382"/>
    <cellStyle name="Heading2" xfId="153"/>
    <cellStyle name="Headline" xfId="154"/>
    <cellStyle name="Highlight" xfId="155"/>
    <cellStyle name="Hyperlink 2" xfId="156"/>
    <cellStyle name="in" xfId="157"/>
    <cellStyle name="Indented [0]" xfId="158"/>
    <cellStyle name="Indented [2]" xfId="159"/>
    <cellStyle name="Indented [4]" xfId="160"/>
    <cellStyle name="Indented [6]" xfId="161"/>
    <cellStyle name="Input [yellow]" xfId="162"/>
    <cellStyle name="Input 2" xfId="596"/>
    <cellStyle name="Input 2 2" xfId="2098"/>
    <cellStyle name="Input 3" xfId="643"/>
    <cellStyle name="Input 4" xfId="636"/>
    <cellStyle name="Input 5" xfId="2099"/>
    <cellStyle name="Input 6" xfId="2100"/>
    <cellStyle name="Input 7" xfId="2101"/>
    <cellStyle name="Input 8" xfId="2102"/>
    <cellStyle name="Input 9" xfId="2103"/>
    <cellStyle name="Input$0" xfId="163"/>
    <cellStyle name="Input$1" xfId="164"/>
    <cellStyle name="Input$2" xfId="165"/>
    <cellStyle name="Input0" xfId="166"/>
    <cellStyle name="Input1" xfId="167"/>
    <cellStyle name="Input1x" xfId="168"/>
    <cellStyle name="Input2" xfId="169"/>
    <cellStyle name="Input2x" xfId="170"/>
    <cellStyle name="lborder" xfId="171"/>
    <cellStyle name="LeftSubtitle" xfId="172"/>
    <cellStyle name="Lines" xfId="173"/>
    <cellStyle name="Linked Cell 2" xfId="597"/>
    <cellStyle name="Linked Cell 2 2" xfId="2104"/>
    <cellStyle name="Linked Cell 3" xfId="2105"/>
    <cellStyle name="Linked Cell 4" xfId="2106"/>
    <cellStyle name="Linked Cell 5" xfId="2107"/>
    <cellStyle name="Linked Cell 6" xfId="2108"/>
    <cellStyle name="Linked Cell 7" xfId="2109"/>
    <cellStyle name="Linked Cell 8" xfId="2110"/>
    <cellStyle name="Linked Cell 9" xfId="2111"/>
    <cellStyle name="m" xfId="174"/>
    <cellStyle name="m1" xfId="175"/>
    <cellStyle name="m2" xfId="176"/>
    <cellStyle name="m3" xfId="177"/>
    <cellStyle name="Multiple" xfId="178"/>
    <cellStyle name="Negative" xfId="179"/>
    <cellStyle name="Neutral 2" xfId="598"/>
    <cellStyle name="Neutral 2 2" xfId="2112"/>
    <cellStyle name="Neutral 3" xfId="2113"/>
    <cellStyle name="Neutral 4" xfId="2114"/>
    <cellStyle name="Neutral 5" xfId="2115"/>
    <cellStyle name="Neutral 6" xfId="2116"/>
    <cellStyle name="Neutral 7" xfId="2117"/>
    <cellStyle name="Neutral 8" xfId="2118"/>
    <cellStyle name="Neutral 9" xfId="2119"/>
    <cellStyle name="no dec" xfId="180"/>
    <cellStyle name="Normal" xfId="0" builtinId="0"/>
    <cellStyle name="Normal - Style1" xfId="181"/>
    <cellStyle name="Normal 10" xfId="182"/>
    <cellStyle name="Normal 10 10" xfId="844"/>
    <cellStyle name="Normal 10 10 2" xfId="9601"/>
    <cellStyle name="Normal 10 11" xfId="9383"/>
    <cellStyle name="Normal 10 2" xfId="367"/>
    <cellStyle name="Normal 10 2 2" xfId="701"/>
    <cellStyle name="Normal 10 2 2 2" xfId="929"/>
    <cellStyle name="Normal 10 2 2 2 2" xfId="9686"/>
    <cellStyle name="Normal 10 2 2 3" xfId="9470"/>
    <cellStyle name="Normal 10 2 3" xfId="785"/>
    <cellStyle name="Normal 10 2 3 2" xfId="1001"/>
    <cellStyle name="Normal 10 2 3 2 2" xfId="9758"/>
    <cellStyle name="Normal 10 2 3 3" xfId="9542"/>
    <cellStyle name="Normal 10 2 4" xfId="857"/>
    <cellStyle name="Normal 10 2 4 2" xfId="9614"/>
    <cellStyle name="Normal 10 2 5" xfId="9398"/>
    <cellStyle name="Normal 10 3" xfId="399"/>
    <cellStyle name="Normal 10 3 2" xfId="714"/>
    <cellStyle name="Normal 10 3 2 2" xfId="942"/>
    <cellStyle name="Normal 10 3 2 2 2" xfId="9699"/>
    <cellStyle name="Normal 10 3 2 3" xfId="9483"/>
    <cellStyle name="Normal 10 3 3" xfId="798"/>
    <cellStyle name="Normal 10 3 3 2" xfId="1014"/>
    <cellStyle name="Normal 10 3 3 2 2" xfId="9771"/>
    <cellStyle name="Normal 10 3 3 3" xfId="9555"/>
    <cellStyle name="Normal 10 3 4" xfId="870"/>
    <cellStyle name="Normal 10 3 4 2" xfId="9627"/>
    <cellStyle name="Normal 10 3 5" xfId="9411"/>
    <cellStyle name="Normal 10 4" xfId="615"/>
    <cellStyle name="Normal 10 4 2" xfId="731"/>
    <cellStyle name="Normal 10 4 2 2" xfId="959"/>
    <cellStyle name="Normal 10 4 2 2 2" xfId="9716"/>
    <cellStyle name="Normal 10 4 2 3" xfId="9500"/>
    <cellStyle name="Normal 10 4 3" xfId="815"/>
    <cellStyle name="Normal 10 4 3 2" xfId="1031"/>
    <cellStyle name="Normal 10 4 3 2 2" xfId="9788"/>
    <cellStyle name="Normal 10 4 3 3" xfId="9572"/>
    <cellStyle name="Normal 10 4 4" xfId="887"/>
    <cellStyle name="Normal 10 4 4 2" xfId="9644"/>
    <cellStyle name="Normal 10 4 5" xfId="9428"/>
    <cellStyle name="Normal 10 5" xfId="629"/>
    <cellStyle name="Normal 10 5 2" xfId="737"/>
    <cellStyle name="Normal 10 5 2 2" xfId="965"/>
    <cellStyle name="Normal 10 5 2 2 2" xfId="9722"/>
    <cellStyle name="Normal 10 5 2 3" xfId="9506"/>
    <cellStyle name="Normal 10 5 3" xfId="821"/>
    <cellStyle name="Normal 10 5 3 2" xfId="1037"/>
    <cellStyle name="Normal 10 5 3 2 2" xfId="9794"/>
    <cellStyle name="Normal 10 5 3 3" xfId="9578"/>
    <cellStyle name="Normal 10 5 4" xfId="893"/>
    <cellStyle name="Normal 10 5 4 2" xfId="9650"/>
    <cellStyle name="Normal 10 5 5" xfId="9434"/>
    <cellStyle name="Normal 10 6" xfId="648"/>
    <cellStyle name="Normal 10 6 2" xfId="753"/>
    <cellStyle name="Normal 10 6 2 2" xfId="969"/>
    <cellStyle name="Normal 10 6 2 2 2" xfId="9726"/>
    <cellStyle name="Normal 10 6 2 3" xfId="9510"/>
    <cellStyle name="Normal 10 6 3" xfId="825"/>
    <cellStyle name="Normal 10 6 3 2" xfId="1041"/>
    <cellStyle name="Normal 10 6 3 2 2" xfId="9798"/>
    <cellStyle name="Normal 10 6 3 3" xfId="9582"/>
    <cellStyle name="Normal 10 6 4" xfId="897"/>
    <cellStyle name="Normal 10 6 4 2" xfId="9654"/>
    <cellStyle name="Normal 10 6 5" xfId="9438"/>
    <cellStyle name="Normal 10 7" xfId="673"/>
    <cellStyle name="Normal 10 7 2" xfId="768"/>
    <cellStyle name="Normal 10 7 2 2" xfId="984"/>
    <cellStyle name="Normal 10 7 2 2 2" xfId="9741"/>
    <cellStyle name="Normal 10 7 2 3" xfId="9525"/>
    <cellStyle name="Normal 10 7 3" xfId="840"/>
    <cellStyle name="Normal 10 7 3 2" xfId="1056"/>
    <cellStyle name="Normal 10 7 3 2 2" xfId="9813"/>
    <cellStyle name="Normal 10 7 3 3" xfId="9597"/>
    <cellStyle name="Normal 10 7 4" xfId="912"/>
    <cellStyle name="Normal 10 7 4 2" xfId="9669"/>
    <cellStyle name="Normal 10 7 5" xfId="9453"/>
    <cellStyle name="Normal 10 8" xfId="687"/>
    <cellStyle name="Normal 10 8 2" xfId="916"/>
    <cellStyle name="Normal 10 8 2 2" xfId="9673"/>
    <cellStyle name="Normal 10 8 3" xfId="9457"/>
    <cellStyle name="Normal 10 9" xfId="772"/>
    <cellStyle name="Normal 10 9 2" xfId="988"/>
    <cellStyle name="Normal 10 9 2 2" xfId="9745"/>
    <cellStyle name="Normal 10 9 3" xfId="9529"/>
    <cellStyle name="Normal 11" xfId="183"/>
    <cellStyle name="Normal 11 2" xfId="616"/>
    <cellStyle name="Normal 11 2 2" xfId="732"/>
    <cellStyle name="Normal 11 2 2 2" xfId="960"/>
    <cellStyle name="Normal 11 2 2 2 2" xfId="9717"/>
    <cellStyle name="Normal 11 2 2 3" xfId="9501"/>
    <cellStyle name="Normal 11 2 3" xfId="816"/>
    <cellStyle name="Normal 11 2 3 2" xfId="1032"/>
    <cellStyle name="Normal 11 2 3 2 2" xfId="9789"/>
    <cellStyle name="Normal 11 2 3 3" xfId="9573"/>
    <cellStyle name="Normal 11 2 4" xfId="888"/>
    <cellStyle name="Normal 11 2 4 2" xfId="9645"/>
    <cellStyle name="Normal 11 2 5" xfId="9429"/>
    <cellStyle name="Normal 11 3" xfId="630"/>
    <cellStyle name="Normal 11 3 2" xfId="738"/>
    <cellStyle name="Normal 11 3 2 2" xfId="966"/>
    <cellStyle name="Normal 11 3 2 2 2" xfId="9723"/>
    <cellStyle name="Normal 11 3 2 3" xfId="9507"/>
    <cellStyle name="Normal 11 3 3" xfId="822"/>
    <cellStyle name="Normal 11 3 3 2" xfId="1038"/>
    <cellStyle name="Normal 11 3 3 2 2" xfId="9795"/>
    <cellStyle name="Normal 11 3 3 3" xfId="9579"/>
    <cellStyle name="Normal 11 3 4" xfId="894"/>
    <cellStyle name="Normal 11 3 4 2" xfId="9651"/>
    <cellStyle name="Normal 11 3 5" xfId="9435"/>
    <cellStyle name="Normal 11 4" xfId="674"/>
    <cellStyle name="Normal 11 4 2" xfId="769"/>
    <cellStyle name="Normal 11 4 2 2" xfId="985"/>
    <cellStyle name="Normal 11 4 2 2 2" xfId="9742"/>
    <cellStyle name="Normal 11 4 2 3" xfId="9526"/>
    <cellStyle name="Normal 11 4 3" xfId="841"/>
    <cellStyle name="Normal 11 4 3 2" xfId="1057"/>
    <cellStyle name="Normal 11 4 3 2 2" xfId="9814"/>
    <cellStyle name="Normal 11 4 3 3" xfId="9598"/>
    <cellStyle name="Normal 11 4 4" xfId="913"/>
    <cellStyle name="Normal 11 4 4 2" xfId="9670"/>
    <cellStyle name="Normal 11 4 5" xfId="9454"/>
    <cellStyle name="Normal 12" xfId="365"/>
    <cellStyle name="Normal 12 2" xfId="617"/>
    <cellStyle name="Normal 12 3" xfId="700"/>
    <cellStyle name="Normal 12 4" xfId="1060"/>
    <cellStyle name="Normal 12 4 2" xfId="9817"/>
    <cellStyle name="Normal 13" xfId="467"/>
    <cellStyle name="Normal 13 2" xfId="2120"/>
    <cellStyle name="Normal 13 2 2" xfId="2121"/>
    <cellStyle name="Normal 13 2 3" xfId="2122"/>
    <cellStyle name="Normal 13 3" xfId="2123"/>
    <cellStyle name="Normal 13 4" xfId="2124"/>
    <cellStyle name="Normal 13 5" xfId="2125"/>
    <cellStyle name="Normal 14" xfId="466"/>
    <cellStyle name="Normal 14 2" xfId="2126"/>
    <cellStyle name="Normal 15" xfId="465"/>
    <cellStyle name="Normal 16" xfId="464"/>
    <cellStyle name="Normal 16 2" xfId="2127"/>
    <cellStyle name="Normal 17" xfId="463"/>
    <cellStyle name="Normal 17 2" xfId="2128"/>
    <cellStyle name="Normal 18" xfId="462"/>
    <cellStyle name="Normal 18 2" xfId="461"/>
    <cellStyle name="Normal 18 2 2" xfId="460"/>
    <cellStyle name="Normal 18 3" xfId="459"/>
    <cellStyle name="Normal 18 3 2" xfId="458"/>
    <cellStyle name="Normal 18 4" xfId="457"/>
    <cellStyle name="Normal 18 4 2" xfId="456"/>
    <cellStyle name="Normal 18 5" xfId="455"/>
    <cellStyle name="Normal 18 6" xfId="454"/>
    <cellStyle name="Normal 19" xfId="453"/>
    <cellStyle name="Normal 19 2" xfId="452"/>
    <cellStyle name="Normal 19 2 2" xfId="2129"/>
    <cellStyle name="Normal 19 3" xfId="2130"/>
    <cellStyle name="Normal 2" xfId="184"/>
    <cellStyle name="Normal 2 11 8" xfId="9819"/>
    <cellStyle name="Normal 2 2" xfId="185"/>
    <cellStyle name="Normal 2 2 2" xfId="451"/>
    <cellStyle name="Normal 2 2 3" xfId="619"/>
    <cellStyle name="Normal 2 2 3 2" xfId="733"/>
    <cellStyle name="Normal 2 2 3 2 2" xfId="961"/>
    <cellStyle name="Normal 2 2 3 2 2 2" xfId="9718"/>
    <cellStyle name="Normal 2 2 3 2 3" xfId="9502"/>
    <cellStyle name="Normal 2 2 3 3" xfId="817"/>
    <cellStyle name="Normal 2 2 3 3 2" xfId="1033"/>
    <cellStyle name="Normal 2 2 3 3 2 2" xfId="9790"/>
    <cellStyle name="Normal 2 2 3 3 3" xfId="9574"/>
    <cellStyle name="Normal 2 2 3 4" xfId="889"/>
    <cellStyle name="Normal 2 2 3 4 2" xfId="9646"/>
    <cellStyle name="Normal 2 2 3 5" xfId="9430"/>
    <cellStyle name="Normal 2 2 4" xfId="631"/>
    <cellStyle name="Normal 2 2 4 2" xfId="739"/>
    <cellStyle name="Normal 2 2 4 2 2" xfId="967"/>
    <cellStyle name="Normal 2 2 4 2 2 2" xfId="9724"/>
    <cellStyle name="Normal 2 2 4 2 3" xfId="9508"/>
    <cellStyle name="Normal 2 2 4 3" xfId="823"/>
    <cellStyle name="Normal 2 2 4 3 2" xfId="1039"/>
    <cellStyle name="Normal 2 2 4 3 2 2" xfId="9796"/>
    <cellStyle name="Normal 2 2 4 3 3" xfId="9580"/>
    <cellStyle name="Normal 2 2 4 4" xfId="895"/>
    <cellStyle name="Normal 2 2 4 4 2" xfId="9652"/>
    <cellStyle name="Normal 2 2 4 5" xfId="9436"/>
    <cellStyle name="Normal 2 2 5" xfId="675"/>
    <cellStyle name="Normal 2 2 5 2" xfId="770"/>
    <cellStyle name="Normal 2 2 5 2 2" xfId="986"/>
    <cellStyle name="Normal 2 2 5 2 2 2" xfId="9743"/>
    <cellStyle name="Normal 2 2 5 2 3" xfId="9527"/>
    <cellStyle name="Normal 2 2 5 3" xfId="842"/>
    <cellStyle name="Normal 2 2 5 3 2" xfId="1058"/>
    <cellStyle name="Normal 2 2 5 3 2 2" xfId="9815"/>
    <cellStyle name="Normal 2 2 5 3 3" xfId="9599"/>
    <cellStyle name="Normal 2 2 5 4" xfId="914"/>
    <cellStyle name="Normal 2 2 5 4 2" xfId="9671"/>
    <cellStyle name="Normal 2 2 5 5" xfId="9455"/>
    <cellStyle name="Normal 2 3" xfId="450"/>
    <cellStyle name="Normal 2 4" xfId="618"/>
    <cellStyle name="Normal 20" xfId="449"/>
    <cellStyle name="Normal 20 2" xfId="448"/>
    <cellStyle name="Normal 21" xfId="447"/>
    <cellStyle name="Normal 21 2" xfId="446"/>
    <cellStyle name="Normal 22" xfId="556"/>
    <cellStyle name="Normal 23" xfId="634"/>
    <cellStyle name="Normal 23 2" xfId="741"/>
    <cellStyle name="Normal 24" xfId="647"/>
    <cellStyle name="Normal 24 2" xfId="752"/>
    <cellStyle name="Normal 25" xfId="2131"/>
    <cellStyle name="Normal 26" xfId="2132"/>
    <cellStyle name="Normal 26 2" xfId="2133"/>
    <cellStyle name="Normal 27" xfId="2134"/>
    <cellStyle name="Normal 28" xfId="2135"/>
    <cellStyle name="Normal 29" xfId="2136"/>
    <cellStyle name="Normal 29 2" xfId="2137"/>
    <cellStyle name="Normal 29 3" xfId="2138"/>
    <cellStyle name="Normal 3" xfId="186"/>
    <cellStyle name="Normal 3 2" xfId="187"/>
    <cellStyle name="Normal 3 3" xfId="620"/>
    <cellStyle name="Normal 3_Attach O, GG, Support -New Method 2-14-11" xfId="188"/>
    <cellStyle name="Normal 30" xfId="2139"/>
    <cellStyle name="Normal 30 2" xfId="2140"/>
    <cellStyle name="Normal 31" xfId="2141"/>
    <cellStyle name="Normal 31 2" xfId="2142"/>
    <cellStyle name="Normal 32" xfId="2143"/>
    <cellStyle name="Normal 32 2" xfId="2144"/>
    <cellStyle name="Normal 33" xfId="2145"/>
    <cellStyle name="Normal 33 2" xfId="2146"/>
    <cellStyle name="Normal 34" xfId="2147"/>
    <cellStyle name="Normal 34 2" xfId="2148"/>
    <cellStyle name="Normal 35" xfId="9380"/>
    <cellStyle name="Normal 4" xfId="189"/>
    <cellStyle name="Normal 4 10" xfId="2149"/>
    <cellStyle name="Normal 4 10 2" xfId="2150"/>
    <cellStyle name="Normal 4 10 2 2" xfId="2151"/>
    <cellStyle name="Normal 4 10 2 2 2" xfId="2152"/>
    <cellStyle name="Normal 4 10 2 2 2 2" xfId="2153"/>
    <cellStyle name="Normal 4 10 2 2 2 3" xfId="2154"/>
    <cellStyle name="Normal 4 10 2 2 3" xfId="2155"/>
    <cellStyle name="Normal 4 10 2 2 4" xfId="2156"/>
    <cellStyle name="Normal 4 10 2 2 5" xfId="2157"/>
    <cellStyle name="Normal 4 10 2 3" xfId="2158"/>
    <cellStyle name="Normal 4 10 2 3 2" xfId="2159"/>
    <cellStyle name="Normal 4 10 2 3 2 2" xfId="2160"/>
    <cellStyle name="Normal 4 10 2 3 2 3" xfId="2161"/>
    <cellStyle name="Normal 4 10 2 3 3" xfId="2162"/>
    <cellStyle name="Normal 4 10 2 3 4" xfId="2163"/>
    <cellStyle name="Normal 4 10 2 3 5" xfId="2164"/>
    <cellStyle name="Normal 4 10 2 4" xfId="2165"/>
    <cellStyle name="Normal 4 10 2 4 2" xfId="2166"/>
    <cellStyle name="Normal 4 10 2 4 3" xfId="2167"/>
    <cellStyle name="Normal 4 10 2 5" xfId="2168"/>
    <cellStyle name="Normal 4 10 2 6" xfId="2169"/>
    <cellStyle name="Normal 4 10 2 7" xfId="2170"/>
    <cellStyle name="Normal 4 10 3" xfId="2171"/>
    <cellStyle name="Normal 4 10 3 2" xfId="2172"/>
    <cellStyle name="Normal 4 10 3 2 2" xfId="2173"/>
    <cellStyle name="Normal 4 10 3 2 3" xfId="2174"/>
    <cellStyle name="Normal 4 10 3 3" xfId="2175"/>
    <cellStyle name="Normal 4 10 3 4" xfId="2176"/>
    <cellStyle name="Normal 4 10 3 5" xfId="2177"/>
    <cellStyle name="Normal 4 10 4" xfId="2178"/>
    <cellStyle name="Normal 4 10 4 2" xfId="2179"/>
    <cellStyle name="Normal 4 10 4 2 2" xfId="2180"/>
    <cellStyle name="Normal 4 10 4 2 3" xfId="2181"/>
    <cellStyle name="Normal 4 10 4 3" xfId="2182"/>
    <cellStyle name="Normal 4 10 4 4" xfId="2183"/>
    <cellStyle name="Normal 4 10 4 5" xfId="2184"/>
    <cellStyle name="Normal 4 10 5" xfId="2185"/>
    <cellStyle name="Normal 4 10 5 2" xfId="2186"/>
    <cellStyle name="Normal 4 10 5 3" xfId="2187"/>
    <cellStyle name="Normal 4 10 6" xfId="2188"/>
    <cellStyle name="Normal 4 10 7" xfId="2189"/>
    <cellStyle name="Normal 4 10 8" xfId="2190"/>
    <cellStyle name="Normal 4 11" xfId="2191"/>
    <cellStyle name="Normal 4 11 2" xfId="2192"/>
    <cellStyle name="Normal 4 11 2 2" xfId="2193"/>
    <cellStyle name="Normal 4 11 2 2 2" xfId="2194"/>
    <cellStyle name="Normal 4 11 2 2 3" xfId="2195"/>
    <cellStyle name="Normal 4 11 2 3" xfId="2196"/>
    <cellStyle name="Normal 4 11 2 4" xfId="2197"/>
    <cellStyle name="Normal 4 11 2 5" xfId="2198"/>
    <cellStyle name="Normal 4 11 3" xfId="2199"/>
    <cellStyle name="Normal 4 11 3 2" xfId="2200"/>
    <cellStyle name="Normal 4 11 3 2 2" xfId="2201"/>
    <cellStyle name="Normal 4 11 3 2 3" xfId="2202"/>
    <cellStyle name="Normal 4 11 3 3" xfId="2203"/>
    <cellStyle name="Normal 4 11 3 4" xfId="2204"/>
    <cellStyle name="Normal 4 11 3 5" xfId="2205"/>
    <cellStyle name="Normal 4 11 4" xfId="2206"/>
    <cellStyle name="Normal 4 11 4 2" xfId="2207"/>
    <cellStyle name="Normal 4 11 4 3" xfId="2208"/>
    <cellStyle name="Normal 4 11 5" xfId="2209"/>
    <cellStyle name="Normal 4 11 6" xfId="2210"/>
    <cellStyle name="Normal 4 11 7" xfId="2211"/>
    <cellStyle name="Normal 4 12" xfId="2212"/>
    <cellStyle name="Normal 4 12 2" xfId="2213"/>
    <cellStyle name="Normal 4 12 2 2" xfId="2214"/>
    <cellStyle name="Normal 4 12 2 2 2" xfId="2215"/>
    <cellStyle name="Normal 4 12 2 2 3" xfId="2216"/>
    <cellStyle name="Normal 4 12 2 3" xfId="2217"/>
    <cellStyle name="Normal 4 12 2 4" xfId="2218"/>
    <cellStyle name="Normal 4 12 2 5" xfId="2219"/>
    <cellStyle name="Normal 4 12 3" xfId="2220"/>
    <cellStyle name="Normal 4 12 3 2" xfId="2221"/>
    <cellStyle name="Normal 4 12 3 2 2" xfId="2222"/>
    <cellStyle name="Normal 4 12 3 2 3" xfId="2223"/>
    <cellStyle name="Normal 4 12 3 3" xfId="2224"/>
    <cellStyle name="Normal 4 12 3 4" xfId="2225"/>
    <cellStyle name="Normal 4 12 3 5" xfId="2226"/>
    <cellStyle name="Normal 4 12 4" xfId="2227"/>
    <cellStyle name="Normal 4 12 4 2" xfId="2228"/>
    <cellStyle name="Normal 4 12 4 3" xfId="2229"/>
    <cellStyle name="Normal 4 12 5" xfId="2230"/>
    <cellStyle name="Normal 4 12 6" xfId="2231"/>
    <cellStyle name="Normal 4 12 7" xfId="2232"/>
    <cellStyle name="Normal 4 13" xfId="2233"/>
    <cellStyle name="Normal 4 13 2" xfId="2234"/>
    <cellStyle name="Normal 4 13 2 2" xfId="2235"/>
    <cellStyle name="Normal 4 13 2 3" xfId="2236"/>
    <cellStyle name="Normal 4 13 3" xfId="2237"/>
    <cellStyle name="Normal 4 13 4" xfId="2238"/>
    <cellStyle name="Normal 4 13 5" xfId="2239"/>
    <cellStyle name="Normal 4 14" xfId="2240"/>
    <cellStyle name="Normal 4 14 2" xfId="2241"/>
    <cellStyle name="Normal 4 14 2 2" xfId="2242"/>
    <cellStyle name="Normal 4 14 2 3" xfId="2243"/>
    <cellStyle name="Normal 4 14 3" xfId="2244"/>
    <cellStyle name="Normal 4 14 4" xfId="2245"/>
    <cellStyle name="Normal 4 14 5" xfId="2246"/>
    <cellStyle name="Normal 4 2" xfId="190"/>
    <cellStyle name="Normal 4 2 10" xfId="2247"/>
    <cellStyle name="Normal 4 2 10 2" xfId="2248"/>
    <cellStyle name="Normal 4 2 10 2 2" xfId="2249"/>
    <cellStyle name="Normal 4 2 10 2 2 2" xfId="2250"/>
    <cellStyle name="Normal 4 2 10 2 2 3" xfId="2251"/>
    <cellStyle name="Normal 4 2 10 2 3" xfId="2252"/>
    <cellStyle name="Normal 4 2 10 2 4" xfId="2253"/>
    <cellStyle name="Normal 4 2 10 2 5" xfId="2254"/>
    <cellStyle name="Normal 4 2 10 3" xfId="2255"/>
    <cellStyle name="Normal 4 2 10 3 2" xfId="2256"/>
    <cellStyle name="Normal 4 2 10 3 2 2" xfId="2257"/>
    <cellStyle name="Normal 4 2 10 3 2 3" xfId="2258"/>
    <cellStyle name="Normal 4 2 10 3 3" xfId="2259"/>
    <cellStyle name="Normal 4 2 10 3 4" xfId="2260"/>
    <cellStyle name="Normal 4 2 10 3 5" xfId="2261"/>
    <cellStyle name="Normal 4 2 10 4" xfId="2262"/>
    <cellStyle name="Normal 4 2 10 4 2" xfId="2263"/>
    <cellStyle name="Normal 4 2 10 4 3" xfId="2264"/>
    <cellStyle name="Normal 4 2 10 5" xfId="2265"/>
    <cellStyle name="Normal 4 2 10 6" xfId="2266"/>
    <cellStyle name="Normal 4 2 10 7" xfId="2267"/>
    <cellStyle name="Normal 4 2 11" xfId="2268"/>
    <cellStyle name="Normal 4 2 11 2" xfId="2269"/>
    <cellStyle name="Normal 4 2 11 2 2" xfId="2270"/>
    <cellStyle name="Normal 4 2 11 2 3" xfId="2271"/>
    <cellStyle name="Normal 4 2 11 3" xfId="2272"/>
    <cellStyle name="Normal 4 2 11 4" xfId="2273"/>
    <cellStyle name="Normal 4 2 11 5" xfId="2274"/>
    <cellStyle name="Normal 4 2 12" xfId="2275"/>
    <cellStyle name="Normal 4 2 12 2" xfId="2276"/>
    <cellStyle name="Normal 4 2 12 2 2" xfId="2277"/>
    <cellStyle name="Normal 4 2 12 2 3" xfId="2278"/>
    <cellStyle name="Normal 4 2 12 3" xfId="2279"/>
    <cellStyle name="Normal 4 2 12 4" xfId="2280"/>
    <cellStyle name="Normal 4 2 12 5" xfId="2281"/>
    <cellStyle name="Normal 4 2 2" xfId="445"/>
    <cellStyle name="Normal 4 2 2 10" xfId="2282"/>
    <cellStyle name="Normal 4 2 2 10 2" xfId="2283"/>
    <cellStyle name="Normal 4 2 2 10 2 2" xfId="2284"/>
    <cellStyle name="Normal 4 2 2 10 2 3" xfId="2285"/>
    <cellStyle name="Normal 4 2 2 10 3" xfId="2286"/>
    <cellStyle name="Normal 4 2 2 10 4" xfId="2287"/>
    <cellStyle name="Normal 4 2 2 10 5" xfId="2288"/>
    <cellStyle name="Normal 4 2 2 11" xfId="2289"/>
    <cellStyle name="Normal 4 2 2 11 2" xfId="2290"/>
    <cellStyle name="Normal 4 2 2 11 3" xfId="2291"/>
    <cellStyle name="Normal 4 2 2 12" xfId="2292"/>
    <cellStyle name="Normal 4 2 2 13" xfId="2293"/>
    <cellStyle name="Normal 4 2 2 14" xfId="2294"/>
    <cellStyle name="Normal 4 2 2 2" xfId="2295"/>
    <cellStyle name="Normal 4 2 2 2 10" xfId="2296"/>
    <cellStyle name="Normal 4 2 2 2 10 2" xfId="2297"/>
    <cellStyle name="Normal 4 2 2 2 10 3" xfId="2298"/>
    <cellStyle name="Normal 4 2 2 2 11" xfId="2299"/>
    <cellStyle name="Normal 4 2 2 2 12" xfId="2300"/>
    <cellStyle name="Normal 4 2 2 2 13" xfId="2301"/>
    <cellStyle name="Normal 4 2 2 2 2" xfId="2302"/>
    <cellStyle name="Normal 4 2 2 2 2 2" xfId="2303"/>
    <cellStyle name="Normal 4 2 2 2 2 2 2" xfId="2304"/>
    <cellStyle name="Normal 4 2 2 2 2 2 2 2" xfId="2305"/>
    <cellStyle name="Normal 4 2 2 2 2 2 2 2 2" xfId="2306"/>
    <cellStyle name="Normal 4 2 2 2 2 2 2 2 2 2" xfId="2307"/>
    <cellStyle name="Normal 4 2 2 2 2 2 2 2 2 3" xfId="2308"/>
    <cellStyle name="Normal 4 2 2 2 2 2 2 2 3" xfId="2309"/>
    <cellStyle name="Normal 4 2 2 2 2 2 2 2 4" xfId="2310"/>
    <cellStyle name="Normal 4 2 2 2 2 2 2 2 5" xfId="2311"/>
    <cellStyle name="Normal 4 2 2 2 2 2 2 3" xfId="2312"/>
    <cellStyle name="Normal 4 2 2 2 2 2 2 3 2" xfId="2313"/>
    <cellStyle name="Normal 4 2 2 2 2 2 2 3 2 2" xfId="2314"/>
    <cellStyle name="Normal 4 2 2 2 2 2 2 3 2 3" xfId="2315"/>
    <cellStyle name="Normal 4 2 2 2 2 2 2 3 3" xfId="2316"/>
    <cellStyle name="Normal 4 2 2 2 2 2 2 3 4" xfId="2317"/>
    <cellStyle name="Normal 4 2 2 2 2 2 2 3 5" xfId="2318"/>
    <cellStyle name="Normal 4 2 2 2 2 2 2 4" xfId="2319"/>
    <cellStyle name="Normal 4 2 2 2 2 2 2 4 2" xfId="2320"/>
    <cellStyle name="Normal 4 2 2 2 2 2 2 4 3" xfId="2321"/>
    <cellStyle name="Normal 4 2 2 2 2 2 2 5" xfId="2322"/>
    <cellStyle name="Normal 4 2 2 2 2 2 2 6" xfId="2323"/>
    <cellStyle name="Normal 4 2 2 2 2 2 2 7" xfId="2324"/>
    <cellStyle name="Normal 4 2 2 2 2 2 3" xfId="2325"/>
    <cellStyle name="Normal 4 2 2 2 2 2 3 2" xfId="2326"/>
    <cellStyle name="Normal 4 2 2 2 2 2 3 2 2" xfId="2327"/>
    <cellStyle name="Normal 4 2 2 2 2 2 3 2 3" xfId="2328"/>
    <cellStyle name="Normal 4 2 2 2 2 2 3 3" xfId="2329"/>
    <cellStyle name="Normal 4 2 2 2 2 2 3 4" xfId="2330"/>
    <cellStyle name="Normal 4 2 2 2 2 2 3 5" xfId="2331"/>
    <cellStyle name="Normal 4 2 2 2 2 2 4" xfId="2332"/>
    <cellStyle name="Normal 4 2 2 2 2 2 4 2" xfId="2333"/>
    <cellStyle name="Normal 4 2 2 2 2 2 4 2 2" xfId="2334"/>
    <cellStyle name="Normal 4 2 2 2 2 2 4 2 3" xfId="2335"/>
    <cellStyle name="Normal 4 2 2 2 2 2 4 3" xfId="2336"/>
    <cellStyle name="Normal 4 2 2 2 2 2 4 4" xfId="2337"/>
    <cellStyle name="Normal 4 2 2 2 2 2 4 5" xfId="2338"/>
    <cellStyle name="Normal 4 2 2 2 2 2 5" xfId="2339"/>
    <cellStyle name="Normal 4 2 2 2 2 2 5 2" xfId="2340"/>
    <cellStyle name="Normal 4 2 2 2 2 2 5 3" xfId="2341"/>
    <cellStyle name="Normal 4 2 2 2 2 2 6" xfId="2342"/>
    <cellStyle name="Normal 4 2 2 2 2 2 7" xfId="2343"/>
    <cellStyle name="Normal 4 2 2 2 2 2 8" xfId="2344"/>
    <cellStyle name="Normal 4 2 2 2 2 3" xfId="2345"/>
    <cellStyle name="Normal 4 2 2 2 2 3 2" xfId="2346"/>
    <cellStyle name="Normal 4 2 2 2 2 3 2 2" xfId="2347"/>
    <cellStyle name="Normal 4 2 2 2 2 3 2 2 2" xfId="2348"/>
    <cellStyle name="Normal 4 2 2 2 2 3 2 2 3" xfId="2349"/>
    <cellStyle name="Normal 4 2 2 2 2 3 2 3" xfId="2350"/>
    <cellStyle name="Normal 4 2 2 2 2 3 2 4" xfId="2351"/>
    <cellStyle name="Normal 4 2 2 2 2 3 2 5" xfId="2352"/>
    <cellStyle name="Normal 4 2 2 2 2 3 3" xfId="2353"/>
    <cellStyle name="Normal 4 2 2 2 2 3 3 2" xfId="2354"/>
    <cellStyle name="Normal 4 2 2 2 2 3 3 2 2" xfId="2355"/>
    <cellStyle name="Normal 4 2 2 2 2 3 3 2 3" xfId="2356"/>
    <cellStyle name="Normal 4 2 2 2 2 3 3 3" xfId="2357"/>
    <cellStyle name="Normal 4 2 2 2 2 3 3 4" xfId="2358"/>
    <cellStyle name="Normal 4 2 2 2 2 3 3 5" xfId="2359"/>
    <cellStyle name="Normal 4 2 2 2 2 3 4" xfId="2360"/>
    <cellStyle name="Normal 4 2 2 2 2 3 4 2" xfId="2361"/>
    <cellStyle name="Normal 4 2 2 2 2 3 4 3" xfId="2362"/>
    <cellStyle name="Normal 4 2 2 2 2 3 5" xfId="2363"/>
    <cellStyle name="Normal 4 2 2 2 2 3 6" xfId="2364"/>
    <cellStyle name="Normal 4 2 2 2 2 3 7" xfId="2365"/>
    <cellStyle name="Normal 4 2 2 2 2 4" xfId="2366"/>
    <cellStyle name="Normal 4 2 2 2 2 4 2" xfId="2367"/>
    <cellStyle name="Normal 4 2 2 2 2 4 2 2" xfId="2368"/>
    <cellStyle name="Normal 4 2 2 2 2 4 2 3" xfId="2369"/>
    <cellStyle name="Normal 4 2 2 2 2 4 3" xfId="2370"/>
    <cellStyle name="Normal 4 2 2 2 2 4 4" xfId="2371"/>
    <cellStyle name="Normal 4 2 2 2 2 4 5" xfId="2372"/>
    <cellStyle name="Normal 4 2 2 2 2 5" xfId="2373"/>
    <cellStyle name="Normal 4 2 2 2 2 5 2" xfId="2374"/>
    <cellStyle name="Normal 4 2 2 2 2 5 2 2" xfId="2375"/>
    <cellStyle name="Normal 4 2 2 2 2 5 2 3" xfId="2376"/>
    <cellStyle name="Normal 4 2 2 2 2 5 3" xfId="2377"/>
    <cellStyle name="Normal 4 2 2 2 2 5 4" xfId="2378"/>
    <cellStyle name="Normal 4 2 2 2 2 5 5" xfId="2379"/>
    <cellStyle name="Normal 4 2 2 2 2 6" xfId="2380"/>
    <cellStyle name="Normal 4 2 2 2 2 6 2" xfId="2381"/>
    <cellStyle name="Normal 4 2 2 2 2 6 3" xfId="2382"/>
    <cellStyle name="Normal 4 2 2 2 2 7" xfId="2383"/>
    <cellStyle name="Normal 4 2 2 2 2 8" xfId="2384"/>
    <cellStyle name="Normal 4 2 2 2 2 9" xfId="2385"/>
    <cellStyle name="Normal 4 2 2 2 3" xfId="2386"/>
    <cellStyle name="Normal 4 2 2 2 3 2" xfId="2387"/>
    <cellStyle name="Normal 4 2 2 2 3 2 2" xfId="2388"/>
    <cellStyle name="Normal 4 2 2 2 3 2 2 2" xfId="2389"/>
    <cellStyle name="Normal 4 2 2 2 3 2 2 2 2" xfId="2390"/>
    <cellStyle name="Normal 4 2 2 2 3 2 2 2 2 2" xfId="2391"/>
    <cellStyle name="Normal 4 2 2 2 3 2 2 2 2 3" xfId="2392"/>
    <cellStyle name="Normal 4 2 2 2 3 2 2 2 3" xfId="2393"/>
    <cellStyle name="Normal 4 2 2 2 3 2 2 2 4" xfId="2394"/>
    <cellStyle name="Normal 4 2 2 2 3 2 2 2 5" xfId="2395"/>
    <cellStyle name="Normal 4 2 2 2 3 2 2 3" xfId="2396"/>
    <cellStyle name="Normal 4 2 2 2 3 2 2 3 2" xfId="2397"/>
    <cellStyle name="Normal 4 2 2 2 3 2 2 3 2 2" xfId="2398"/>
    <cellStyle name="Normal 4 2 2 2 3 2 2 3 2 3" xfId="2399"/>
    <cellStyle name="Normal 4 2 2 2 3 2 2 3 3" xfId="2400"/>
    <cellStyle name="Normal 4 2 2 2 3 2 2 3 4" xfId="2401"/>
    <cellStyle name="Normal 4 2 2 2 3 2 2 3 5" xfId="2402"/>
    <cellStyle name="Normal 4 2 2 2 3 2 2 4" xfId="2403"/>
    <cellStyle name="Normal 4 2 2 2 3 2 2 4 2" xfId="2404"/>
    <cellStyle name="Normal 4 2 2 2 3 2 2 4 3" xfId="2405"/>
    <cellStyle name="Normal 4 2 2 2 3 2 2 5" xfId="2406"/>
    <cellStyle name="Normal 4 2 2 2 3 2 2 6" xfId="2407"/>
    <cellStyle name="Normal 4 2 2 2 3 2 2 7" xfId="2408"/>
    <cellStyle name="Normal 4 2 2 2 3 2 3" xfId="2409"/>
    <cellStyle name="Normal 4 2 2 2 3 2 3 2" xfId="2410"/>
    <cellStyle name="Normal 4 2 2 2 3 2 3 2 2" xfId="2411"/>
    <cellStyle name="Normal 4 2 2 2 3 2 3 2 3" xfId="2412"/>
    <cellStyle name="Normal 4 2 2 2 3 2 3 3" xfId="2413"/>
    <cellStyle name="Normal 4 2 2 2 3 2 3 4" xfId="2414"/>
    <cellStyle name="Normal 4 2 2 2 3 2 3 5" xfId="2415"/>
    <cellStyle name="Normal 4 2 2 2 3 2 4" xfId="2416"/>
    <cellStyle name="Normal 4 2 2 2 3 2 4 2" xfId="2417"/>
    <cellStyle name="Normal 4 2 2 2 3 2 4 2 2" xfId="2418"/>
    <cellStyle name="Normal 4 2 2 2 3 2 4 2 3" xfId="2419"/>
    <cellStyle name="Normal 4 2 2 2 3 2 4 3" xfId="2420"/>
    <cellStyle name="Normal 4 2 2 2 3 2 4 4" xfId="2421"/>
    <cellStyle name="Normal 4 2 2 2 3 2 4 5" xfId="2422"/>
    <cellStyle name="Normal 4 2 2 2 3 2 5" xfId="2423"/>
    <cellStyle name="Normal 4 2 2 2 3 2 5 2" xfId="2424"/>
    <cellStyle name="Normal 4 2 2 2 3 2 5 3" xfId="2425"/>
    <cellStyle name="Normal 4 2 2 2 3 2 6" xfId="2426"/>
    <cellStyle name="Normal 4 2 2 2 3 2 7" xfId="2427"/>
    <cellStyle name="Normal 4 2 2 2 3 2 8" xfId="2428"/>
    <cellStyle name="Normal 4 2 2 2 3 3" xfId="2429"/>
    <cellStyle name="Normal 4 2 2 2 3 3 2" xfId="2430"/>
    <cellStyle name="Normal 4 2 2 2 3 3 2 2" xfId="2431"/>
    <cellStyle name="Normal 4 2 2 2 3 3 2 2 2" xfId="2432"/>
    <cellStyle name="Normal 4 2 2 2 3 3 2 2 3" xfId="2433"/>
    <cellStyle name="Normal 4 2 2 2 3 3 2 3" xfId="2434"/>
    <cellStyle name="Normal 4 2 2 2 3 3 2 4" xfId="2435"/>
    <cellStyle name="Normal 4 2 2 2 3 3 2 5" xfId="2436"/>
    <cellStyle name="Normal 4 2 2 2 3 3 3" xfId="2437"/>
    <cellStyle name="Normal 4 2 2 2 3 3 3 2" xfId="2438"/>
    <cellStyle name="Normal 4 2 2 2 3 3 3 2 2" xfId="2439"/>
    <cellStyle name="Normal 4 2 2 2 3 3 3 2 3" xfId="2440"/>
    <cellStyle name="Normal 4 2 2 2 3 3 3 3" xfId="2441"/>
    <cellStyle name="Normal 4 2 2 2 3 3 3 4" xfId="2442"/>
    <cellStyle name="Normal 4 2 2 2 3 3 3 5" xfId="2443"/>
    <cellStyle name="Normal 4 2 2 2 3 3 4" xfId="2444"/>
    <cellStyle name="Normal 4 2 2 2 3 3 4 2" xfId="2445"/>
    <cellStyle name="Normal 4 2 2 2 3 3 4 3" xfId="2446"/>
    <cellStyle name="Normal 4 2 2 2 3 3 5" xfId="2447"/>
    <cellStyle name="Normal 4 2 2 2 3 3 6" xfId="2448"/>
    <cellStyle name="Normal 4 2 2 2 3 3 7" xfId="2449"/>
    <cellStyle name="Normal 4 2 2 2 3 4" xfId="2450"/>
    <cellStyle name="Normal 4 2 2 2 3 4 2" xfId="2451"/>
    <cellStyle name="Normal 4 2 2 2 3 4 2 2" xfId="2452"/>
    <cellStyle name="Normal 4 2 2 2 3 4 2 3" xfId="2453"/>
    <cellStyle name="Normal 4 2 2 2 3 4 3" xfId="2454"/>
    <cellStyle name="Normal 4 2 2 2 3 4 4" xfId="2455"/>
    <cellStyle name="Normal 4 2 2 2 3 4 5" xfId="2456"/>
    <cellStyle name="Normal 4 2 2 2 3 5" xfId="2457"/>
    <cellStyle name="Normal 4 2 2 2 3 5 2" xfId="2458"/>
    <cellStyle name="Normal 4 2 2 2 3 5 2 2" xfId="2459"/>
    <cellStyle name="Normal 4 2 2 2 3 5 2 3" xfId="2460"/>
    <cellStyle name="Normal 4 2 2 2 3 5 3" xfId="2461"/>
    <cellStyle name="Normal 4 2 2 2 3 5 4" xfId="2462"/>
    <cellStyle name="Normal 4 2 2 2 3 5 5" xfId="2463"/>
    <cellStyle name="Normal 4 2 2 2 3 6" xfId="2464"/>
    <cellStyle name="Normal 4 2 2 2 3 6 2" xfId="2465"/>
    <cellStyle name="Normal 4 2 2 2 3 6 3" xfId="2466"/>
    <cellStyle name="Normal 4 2 2 2 3 7" xfId="2467"/>
    <cellStyle name="Normal 4 2 2 2 3 8" xfId="2468"/>
    <cellStyle name="Normal 4 2 2 2 3 9" xfId="2469"/>
    <cellStyle name="Normal 4 2 2 2 4" xfId="2470"/>
    <cellStyle name="Normal 4 2 2 2 4 2" xfId="2471"/>
    <cellStyle name="Normal 4 2 2 2 4 2 2" xfId="2472"/>
    <cellStyle name="Normal 4 2 2 2 4 2 2 2" xfId="2473"/>
    <cellStyle name="Normal 4 2 2 2 4 2 2 2 2" xfId="2474"/>
    <cellStyle name="Normal 4 2 2 2 4 2 2 2 2 2" xfId="2475"/>
    <cellStyle name="Normal 4 2 2 2 4 2 2 2 2 3" xfId="2476"/>
    <cellStyle name="Normal 4 2 2 2 4 2 2 2 3" xfId="2477"/>
    <cellStyle name="Normal 4 2 2 2 4 2 2 2 4" xfId="2478"/>
    <cellStyle name="Normal 4 2 2 2 4 2 2 2 5" xfId="2479"/>
    <cellStyle name="Normal 4 2 2 2 4 2 2 3" xfId="2480"/>
    <cellStyle name="Normal 4 2 2 2 4 2 2 3 2" xfId="2481"/>
    <cellStyle name="Normal 4 2 2 2 4 2 2 3 2 2" xfId="2482"/>
    <cellStyle name="Normal 4 2 2 2 4 2 2 3 2 3" xfId="2483"/>
    <cellStyle name="Normal 4 2 2 2 4 2 2 3 3" xfId="2484"/>
    <cellStyle name="Normal 4 2 2 2 4 2 2 3 4" xfId="2485"/>
    <cellStyle name="Normal 4 2 2 2 4 2 2 3 5" xfId="2486"/>
    <cellStyle name="Normal 4 2 2 2 4 2 2 4" xfId="2487"/>
    <cellStyle name="Normal 4 2 2 2 4 2 2 4 2" xfId="2488"/>
    <cellStyle name="Normal 4 2 2 2 4 2 2 4 3" xfId="2489"/>
    <cellStyle name="Normal 4 2 2 2 4 2 2 5" xfId="2490"/>
    <cellStyle name="Normal 4 2 2 2 4 2 2 6" xfId="2491"/>
    <cellStyle name="Normal 4 2 2 2 4 2 2 7" xfId="2492"/>
    <cellStyle name="Normal 4 2 2 2 4 2 3" xfId="2493"/>
    <cellStyle name="Normal 4 2 2 2 4 2 3 2" xfId="2494"/>
    <cellStyle name="Normal 4 2 2 2 4 2 3 2 2" xfId="2495"/>
    <cellStyle name="Normal 4 2 2 2 4 2 3 2 3" xfId="2496"/>
    <cellStyle name="Normal 4 2 2 2 4 2 3 3" xfId="2497"/>
    <cellStyle name="Normal 4 2 2 2 4 2 3 4" xfId="2498"/>
    <cellStyle name="Normal 4 2 2 2 4 2 3 5" xfId="2499"/>
    <cellStyle name="Normal 4 2 2 2 4 2 4" xfId="2500"/>
    <cellStyle name="Normal 4 2 2 2 4 2 4 2" xfId="2501"/>
    <cellStyle name="Normal 4 2 2 2 4 2 4 2 2" xfId="2502"/>
    <cellStyle name="Normal 4 2 2 2 4 2 4 2 3" xfId="2503"/>
    <cellStyle name="Normal 4 2 2 2 4 2 4 3" xfId="2504"/>
    <cellStyle name="Normal 4 2 2 2 4 2 4 4" xfId="2505"/>
    <cellStyle name="Normal 4 2 2 2 4 2 4 5" xfId="2506"/>
    <cellStyle name="Normal 4 2 2 2 4 2 5" xfId="2507"/>
    <cellStyle name="Normal 4 2 2 2 4 2 5 2" xfId="2508"/>
    <cellStyle name="Normal 4 2 2 2 4 2 5 3" xfId="2509"/>
    <cellStyle name="Normal 4 2 2 2 4 2 6" xfId="2510"/>
    <cellStyle name="Normal 4 2 2 2 4 2 7" xfId="2511"/>
    <cellStyle name="Normal 4 2 2 2 4 2 8" xfId="2512"/>
    <cellStyle name="Normal 4 2 2 2 4 3" xfId="2513"/>
    <cellStyle name="Normal 4 2 2 2 4 3 2" xfId="2514"/>
    <cellStyle name="Normal 4 2 2 2 4 3 2 2" xfId="2515"/>
    <cellStyle name="Normal 4 2 2 2 4 3 2 2 2" xfId="2516"/>
    <cellStyle name="Normal 4 2 2 2 4 3 2 2 3" xfId="2517"/>
    <cellStyle name="Normal 4 2 2 2 4 3 2 3" xfId="2518"/>
    <cellStyle name="Normal 4 2 2 2 4 3 2 4" xfId="2519"/>
    <cellStyle name="Normal 4 2 2 2 4 3 2 5" xfId="2520"/>
    <cellStyle name="Normal 4 2 2 2 4 3 3" xfId="2521"/>
    <cellStyle name="Normal 4 2 2 2 4 3 3 2" xfId="2522"/>
    <cellStyle name="Normal 4 2 2 2 4 3 3 2 2" xfId="2523"/>
    <cellStyle name="Normal 4 2 2 2 4 3 3 2 3" xfId="2524"/>
    <cellStyle name="Normal 4 2 2 2 4 3 3 3" xfId="2525"/>
    <cellStyle name="Normal 4 2 2 2 4 3 3 4" xfId="2526"/>
    <cellStyle name="Normal 4 2 2 2 4 3 3 5" xfId="2527"/>
    <cellStyle name="Normal 4 2 2 2 4 3 4" xfId="2528"/>
    <cellStyle name="Normal 4 2 2 2 4 3 4 2" xfId="2529"/>
    <cellStyle name="Normal 4 2 2 2 4 3 4 3" xfId="2530"/>
    <cellStyle name="Normal 4 2 2 2 4 3 5" xfId="2531"/>
    <cellStyle name="Normal 4 2 2 2 4 3 6" xfId="2532"/>
    <cellStyle name="Normal 4 2 2 2 4 3 7" xfId="2533"/>
    <cellStyle name="Normal 4 2 2 2 4 4" xfId="2534"/>
    <cellStyle name="Normal 4 2 2 2 4 4 2" xfId="2535"/>
    <cellStyle name="Normal 4 2 2 2 4 4 2 2" xfId="2536"/>
    <cellStyle name="Normal 4 2 2 2 4 4 2 3" xfId="2537"/>
    <cellStyle name="Normal 4 2 2 2 4 4 3" xfId="2538"/>
    <cellStyle name="Normal 4 2 2 2 4 4 4" xfId="2539"/>
    <cellStyle name="Normal 4 2 2 2 4 4 5" xfId="2540"/>
    <cellStyle name="Normal 4 2 2 2 4 5" xfId="2541"/>
    <cellStyle name="Normal 4 2 2 2 4 5 2" xfId="2542"/>
    <cellStyle name="Normal 4 2 2 2 4 5 2 2" xfId="2543"/>
    <cellStyle name="Normal 4 2 2 2 4 5 2 3" xfId="2544"/>
    <cellStyle name="Normal 4 2 2 2 4 5 3" xfId="2545"/>
    <cellStyle name="Normal 4 2 2 2 4 5 4" xfId="2546"/>
    <cellStyle name="Normal 4 2 2 2 4 5 5" xfId="2547"/>
    <cellStyle name="Normal 4 2 2 2 4 6" xfId="2548"/>
    <cellStyle name="Normal 4 2 2 2 4 6 2" xfId="2549"/>
    <cellStyle name="Normal 4 2 2 2 4 6 3" xfId="2550"/>
    <cellStyle name="Normal 4 2 2 2 4 7" xfId="2551"/>
    <cellStyle name="Normal 4 2 2 2 4 8" xfId="2552"/>
    <cellStyle name="Normal 4 2 2 2 4 9" xfId="2553"/>
    <cellStyle name="Normal 4 2 2 2 5" xfId="2554"/>
    <cellStyle name="Normal 4 2 2 2 5 2" xfId="2555"/>
    <cellStyle name="Normal 4 2 2 2 5 2 2" xfId="2556"/>
    <cellStyle name="Normal 4 2 2 2 5 2 2 2" xfId="2557"/>
    <cellStyle name="Normal 4 2 2 2 5 2 2 2 2" xfId="2558"/>
    <cellStyle name="Normal 4 2 2 2 5 2 2 2 3" xfId="2559"/>
    <cellStyle name="Normal 4 2 2 2 5 2 2 3" xfId="2560"/>
    <cellStyle name="Normal 4 2 2 2 5 2 2 4" xfId="2561"/>
    <cellStyle name="Normal 4 2 2 2 5 2 2 5" xfId="2562"/>
    <cellStyle name="Normal 4 2 2 2 5 2 3" xfId="2563"/>
    <cellStyle name="Normal 4 2 2 2 5 2 3 2" xfId="2564"/>
    <cellStyle name="Normal 4 2 2 2 5 2 3 2 2" xfId="2565"/>
    <cellStyle name="Normal 4 2 2 2 5 2 3 2 3" xfId="2566"/>
    <cellStyle name="Normal 4 2 2 2 5 2 3 3" xfId="2567"/>
    <cellStyle name="Normal 4 2 2 2 5 2 3 4" xfId="2568"/>
    <cellStyle name="Normal 4 2 2 2 5 2 3 5" xfId="2569"/>
    <cellStyle name="Normal 4 2 2 2 5 2 4" xfId="2570"/>
    <cellStyle name="Normal 4 2 2 2 5 2 4 2" xfId="2571"/>
    <cellStyle name="Normal 4 2 2 2 5 2 4 3" xfId="2572"/>
    <cellStyle name="Normal 4 2 2 2 5 2 5" xfId="2573"/>
    <cellStyle name="Normal 4 2 2 2 5 2 6" xfId="2574"/>
    <cellStyle name="Normal 4 2 2 2 5 2 7" xfId="2575"/>
    <cellStyle name="Normal 4 2 2 2 5 3" xfId="2576"/>
    <cellStyle name="Normal 4 2 2 2 5 3 2" xfId="2577"/>
    <cellStyle name="Normal 4 2 2 2 5 3 2 2" xfId="2578"/>
    <cellStyle name="Normal 4 2 2 2 5 3 2 3" xfId="2579"/>
    <cellStyle name="Normal 4 2 2 2 5 3 3" xfId="2580"/>
    <cellStyle name="Normal 4 2 2 2 5 3 4" xfId="2581"/>
    <cellStyle name="Normal 4 2 2 2 5 3 5" xfId="2582"/>
    <cellStyle name="Normal 4 2 2 2 5 4" xfId="2583"/>
    <cellStyle name="Normal 4 2 2 2 5 4 2" xfId="2584"/>
    <cellStyle name="Normal 4 2 2 2 5 4 2 2" xfId="2585"/>
    <cellStyle name="Normal 4 2 2 2 5 4 2 3" xfId="2586"/>
    <cellStyle name="Normal 4 2 2 2 5 4 3" xfId="2587"/>
    <cellStyle name="Normal 4 2 2 2 5 4 4" xfId="2588"/>
    <cellStyle name="Normal 4 2 2 2 5 4 5" xfId="2589"/>
    <cellStyle name="Normal 4 2 2 2 5 5" xfId="2590"/>
    <cellStyle name="Normal 4 2 2 2 5 5 2" xfId="2591"/>
    <cellStyle name="Normal 4 2 2 2 5 5 3" xfId="2592"/>
    <cellStyle name="Normal 4 2 2 2 5 6" xfId="2593"/>
    <cellStyle name="Normal 4 2 2 2 5 7" xfId="2594"/>
    <cellStyle name="Normal 4 2 2 2 5 8" xfId="2595"/>
    <cellStyle name="Normal 4 2 2 2 6" xfId="2596"/>
    <cellStyle name="Normal 4 2 2 2 6 2" xfId="2597"/>
    <cellStyle name="Normal 4 2 2 2 6 2 2" xfId="2598"/>
    <cellStyle name="Normal 4 2 2 2 6 2 2 2" xfId="2599"/>
    <cellStyle name="Normal 4 2 2 2 6 2 2 3" xfId="2600"/>
    <cellStyle name="Normal 4 2 2 2 6 2 3" xfId="2601"/>
    <cellStyle name="Normal 4 2 2 2 6 2 4" xfId="2602"/>
    <cellStyle name="Normal 4 2 2 2 6 2 5" xfId="2603"/>
    <cellStyle name="Normal 4 2 2 2 6 3" xfId="2604"/>
    <cellStyle name="Normal 4 2 2 2 6 3 2" xfId="2605"/>
    <cellStyle name="Normal 4 2 2 2 6 3 2 2" xfId="2606"/>
    <cellStyle name="Normal 4 2 2 2 6 3 2 3" xfId="2607"/>
    <cellStyle name="Normal 4 2 2 2 6 3 3" xfId="2608"/>
    <cellStyle name="Normal 4 2 2 2 6 3 4" xfId="2609"/>
    <cellStyle name="Normal 4 2 2 2 6 3 5" xfId="2610"/>
    <cellStyle name="Normal 4 2 2 2 6 4" xfId="2611"/>
    <cellStyle name="Normal 4 2 2 2 6 4 2" xfId="2612"/>
    <cellStyle name="Normal 4 2 2 2 6 4 3" xfId="2613"/>
    <cellStyle name="Normal 4 2 2 2 6 5" xfId="2614"/>
    <cellStyle name="Normal 4 2 2 2 6 6" xfId="2615"/>
    <cellStyle name="Normal 4 2 2 2 6 7" xfId="2616"/>
    <cellStyle name="Normal 4 2 2 2 7" xfId="2617"/>
    <cellStyle name="Normal 4 2 2 2 7 2" xfId="2618"/>
    <cellStyle name="Normal 4 2 2 2 7 2 2" xfId="2619"/>
    <cellStyle name="Normal 4 2 2 2 7 2 2 2" xfId="2620"/>
    <cellStyle name="Normal 4 2 2 2 7 2 2 3" xfId="2621"/>
    <cellStyle name="Normal 4 2 2 2 7 2 3" xfId="2622"/>
    <cellStyle name="Normal 4 2 2 2 7 2 4" xfId="2623"/>
    <cellStyle name="Normal 4 2 2 2 7 2 5" xfId="2624"/>
    <cellStyle name="Normal 4 2 2 2 7 3" xfId="2625"/>
    <cellStyle name="Normal 4 2 2 2 7 3 2" xfId="2626"/>
    <cellStyle name="Normal 4 2 2 2 7 3 2 2" xfId="2627"/>
    <cellStyle name="Normal 4 2 2 2 7 3 2 3" xfId="2628"/>
    <cellStyle name="Normal 4 2 2 2 7 3 3" xfId="2629"/>
    <cellStyle name="Normal 4 2 2 2 7 3 4" xfId="2630"/>
    <cellStyle name="Normal 4 2 2 2 7 3 5" xfId="2631"/>
    <cellStyle name="Normal 4 2 2 2 7 4" xfId="2632"/>
    <cellStyle name="Normal 4 2 2 2 7 4 2" xfId="2633"/>
    <cellStyle name="Normal 4 2 2 2 7 4 3" xfId="2634"/>
    <cellStyle name="Normal 4 2 2 2 7 5" xfId="2635"/>
    <cellStyle name="Normal 4 2 2 2 7 6" xfId="2636"/>
    <cellStyle name="Normal 4 2 2 2 7 7" xfId="2637"/>
    <cellStyle name="Normal 4 2 2 2 8" xfId="2638"/>
    <cellStyle name="Normal 4 2 2 2 8 2" xfId="2639"/>
    <cellStyle name="Normal 4 2 2 2 8 2 2" xfId="2640"/>
    <cellStyle name="Normal 4 2 2 2 8 2 3" xfId="2641"/>
    <cellStyle name="Normal 4 2 2 2 8 3" xfId="2642"/>
    <cellStyle name="Normal 4 2 2 2 8 4" xfId="2643"/>
    <cellStyle name="Normal 4 2 2 2 8 5" xfId="2644"/>
    <cellStyle name="Normal 4 2 2 2 9" xfId="2645"/>
    <cellStyle name="Normal 4 2 2 2 9 2" xfId="2646"/>
    <cellStyle name="Normal 4 2 2 2 9 2 2" xfId="2647"/>
    <cellStyle name="Normal 4 2 2 2 9 2 3" xfId="2648"/>
    <cellStyle name="Normal 4 2 2 2 9 3" xfId="2649"/>
    <cellStyle name="Normal 4 2 2 2 9 4" xfId="2650"/>
    <cellStyle name="Normal 4 2 2 2 9 5" xfId="2651"/>
    <cellStyle name="Normal 4 2 2 3" xfId="2652"/>
    <cellStyle name="Normal 4 2 2 3 2" xfId="2653"/>
    <cellStyle name="Normal 4 2 2 3 2 2" xfId="2654"/>
    <cellStyle name="Normal 4 2 2 3 2 2 2" xfId="2655"/>
    <cellStyle name="Normal 4 2 2 3 2 2 2 2" xfId="2656"/>
    <cellStyle name="Normal 4 2 2 3 2 2 2 2 2" xfId="2657"/>
    <cellStyle name="Normal 4 2 2 3 2 2 2 2 3" xfId="2658"/>
    <cellStyle name="Normal 4 2 2 3 2 2 2 3" xfId="2659"/>
    <cellStyle name="Normal 4 2 2 3 2 2 2 4" xfId="2660"/>
    <cellStyle name="Normal 4 2 2 3 2 2 2 5" xfId="2661"/>
    <cellStyle name="Normal 4 2 2 3 2 2 3" xfId="2662"/>
    <cellStyle name="Normal 4 2 2 3 2 2 3 2" xfId="2663"/>
    <cellStyle name="Normal 4 2 2 3 2 2 3 2 2" xfId="2664"/>
    <cellStyle name="Normal 4 2 2 3 2 2 3 2 3" xfId="2665"/>
    <cellStyle name="Normal 4 2 2 3 2 2 3 3" xfId="2666"/>
    <cellStyle name="Normal 4 2 2 3 2 2 3 4" xfId="2667"/>
    <cellStyle name="Normal 4 2 2 3 2 2 3 5" xfId="2668"/>
    <cellStyle name="Normal 4 2 2 3 2 2 4" xfId="2669"/>
    <cellStyle name="Normal 4 2 2 3 2 2 4 2" xfId="2670"/>
    <cellStyle name="Normal 4 2 2 3 2 2 4 3" xfId="2671"/>
    <cellStyle name="Normal 4 2 2 3 2 2 5" xfId="2672"/>
    <cellStyle name="Normal 4 2 2 3 2 2 6" xfId="2673"/>
    <cellStyle name="Normal 4 2 2 3 2 2 7" xfId="2674"/>
    <cellStyle name="Normal 4 2 2 3 2 3" xfId="2675"/>
    <cellStyle name="Normal 4 2 2 3 2 3 2" xfId="2676"/>
    <cellStyle name="Normal 4 2 2 3 2 3 2 2" xfId="2677"/>
    <cellStyle name="Normal 4 2 2 3 2 3 2 3" xfId="2678"/>
    <cellStyle name="Normal 4 2 2 3 2 3 3" xfId="2679"/>
    <cellStyle name="Normal 4 2 2 3 2 3 4" xfId="2680"/>
    <cellStyle name="Normal 4 2 2 3 2 3 5" xfId="2681"/>
    <cellStyle name="Normal 4 2 2 3 2 4" xfId="2682"/>
    <cellStyle name="Normal 4 2 2 3 2 4 2" xfId="2683"/>
    <cellStyle name="Normal 4 2 2 3 2 4 2 2" xfId="2684"/>
    <cellStyle name="Normal 4 2 2 3 2 4 2 3" xfId="2685"/>
    <cellStyle name="Normal 4 2 2 3 2 4 3" xfId="2686"/>
    <cellStyle name="Normal 4 2 2 3 2 4 4" xfId="2687"/>
    <cellStyle name="Normal 4 2 2 3 2 4 5" xfId="2688"/>
    <cellStyle name="Normal 4 2 2 3 2 5" xfId="2689"/>
    <cellStyle name="Normal 4 2 2 3 2 5 2" xfId="2690"/>
    <cellStyle name="Normal 4 2 2 3 2 5 3" xfId="2691"/>
    <cellStyle name="Normal 4 2 2 3 2 6" xfId="2692"/>
    <cellStyle name="Normal 4 2 2 3 2 7" xfId="2693"/>
    <cellStyle name="Normal 4 2 2 3 2 8" xfId="2694"/>
    <cellStyle name="Normal 4 2 2 3 3" xfId="2695"/>
    <cellStyle name="Normal 4 2 2 3 3 2" xfId="2696"/>
    <cellStyle name="Normal 4 2 2 3 3 2 2" xfId="2697"/>
    <cellStyle name="Normal 4 2 2 3 3 2 2 2" xfId="2698"/>
    <cellStyle name="Normal 4 2 2 3 3 2 2 3" xfId="2699"/>
    <cellStyle name="Normal 4 2 2 3 3 2 3" xfId="2700"/>
    <cellStyle name="Normal 4 2 2 3 3 2 4" xfId="2701"/>
    <cellStyle name="Normal 4 2 2 3 3 2 5" xfId="2702"/>
    <cellStyle name="Normal 4 2 2 3 3 3" xfId="2703"/>
    <cellStyle name="Normal 4 2 2 3 3 3 2" xfId="2704"/>
    <cellStyle name="Normal 4 2 2 3 3 3 2 2" xfId="2705"/>
    <cellStyle name="Normal 4 2 2 3 3 3 2 3" xfId="2706"/>
    <cellStyle name="Normal 4 2 2 3 3 3 3" xfId="2707"/>
    <cellStyle name="Normal 4 2 2 3 3 3 4" xfId="2708"/>
    <cellStyle name="Normal 4 2 2 3 3 3 5" xfId="2709"/>
    <cellStyle name="Normal 4 2 2 3 3 4" xfId="2710"/>
    <cellStyle name="Normal 4 2 2 3 3 4 2" xfId="2711"/>
    <cellStyle name="Normal 4 2 2 3 3 4 3" xfId="2712"/>
    <cellStyle name="Normal 4 2 2 3 3 5" xfId="2713"/>
    <cellStyle name="Normal 4 2 2 3 3 6" xfId="2714"/>
    <cellStyle name="Normal 4 2 2 3 3 7" xfId="2715"/>
    <cellStyle name="Normal 4 2 2 3 4" xfId="2716"/>
    <cellStyle name="Normal 4 2 2 3 4 2" xfId="2717"/>
    <cellStyle name="Normal 4 2 2 3 4 2 2" xfId="2718"/>
    <cellStyle name="Normal 4 2 2 3 4 2 3" xfId="2719"/>
    <cellStyle name="Normal 4 2 2 3 4 3" xfId="2720"/>
    <cellStyle name="Normal 4 2 2 3 4 4" xfId="2721"/>
    <cellStyle name="Normal 4 2 2 3 4 5" xfId="2722"/>
    <cellStyle name="Normal 4 2 2 3 5" xfId="2723"/>
    <cellStyle name="Normal 4 2 2 3 5 2" xfId="2724"/>
    <cellStyle name="Normal 4 2 2 3 5 2 2" xfId="2725"/>
    <cellStyle name="Normal 4 2 2 3 5 2 3" xfId="2726"/>
    <cellStyle name="Normal 4 2 2 3 5 3" xfId="2727"/>
    <cellStyle name="Normal 4 2 2 3 5 4" xfId="2728"/>
    <cellStyle name="Normal 4 2 2 3 5 5" xfId="2729"/>
    <cellStyle name="Normal 4 2 2 3 6" xfId="2730"/>
    <cellStyle name="Normal 4 2 2 3 6 2" xfId="2731"/>
    <cellStyle name="Normal 4 2 2 3 6 3" xfId="2732"/>
    <cellStyle name="Normal 4 2 2 3 7" xfId="2733"/>
    <cellStyle name="Normal 4 2 2 3 8" xfId="2734"/>
    <cellStyle name="Normal 4 2 2 3 9" xfId="2735"/>
    <cellStyle name="Normal 4 2 2 4" xfId="2736"/>
    <cellStyle name="Normal 4 2 2 4 2" xfId="2737"/>
    <cellStyle name="Normal 4 2 2 4 2 2" xfId="2738"/>
    <cellStyle name="Normal 4 2 2 4 2 2 2" xfId="2739"/>
    <cellStyle name="Normal 4 2 2 4 2 2 2 2" xfId="2740"/>
    <cellStyle name="Normal 4 2 2 4 2 2 2 2 2" xfId="2741"/>
    <cellStyle name="Normal 4 2 2 4 2 2 2 2 3" xfId="2742"/>
    <cellStyle name="Normal 4 2 2 4 2 2 2 3" xfId="2743"/>
    <cellStyle name="Normal 4 2 2 4 2 2 2 4" xfId="2744"/>
    <cellStyle name="Normal 4 2 2 4 2 2 2 5" xfId="2745"/>
    <cellStyle name="Normal 4 2 2 4 2 2 3" xfId="2746"/>
    <cellStyle name="Normal 4 2 2 4 2 2 3 2" xfId="2747"/>
    <cellStyle name="Normal 4 2 2 4 2 2 3 2 2" xfId="2748"/>
    <cellStyle name="Normal 4 2 2 4 2 2 3 2 3" xfId="2749"/>
    <cellStyle name="Normal 4 2 2 4 2 2 3 3" xfId="2750"/>
    <cellStyle name="Normal 4 2 2 4 2 2 3 4" xfId="2751"/>
    <cellStyle name="Normal 4 2 2 4 2 2 3 5" xfId="2752"/>
    <cellStyle name="Normal 4 2 2 4 2 2 4" xfId="2753"/>
    <cellStyle name="Normal 4 2 2 4 2 2 4 2" xfId="2754"/>
    <cellStyle name="Normal 4 2 2 4 2 2 4 3" xfId="2755"/>
    <cellStyle name="Normal 4 2 2 4 2 2 5" xfId="2756"/>
    <cellStyle name="Normal 4 2 2 4 2 2 6" xfId="2757"/>
    <cellStyle name="Normal 4 2 2 4 2 2 7" xfId="2758"/>
    <cellStyle name="Normal 4 2 2 4 2 3" xfId="2759"/>
    <cellStyle name="Normal 4 2 2 4 2 3 2" xfId="2760"/>
    <cellStyle name="Normal 4 2 2 4 2 3 2 2" xfId="2761"/>
    <cellStyle name="Normal 4 2 2 4 2 3 2 3" xfId="2762"/>
    <cellStyle name="Normal 4 2 2 4 2 3 3" xfId="2763"/>
    <cellStyle name="Normal 4 2 2 4 2 3 4" xfId="2764"/>
    <cellStyle name="Normal 4 2 2 4 2 3 5" xfId="2765"/>
    <cellStyle name="Normal 4 2 2 4 2 4" xfId="2766"/>
    <cellStyle name="Normal 4 2 2 4 2 4 2" xfId="2767"/>
    <cellStyle name="Normal 4 2 2 4 2 4 2 2" xfId="2768"/>
    <cellStyle name="Normal 4 2 2 4 2 4 2 3" xfId="2769"/>
    <cellStyle name="Normal 4 2 2 4 2 4 3" xfId="2770"/>
    <cellStyle name="Normal 4 2 2 4 2 4 4" xfId="2771"/>
    <cellStyle name="Normal 4 2 2 4 2 4 5" xfId="2772"/>
    <cellStyle name="Normal 4 2 2 4 2 5" xfId="2773"/>
    <cellStyle name="Normal 4 2 2 4 2 5 2" xfId="2774"/>
    <cellStyle name="Normal 4 2 2 4 2 5 3" xfId="2775"/>
    <cellStyle name="Normal 4 2 2 4 2 6" xfId="2776"/>
    <cellStyle name="Normal 4 2 2 4 2 7" xfId="2777"/>
    <cellStyle name="Normal 4 2 2 4 2 8" xfId="2778"/>
    <cellStyle name="Normal 4 2 2 4 3" xfId="2779"/>
    <cellStyle name="Normal 4 2 2 4 3 2" xfId="2780"/>
    <cellStyle name="Normal 4 2 2 4 3 2 2" xfId="2781"/>
    <cellStyle name="Normal 4 2 2 4 3 2 2 2" xfId="2782"/>
    <cellStyle name="Normal 4 2 2 4 3 2 2 3" xfId="2783"/>
    <cellStyle name="Normal 4 2 2 4 3 2 3" xfId="2784"/>
    <cellStyle name="Normal 4 2 2 4 3 2 4" xfId="2785"/>
    <cellStyle name="Normal 4 2 2 4 3 2 5" xfId="2786"/>
    <cellStyle name="Normal 4 2 2 4 3 3" xfId="2787"/>
    <cellStyle name="Normal 4 2 2 4 3 3 2" xfId="2788"/>
    <cellStyle name="Normal 4 2 2 4 3 3 2 2" xfId="2789"/>
    <cellStyle name="Normal 4 2 2 4 3 3 2 3" xfId="2790"/>
    <cellStyle name="Normal 4 2 2 4 3 3 3" xfId="2791"/>
    <cellStyle name="Normal 4 2 2 4 3 3 4" xfId="2792"/>
    <cellStyle name="Normal 4 2 2 4 3 3 5" xfId="2793"/>
    <cellStyle name="Normal 4 2 2 4 3 4" xfId="2794"/>
    <cellStyle name="Normal 4 2 2 4 3 4 2" xfId="2795"/>
    <cellStyle name="Normal 4 2 2 4 3 4 3" xfId="2796"/>
    <cellStyle name="Normal 4 2 2 4 3 5" xfId="2797"/>
    <cellStyle name="Normal 4 2 2 4 3 6" xfId="2798"/>
    <cellStyle name="Normal 4 2 2 4 3 7" xfId="2799"/>
    <cellStyle name="Normal 4 2 2 4 4" xfId="2800"/>
    <cellStyle name="Normal 4 2 2 4 4 2" xfId="2801"/>
    <cellStyle name="Normal 4 2 2 4 4 2 2" xfId="2802"/>
    <cellStyle name="Normal 4 2 2 4 4 2 3" xfId="2803"/>
    <cellStyle name="Normal 4 2 2 4 4 3" xfId="2804"/>
    <cellStyle name="Normal 4 2 2 4 4 4" xfId="2805"/>
    <cellStyle name="Normal 4 2 2 4 4 5" xfId="2806"/>
    <cellStyle name="Normal 4 2 2 4 5" xfId="2807"/>
    <cellStyle name="Normal 4 2 2 4 5 2" xfId="2808"/>
    <cellStyle name="Normal 4 2 2 4 5 2 2" xfId="2809"/>
    <cellStyle name="Normal 4 2 2 4 5 2 3" xfId="2810"/>
    <cellStyle name="Normal 4 2 2 4 5 3" xfId="2811"/>
    <cellStyle name="Normal 4 2 2 4 5 4" xfId="2812"/>
    <cellStyle name="Normal 4 2 2 4 5 5" xfId="2813"/>
    <cellStyle name="Normal 4 2 2 4 6" xfId="2814"/>
    <cellStyle name="Normal 4 2 2 4 6 2" xfId="2815"/>
    <cellStyle name="Normal 4 2 2 4 6 3" xfId="2816"/>
    <cellStyle name="Normal 4 2 2 4 7" xfId="2817"/>
    <cellStyle name="Normal 4 2 2 4 8" xfId="2818"/>
    <cellStyle name="Normal 4 2 2 4 9" xfId="2819"/>
    <cellStyle name="Normal 4 2 2 5" xfId="2820"/>
    <cellStyle name="Normal 4 2 2 5 2" xfId="2821"/>
    <cellStyle name="Normal 4 2 2 5 2 2" xfId="2822"/>
    <cellStyle name="Normal 4 2 2 5 2 2 2" xfId="2823"/>
    <cellStyle name="Normal 4 2 2 5 2 2 2 2" xfId="2824"/>
    <cellStyle name="Normal 4 2 2 5 2 2 2 2 2" xfId="2825"/>
    <cellStyle name="Normal 4 2 2 5 2 2 2 2 3" xfId="2826"/>
    <cellStyle name="Normal 4 2 2 5 2 2 2 3" xfId="2827"/>
    <cellStyle name="Normal 4 2 2 5 2 2 2 4" xfId="2828"/>
    <cellStyle name="Normal 4 2 2 5 2 2 2 5" xfId="2829"/>
    <cellStyle name="Normal 4 2 2 5 2 2 3" xfId="2830"/>
    <cellStyle name="Normal 4 2 2 5 2 2 3 2" xfId="2831"/>
    <cellStyle name="Normal 4 2 2 5 2 2 3 2 2" xfId="2832"/>
    <cellStyle name="Normal 4 2 2 5 2 2 3 2 3" xfId="2833"/>
    <cellStyle name="Normal 4 2 2 5 2 2 3 3" xfId="2834"/>
    <cellStyle name="Normal 4 2 2 5 2 2 3 4" xfId="2835"/>
    <cellStyle name="Normal 4 2 2 5 2 2 3 5" xfId="2836"/>
    <cellStyle name="Normal 4 2 2 5 2 2 4" xfId="2837"/>
    <cellStyle name="Normal 4 2 2 5 2 2 4 2" xfId="2838"/>
    <cellStyle name="Normal 4 2 2 5 2 2 4 3" xfId="2839"/>
    <cellStyle name="Normal 4 2 2 5 2 2 5" xfId="2840"/>
    <cellStyle name="Normal 4 2 2 5 2 2 6" xfId="2841"/>
    <cellStyle name="Normal 4 2 2 5 2 2 7" xfId="2842"/>
    <cellStyle name="Normal 4 2 2 5 2 3" xfId="2843"/>
    <cellStyle name="Normal 4 2 2 5 2 3 2" xfId="2844"/>
    <cellStyle name="Normal 4 2 2 5 2 3 2 2" xfId="2845"/>
    <cellStyle name="Normal 4 2 2 5 2 3 2 3" xfId="2846"/>
    <cellStyle name="Normal 4 2 2 5 2 3 3" xfId="2847"/>
    <cellStyle name="Normal 4 2 2 5 2 3 4" xfId="2848"/>
    <cellStyle name="Normal 4 2 2 5 2 3 5" xfId="2849"/>
    <cellStyle name="Normal 4 2 2 5 2 4" xfId="2850"/>
    <cellStyle name="Normal 4 2 2 5 2 4 2" xfId="2851"/>
    <cellStyle name="Normal 4 2 2 5 2 4 2 2" xfId="2852"/>
    <cellStyle name="Normal 4 2 2 5 2 4 2 3" xfId="2853"/>
    <cellStyle name="Normal 4 2 2 5 2 4 3" xfId="2854"/>
    <cellStyle name="Normal 4 2 2 5 2 4 4" xfId="2855"/>
    <cellStyle name="Normal 4 2 2 5 2 4 5" xfId="2856"/>
    <cellStyle name="Normal 4 2 2 5 2 5" xfId="2857"/>
    <cellStyle name="Normal 4 2 2 5 2 5 2" xfId="2858"/>
    <cellStyle name="Normal 4 2 2 5 2 5 3" xfId="2859"/>
    <cellStyle name="Normal 4 2 2 5 2 6" xfId="2860"/>
    <cellStyle name="Normal 4 2 2 5 2 7" xfId="2861"/>
    <cellStyle name="Normal 4 2 2 5 2 8" xfId="2862"/>
    <cellStyle name="Normal 4 2 2 5 3" xfId="2863"/>
    <cellStyle name="Normal 4 2 2 5 3 2" xfId="2864"/>
    <cellStyle name="Normal 4 2 2 5 3 2 2" xfId="2865"/>
    <cellStyle name="Normal 4 2 2 5 3 2 2 2" xfId="2866"/>
    <cellStyle name="Normal 4 2 2 5 3 2 2 3" xfId="2867"/>
    <cellStyle name="Normal 4 2 2 5 3 2 3" xfId="2868"/>
    <cellStyle name="Normal 4 2 2 5 3 2 4" xfId="2869"/>
    <cellStyle name="Normal 4 2 2 5 3 2 5" xfId="2870"/>
    <cellStyle name="Normal 4 2 2 5 3 3" xfId="2871"/>
    <cellStyle name="Normal 4 2 2 5 3 3 2" xfId="2872"/>
    <cellStyle name="Normal 4 2 2 5 3 3 2 2" xfId="2873"/>
    <cellStyle name="Normal 4 2 2 5 3 3 2 3" xfId="2874"/>
    <cellStyle name="Normal 4 2 2 5 3 3 3" xfId="2875"/>
    <cellStyle name="Normal 4 2 2 5 3 3 4" xfId="2876"/>
    <cellStyle name="Normal 4 2 2 5 3 3 5" xfId="2877"/>
    <cellStyle name="Normal 4 2 2 5 3 4" xfId="2878"/>
    <cellStyle name="Normal 4 2 2 5 3 4 2" xfId="2879"/>
    <cellStyle name="Normal 4 2 2 5 3 4 3" xfId="2880"/>
    <cellStyle name="Normal 4 2 2 5 3 5" xfId="2881"/>
    <cellStyle name="Normal 4 2 2 5 3 6" xfId="2882"/>
    <cellStyle name="Normal 4 2 2 5 3 7" xfId="2883"/>
    <cellStyle name="Normal 4 2 2 5 4" xfId="2884"/>
    <cellStyle name="Normal 4 2 2 5 4 2" xfId="2885"/>
    <cellStyle name="Normal 4 2 2 5 4 2 2" xfId="2886"/>
    <cellStyle name="Normal 4 2 2 5 4 2 3" xfId="2887"/>
    <cellStyle name="Normal 4 2 2 5 4 3" xfId="2888"/>
    <cellStyle name="Normal 4 2 2 5 4 4" xfId="2889"/>
    <cellStyle name="Normal 4 2 2 5 4 5" xfId="2890"/>
    <cellStyle name="Normal 4 2 2 5 5" xfId="2891"/>
    <cellStyle name="Normal 4 2 2 5 5 2" xfId="2892"/>
    <cellStyle name="Normal 4 2 2 5 5 2 2" xfId="2893"/>
    <cellStyle name="Normal 4 2 2 5 5 2 3" xfId="2894"/>
    <cellStyle name="Normal 4 2 2 5 5 3" xfId="2895"/>
    <cellStyle name="Normal 4 2 2 5 5 4" xfId="2896"/>
    <cellStyle name="Normal 4 2 2 5 5 5" xfId="2897"/>
    <cellStyle name="Normal 4 2 2 5 6" xfId="2898"/>
    <cellStyle name="Normal 4 2 2 5 6 2" xfId="2899"/>
    <cellStyle name="Normal 4 2 2 5 6 3" xfId="2900"/>
    <cellStyle name="Normal 4 2 2 5 7" xfId="2901"/>
    <cellStyle name="Normal 4 2 2 5 8" xfId="2902"/>
    <cellStyle name="Normal 4 2 2 5 9" xfId="2903"/>
    <cellStyle name="Normal 4 2 2 6" xfId="2904"/>
    <cellStyle name="Normal 4 2 2 6 2" xfId="2905"/>
    <cellStyle name="Normal 4 2 2 6 2 2" xfId="2906"/>
    <cellStyle name="Normal 4 2 2 6 2 2 2" xfId="2907"/>
    <cellStyle name="Normal 4 2 2 6 2 2 2 2" xfId="2908"/>
    <cellStyle name="Normal 4 2 2 6 2 2 2 3" xfId="2909"/>
    <cellStyle name="Normal 4 2 2 6 2 2 3" xfId="2910"/>
    <cellStyle name="Normal 4 2 2 6 2 2 4" xfId="2911"/>
    <cellStyle name="Normal 4 2 2 6 2 2 5" xfId="2912"/>
    <cellStyle name="Normal 4 2 2 6 2 3" xfId="2913"/>
    <cellStyle name="Normal 4 2 2 6 2 3 2" xfId="2914"/>
    <cellStyle name="Normal 4 2 2 6 2 3 2 2" xfId="2915"/>
    <cellStyle name="Normal 4 2 2 6 2 3 2 3" xfId="2916"/>
    <cellStyle name="Normal 4 2 2 6 2 3 3" xfId="2917"/>
    <cellStyle name="Normal 4 2 2 6 2 3 4" xfId="2918"/>
    <cellStyle name="Normal 4 2 2 6 2 3 5" xfId="2919"/>
    <cellStyle name="Normal 4 2 2 6 2 4" xfId="2920"/>
    <cellStyle name="Normal 4 2 2 6 2 4 2" xfId="2921"/>
    <cellStyle name="Normal 4 2 2 6 2 4 3" xfId="2922"/>
    <cellStyle name="Normal 4 2 2 6 2 5" xfId="2923"/>
    <cellStyle name="Normal 4 2 2 6 2 6" xfId="2924"/>
    <cellStyle name="Normal 4 2 2 6 2 7" xfId="2925"/>
    <cellStyle name="Normal 4 2 2 6 3" xfId="2926"/>
    <cellStyle name="Normal 4 2 2 6 3 2" xfId="2927"/>
    <cellStyle name="Normal 4 2 2 6 3 2 2" xfId="2928"/>
    <cellStyle name="Normal 4 2 2 6 3 2 3" xfId="2929"/>
    <cellStyle name="Normal 4 2 2 6 3 3" xfId="2930"/>
    <cellStyle name="Normal 4 2 2 6 3 4" xfId="2931"/>
    <cellStyle name="Normal 4 2 2 6 3 5" xfId="2932"/>
    <cellStyle name="Normal 4 2 2 6 4" xfId="2933"/>
    <cellStyle name="Normal 4 2 2 6 4 2" xfId="2934"/>
    <cellStyle name="Normal 4 2 2 6 4 2 2" xfId="2935"/>
    <cellStyle name="Normal 4 2 2 6 4 2 3" xfId="2936"/>
    <cellStyle name="Normal 4 2 2 6 4 3" xfId="2937"/>
    <cellStyle name="Normal 4 2 2 6 4 4" xfId="2938"/>
    <cellStyle name="Normal 4 2 2 6 4 5" xfId="2939"/>
    <cellStyle name="Normal 4 2 2 6 5" xfId="2940"/>
    <cellStyle name="Normal 4 2 2 6 5 2" xfId="2941"/>
    <cellStyle name="Normal 4 2 2 6 5 3" xfId="2942"/>
    <cellStyle name="Normal 4 2 2 6 6" xfId="2943"/>
    <cellStyle name="Normal 4 2 2 6 7" xfId="2944"/>
    <cellStyle name="Normal 4 2 2 6 8" xfId="2945"/>
    <cellStyle name="Normal 4 2 2 7" xfId="2946"/>
    <cellStyle name="Normal 4 2 2 7 2" xfId="2947"/>
    <cellStyle name="Normal 4 2 2 7 2 2" xfId="2948"/>
    <cellStyle name="Normal 4 2 2 7 2 2 2" xfId="2949"/>
    <cellStyle name="Normal 4 2 2 7 2 2 3" xfId="2950"/>
    <cellStyle name="Normal 4 2 2 7 2 3" xfId="2951"/>
    <cellStyle name="Normal 4 2 2 7 2 4" xfId="2952"/>
    <cellStyle name="Normal 4 2 2 7 2 5" xfId="2953"/>
    <cellStyle name="Normal 4 2 2 7 3" xfId="2954"/>
    <cellStyle name="Normal 4 2 2 7 3 2" xfId="2955"/>
    <cellStyle name="Normal 4 2 2 7 3 2 2" xfId="2956"/>
    <cellStyle name="Normal 4 2 2 7 3 2 3" xfId="2957"/>
    <cellStyle name="Normal 4 2 2 7 3 3" xfId="2958"/>
    <cellStyle name="Normal 4 2 2 7 3 4" xfId="2959"/>
    <cellStyle name="Normal 4 2 2 7 3 5" xfId="2960"/>
    <cellStyle name="Normal 4 2 2 7 4" xfId="2961"/>
    <cellStyle name="Normal 4 2 2 7 4 2" xfId="2962"/>
    <cellStyle name="Normal 4 2 2 7 4 3" xfId="2963"/>
    <cellStyle name="Normal 4 2 2 7 5" xfId="2964"/>
    <cellStyle name="Normal 4 2 2 7 6" xfId="2965"/>
    <cellStyle name="Normal 4 2 2 7 7" xfId="2966"/>
    <cellStyle name="Normal 4 2 2 8" xfId="2967"/>
    <cellStyle name="Normal 4 2 2 8 2" xfId="2968"/>
    <cellStyle name="Normal 4 2 2 8 2 2" xfId="2969"/>
    <cellStyle name="Normal 4 2 2 8 2 2 2" xfId="2970"/>
    <cellStyle name="Normal 4 2 2 8 2 2 3" xfId="2971"/>
    <cellStyle name="Normal 4 2 2 8 2 3" xfId="2972"/>
    <cellStyle name="Normal 4 2 2 8 2 4" xfId="2973"/>
    <cellStyle name="Normal 4 2 2 8 2 5" xfId="2974"/>
    <cellStyle name="Normal 4 2 2 8 3" xfId="2975"/>
    <cellStyle name="Normal 4 2 2 8 3 2" xfId="2976"/>
    <cellStyle name="Normal 4 2 2 8 3 2 2" xfId="2977"/>
    <cellStyle name="Normal 4 2 2 8 3 2 3" xfId="2978"/>
    <cellStyle name="Normal 4 2 2 8 3 3" xfId="2979"/>
    <cellStyle name="Normal 4 2 2 8 3 4" xfId="2980"/>
    <cellStyle name="Normal 4 2 2 8 3 5" xfId="2981"/>
    <cellStyle name="Normal 4 2 2 8 4" xfId="2982"/>
    <cellStyle name="Normal 4 2 2 8 4 2" xfId="2983"/>
    <cellStyle name="Normal 4 2 2 8 4 3" xfId="2984"/>
    <cellStyle name="Normal 4 2 2 8 5" xfId="2985"/>
    <cellStyle name="Normal 4 2 2 8 6" xfId="2986"/>
    <cellStyle name="Normal 4 2 2 8 7" xfId="2987"/>
    <cellStyle name="Normal 4 2 2 9" xfId="2988"/>
    <cellStyle name="Normal 4 2 2 9 2" xfId="2989"/>
    <cellStyle name="Normal 4 2 2 9 2 2" xfId="2990"/>
    <cellStyle name="Normal 4 2 2 9 2 3" xfId="2991"/>
    <cellStyle name="Normal 4 2 2 9 3" xfId="2992"/>
    <cellStyle name="Normal 4 2 2 9 4" xfId="2993"/>
    <cellStyle name="Normal 4 2 2 9 5" xfId="2994"/>
    <cellStyle name="Normal 4 2 3" xfId="2995"/>
    <cellStyle name="Normal 4 2 3 10" xfId="2996"/>
    <cellStyle name="Normal 4 2 3 10 2" xfId="2997"/>
    <cellStyle name="Normal 4 2 3 10 2 2" xfId="2998"/>
    <cellStyle name="Normal 4 2 3 10 2 3" xfId="2999"/>
    <cellStyle name="Normal 4 2 3 10 3" xfId="3000"/>
    <cellStyle name="Normal 4 2 3 10 4" xfId="3001"/>
    <cellStyle name="Normal 4 2 3 10 5" xfId="3002"/>
    <cellStyle name="Normal 4 2 3 11" xfId="3003"/>
    <cellStyle name="Normal 4 2 3 11 2" xfId="3004"/>
    <cellStyle name="Normal 4 2 3 11 3" xfId="3005"/>
    <cellStyle name="Normal 4 2 3 12" xfId="3006"/>
    <cellStyle name="Normal 4 2 3 13" xfId="3007"/>
    <cellStyle name="Normal 4 2 3 14" xfId="3008"/>
    <cellStyle name="Normal 4 2 3 2" xfId="3009"/>
    <cellStyle name="Normal 4 2 3 2 10" xfId="3010"/>
    <cellStyle name="Normal 4 2 3 2 11" xfId="3011"/>
    <cellStyle name="Normal 4 2 3 2 12" xfId="3012"/>
    <cellStyle name="Normal 4 2 3 2 2" xfId="3013"/>
    <cellStyle name="Normal 4 2 3 2 2 2" xfId="3014"/>
    <cellStyle name="Normal 4 2 3 2 2 2 2" xfId="3015"/>
    <cellStyle name="Normal 4 2 3 2 2 2 2 2" xfId="3016"/>
    <cellStyle name="Normal 4 2 3 2 2 2 2 2 2" xfId="3017"/>
    <cellStyle name="Normal 4 2 3 2 2 2 2 2 2 2" xfId="3018"/>
    <cellStyle name="Normal 4 2 3 2 2 2 2 2 2 3" xfId="3019"/>
    <cellStyle name="Normal 4 2 3 2 2 2 2 2 3" xfId="3020"/>
    <cellStyle name="Normal 4 2 3 2 2 2 2 2 4" xfId="3021"/>
    <cellStyle name="Normal 4 2 3 2 2 2 2 2 5" xfId="3022"/>
    <cellStyle name="Normal 4 2 3 2 2 2 2 3" xfId="3023"/>
    <cellStyle name="Normal 4 2 3 2 2 2 2 3 2" xfId="3024"/>
    <cellStyle name="Normal 4 2 3 2 2 2 2 3 2 2" xfId="3025"/>
    <cellStyle name="Normal 4 2 3 2 2 2 2 3 2 3" xfId="3026"/>
    <cellStyle name="Normal 4 2 3 2 2 2 2 3 3" xfId="3027"/>
    <cellStyle name="Normal 4 2 3 2 2 2 2 3 4" xfId="3028"/>
    <cellStyle name="Normal 4 2 3 2 2 2 2 3 5" xfId="3029"/>
    <cellStyle name="Normal 4 2 3 2 2 2 2 4" xfId="3030"/>
    <cellStyle name="Normal 4 2 3 2 2 2 2 4 2" xfId="3031"/>
    <cellStyle name="Normal 4 2 3 2 2 2 2 4 3" xfId="3032"/>
    <cellStyle name="Normal 4 2 3 2 2 2 2 5" xfId="3033"/>
    <cellStyle name="Normal 4 2 3 2 2 2 2 6" xfId="3034"/>
    <cellStyle name="Normal 4 2 3 2 2 2 2 7" xfId="3035"/>
    <cellStyle name="Normal 4 2 3 2 2 2 3" xfId="3036"/>
    <cellStyle name="Normal 4 2 3 2 2 2 3 2" xfId="3037"/>
    <cellStyle name="Normal 4 2 3 2 2 2 3 2 2" xfId="3038"/>
    <cellStyle name="Normal 4 2 3 2 2 2 3 2 3" xfId="3039"/>
    <cellStyle name="Normal 4 2 3 2 2 2 3 3" xfId="3040"/>
    <cellStyle name="Normal 4 2 3 2 2 2 3 4" xfId="3041"/>
    <cellStyle name="Normal 4 2 3 2 2 2 3 5" xfId="3042"/>
    <cellStyle name="Normal 4 2 3 2 2 2 4" xfId="3043"/>
    <cellStyle name="Normal 4 2 3 2 2 2 4 2" xfId="3044"/>
    <cellStyle name="Normal 4 2 3 2 2 2 4 2 2" xfId="3045"/>
    <cellStyle name="Normal 4 2 3 2 2 2 4 2 3" xfId="3046"/>
    <cellStyle name="Normal 4 2 3 2 2 2 4 3" xfId="3047"/>
    <cellStyle name="Normal 4 2 3 2 2 2 4 4" xfId="3048"/>
    <cellStyle name="Normal 4 2 3 2 2 2 4 5" xfId="3049"/>
    <cellStyle name="Normal 4 2 3 2 2 2 5" xfId="3050"/>
    <cellStyle name="Normal 4 2 3 2 2 2 5 2" xfId="3051"/>
    <cellStyle name="Normal 4 2 3 2 2 2 5 3" xfId="3052"/>
    <cellStyle name="Normal 4 2 3 2 2 2 6" xfId="3053"/>
    <cellStyle name="Normal 4 2 3 2 2 2 7" xfId="3054"/>
    <cellStyle name="Normal 4 2 3 2 2 2 8" xfId="3055"/>
    <cellStyle name="Normal 4 2 3 2 2 3" xfId="3056"/>
    <cellStyle name="Normal 4 2 3 2 2 3 2" xfId="3057"/>
    <cellStyle name="Normal 4 2 3 2 2 3 2 2" xfId="3058"/>
    <cellStyle name="Normal 4 2 3 2 2 3 2 2 2" xfId="3059"/>
    <cellStyle name="Normal 4 2 3 2 2 3 2 2 3" xfId="3060"/>
    <cellStyle name="Normal 4 2 3 2 2 3 2 3" xfId="3061"/>
    <cellStyle name="Normal 4 2 3 2 2 3 2 4" xfId="3062"/>
    <cellStyle name="Normal 4 2 3 2 2 3 2 5" xfId="3063"/>
    <cellStyle name="Normal 4 2 3 2 2 3 3" xfId="3064"/>
    <cellStyle name="Normal 4 2 3 2 2 3 3 2" xfId="3065"/>
    <cellStyle name="Normal 4 2 3 2 2 3 3 2 2" xfId="3066"/>
    <cellStyle name="Normal 4 2 3 2 2 3 3 2 3" xfId="3067"/>
    <cellStyle name="Normal 4 2 3 2 2 3 3 3" xfId="3068"/>
    <cellStyle name="Normal 4 2 3 2 2 3 3 4" xfId="3069"/>
    <cellStyle name="Normal 4 2 3 2 2 3 3 5" xfId="3070"/>
    <cellStyle name="Normal 4 2 3 2 2 3 4" xfId="3071"/>
    <cellStyle name="Normal 4 2 3 2 2 3 4 2" xfId="3072"/>
    <cellStyle name="Normal 4 2 3 2 2 3 4 3" xfId="3073"/>
    <cellStyle name="Normal 4 2 3 2 2 3 5" xfId="3074"/>
    <cellStyle name="Normal 4 2 3 2 2 3 6" xfId="3075"/>
    <cellStyle name="Normal 4 2 3 2 2 3 7" xfId="3076"/>
    <cellStyle name="Normal 4 2 3 2 2 4" xfId="3077"/>
    <cellStyle name="Normal 4 2 3 2 2 4 2" xfId="3078"/>
    <cellStyle name="Normal 4 2 3 2 2 4 2 2" xfId="3079"/>
    <cellStyle name="Normal 4 2 3 2 2 4 2 3" xfId="3080"/>
    <cellStyle name="Normal 4 2 3 2 2 4 3" xfId="3081"/>
    <cellStyle name="Normal 4 2 3 2 2 4 4" xfId="3082"/>
    <cellStyle name="Normal 4 2 3 2 2 4 5" xfId="3083"/>
    <cellStyle name="Normal 4 2 3 2 2 5" xfId="3084"/>
    <cellStyle name="Normal 4 2 3 2 2 5 2" xfId="3085"/>
    <cellStyle name="Normal 4 2 3 2 2 5 2 2" xfId="3086"/>
    <cellStyle name="Normal 4 2 3 2 2 5 2 3" xfId="3087"/>
    <cellStyle name="Normal 4 2 3 2 2 5 3" xfId="3088"/>
    <cellStyle name="Normal 4 2 3 2 2 5 4" xfId="3089"/>
    <cellStyle name="Normal 4 2 3 2 2 5 5" xfId="3090"/>
    <cellStyle name="Normal 4 2 3 2 2 6" xfId="3091"/>
    <cellStyle name="Normal 4 2 3 2 2 6 2" xfId="3092"/>
    <cellStyle name="Normal 4 2 3 2 2 6 3" xfId="3093"/>
    <cellStyle name="Normal 4 2 3 2 2 7" xfId="3094"/>
    <cellStyle name="Normal 4 2 3 2 2 8" xfId="3095"/>
    <cellStyle name="Normal 4 2 3 2 2 9" xfId="3096"/>
    <cellStyle name="Normal 4 2 3 2 3" xfId="3097"/>
    <cellStyle name="Normal 4 2 3 2 3 2" xfId="3098"/>
    <cellStyle name="Normal 4 2 3 2 3 2 2" xfId="3099"/>
    <cellStyle name="Normal 4 2 3 2 3 2 2 2" xfId="3100"/>
    <cellStyle name="Normal 4 2 3 2 3 2 2 2 2" xfId="3101"/>
    <cellStyle name="Normal 4 2 3 2 3 2 2 2 2 2" xfId="3102"/>
    <cellStyle name="Normal 4 2 3 2 3 2 2 2 2 3" xfId="3103"/>
    <cellStyle name="Normal 4 2 3 2 3 2 2 2 3" xfId="3104"/>
    <cellStyle name="Normal 4 2 3 2 3 2 2 2 4" xfId="3105"/>
    <cellStyle name="Normal 4 2 3 2 3 2 2 2 5" xfId="3106"/>
    <cellStyle name="Normal 4 2 3 2 3 2 2 3" xfId="3107"/>
    <cellStyle name="Normal 4 2 3 2 3 2 2 3 2" xfId="3108"/>
    <cellStyle name="Normal 4 2 3 2 3 2 2 3 2 2" xfId="3109"/>
    <cellStyle name="Normal 4 2 3 2 3 2 2 3 2 3" xfId="3110"/>
    <cellStyle name="Normal 4 2 3 2 3 2 2 3 3" xfId="3111"/>
    <cellStyle name="Normal 4 2 3 2 3 2 2 3 4" xfId="3112"/>
    <cellStyle name="Normal 4 2 3 2 3 2 2 3 5" xfId="3113"/>
    <cellStyle name="Normal 4 2 3 2 3 2 2 4" xfId="3114"/>
    <cellStyle name="Normal 4 2 3 2 3 2 2 4 2" xfId="3115"/>
    <cellStyle name="Normal 4 2 3 2 3 2 2 4 3" xfId="3116"/>
    <cellStyle name="Normal 4 2 3 2 3 2 2 5" xfId="3117"/>
    <cellStyle name="Normal 4 2 3 2 3 2 2 6" xfId="3118"/>
    <cellStyle name="Normal 4 2 3 2 3 2 2 7" xfId="3119"/>
    <cellStyle name="Normal 4 2 3 2 3 2 3" xfId="3120"/>
    <cellStyle name="Normal 4 2 3 2 3 2 3 2" xfId="3121"/>
    <cellStyle name="Normal 4 2 3 2 3 2 3 2 2" xfId="3122"/>
    <cellStyle name="Normal 4 2 3 2 3 2 3 2 3" xfId="3123"/>
    <cellStyle name="Normal 4 2 3 2 3 2 3 3" xfId="3124"/>
    <cellStyle name="Normal 4 2 3 2 3 2 3 4" xfId="3125"/>
    <cellStyle name="Normal 4 2 3 2 3 2 3 5" xfId="3126"/>
    <cellStyle name="Normal 4 2 3 2 3 2 4" xfId="3127"/>
    <cellStyle name="Normal 4 2 3 2 3 2 4 2" xfId="3128"/>
    <cellStyle name="Normal 4 2 3 2 3 2 4 2 2" xfId="3129"/>
    <cellStyle name="Normal 4 2 3 2 3 2 4 2 3" xfId="3130"/>
    <cellStyle name="Normal 4 2 3 2 3 2 4 3" xfId="3131"/>
    <cellStyle name="Normal 4 2 3 2 3 2 4 4" xfId="3132"/>
    <cellStyle name="Normal 4 2 3 2 3 2 4 5" xfId="3133"/>
    <cellStyle name="Normal 4 2 3 2 3 2 5" xfId="3134"/>
    <cellStyle name="Normal 4 2 3 2 3 2 5 2" xfId="3135"/>
    <cellStyle name="Normal 4 2 3 2 3 2 5 3" xfId="3136"/>
    <cellStyle name="Normal 4 2 3 2 3 2 6" xfId="3137"/>
    <cellStyle name="Normal 4 2 3 2 3 2 7" xfId="3138"/>
    <cellStyle name="Normal 4 2 3 2 3 2 8" xfId="3139"/>
    <cellStyle name="Normal 4 2 3 2 3 3" xfId="3140"/>
    <cellStyle name="Normal 4 2 3 2 3 3 2" xfId="3141"/>
    <cellStyle name="Normal 4 2 3 2 3 3 2 2" xfId="3142"/>
    <cellStyle name="Normal 4 2 3 2 3 3 2 2 2" xfId="3143"/>
    <cellStyle name="Normal 4 2 3 2 3 3 2 2 3" xfId="3144"/>
    <cellStyle name="Normal 4 2 3 2 3 3 2 3" xfId="3145"/>
    <cellStyle name="Normal 4 2 3 2 3 3 2 4" xfId="3146"/>
    <cellStyle name="Normal 4 2 3 2 3 3 2 5" xfId="3147"/>
    <cellStyle name="Normal 4 2 3 2 3 3 3" xfId="3148"/>
    <cellStyle name="Normal 4 2 3 2 3 3 3 2" xfId="3149"/>
    <cellStyle name="Normal 4 2 3 2 3 3 3 2 2" xfId="3150"/>
    <cellStyle name="Normal 4 2 3 2 3 3 3 2 3" xfId="3151"/>
    <cellStyle name="Normal 4 2 3 2 3 3 3 3" xfId="3152"/>
    <cellStyle name="Normal 4 2 3 2 3 3 3 4" xfId="3153"/>
    <cellStyle name="Normal 4 2 3 2 3 3 3 5" xfId="3154"/>
    <cellStyle name="Normal 4 2 3 2 3 3 4" xfId="3155"/>
    <cellStyle name="Normal 4 2 3 2 3 3 4 2" xfId="3156"/>
    <cellStyle name="Normal 4 2 3 2 3 3 4 3" xfId="3157"/>
    <cellStyle name="Normal 4 2 3 2 3 3 5" xfId="3158"/>
    <cellStyle name="Normal 4 2 3 2 3 3 6" xfId="3159"/>
    <cellStyle name="Normal 4 2 3 2 3 3 7" xfId="3160"/>
    <cellStyle name="Normal 4 2 3 2 3 4" xfId="3161"/>
    <cellStyle name="Normal 4 2 3 2 3 4 2" xfId="3162"/>
    <cellStyle name="Normal 4 2 3 2 3 4 2 2" xfId="3163"/>
    <cellStyle name="Normal 4 2 3 2 3 4 2 3" xfId="3164"/>
    <cellStyle name="Normal 4 2 3 2 3 4 3" xfId="3165"/>
    <cellStyle name="Normal 4 2 3 2 3 4 4" xfId="3166"/>
    <cellStyle name="Normal 4 2 3 2 3 4 5" xfId="3167"/>
    <cellStyle name="Normal 4 2 3 2 3 5" xfId="3168"/>
    <cellStyle name="Normal 4 2 3 2 3 5 2" xfId="3169"/>
    <cellStyle name="Normal 4 2 3 2 3 5 2 2" xfId="3170"/>
    <cellStyle name="Normal 4 2 3 2 3 5 2 3" xfId="3171"/>
    <cellStyle name="Normal 4 2 3 2 3 5 3" xfId="3172"/>
    <cellStyle name="Normal 4 2 3 2 3 5 4" xfId="3173"/>
    <cellStyle name="Normal 4 2 3 2 3 5 5" xfId="3174"/>
    <cellStyle name="Normal 4 2 3 2 3 6" xfId="3175"/>
    <cellStyle name="Normal 4 2 3 2 3 6 2" xfId="3176"/>
    <cellStyle name="Normal 4 2 3 2 3 6 3" xfId="3177"/>
    <cellStyle name="Normal 4 2 3 2 3 7" xfId="3178"/>
    <cellStyle name="Normal 4 2 3 2 3 8" xfId="3179"/>
    <cellStyle name="Normal 4 2 3 2 3 9" xfId="3180"/>
    <cellStyle name="Normal 4 2 3 2 4" xfId="3181"/>
    <cellStyle name="Normal 4 2 3 2 4 2" xfId="3182"/>
    <cellStyle name="Normal 4 2 3 2 4 2 2" xfId="3183"/>
    <cellStyle name="Normal 4 2 3 2 4 2 2 2" xfId="3184"/>
    <cellStyle name="Normal 4 2 3 2 4 2 2 2 2" xfId="3185"/>
    <cellStyle name="Normal 4 2 3 2 4 2 2 2 2 2" xfId="3186"/>
    <cellStyle name="Normal 4 2 3 2 4 2 2 2 2 3" xfId="3187"/>
    <cellStyle name="Normal 4 2 3 2 4 2 2 2 3" xfId="3188"/>
    <cellStyle name="Normal 4 2 3 2 4 2 2 2 4" xfId="3189"/>
    <cellStyle name="Normal 4 2 3 2 4 2 2 2 5" xfId="3190"/>
    <cellStyle name="Normal 4 2 3 2 4 2 2 3" xfId="3191"/>
    <cellStyle name="Normal 4 2 3 2 4 2 2 3 2" xfId="3192"/>
    <cellStyle name="Normal 4 2 3 2 4 2 2 3 2 2" xfId="3193"/>
    <cellStyle name="Normal 4 2 3 2 4 2 2 3 2 3" xfId="3194"/>
    <cellStyle name="Normal 4 2 3 2 4 2 2 3 3" xfId="3195"/>
    <cellStyle name="Normal 4 2 3 2 4 2 2 3 4" xfId="3196"/>
    <cellStyle name="Normal 4 2 3 2 4 2 2 3 5" xfId="3197"/>
    <cellStyle name="Normal 4 2 3 2 4 2 2 4" xfId="3198"/>
    <cellStyle name="Normal 4 2 3 2 4 2 2 4 2" xfId="3199"/>
    <cellStyle name="Normal 4 2 3 2 4 2 2 4 3" xfId="3200"/>
    <cellStyle name="Normal 4 2 3 2 4 2 2 5" xfId="3201"/>
    <cellStyle name="Normal 4 2 3 2 4 2 2 6" xfId="3202"/>
    <cellStyle name="Normal 4 2 3 2 4 2 2 7" xfId="3203"/>
    <cellStyle name="Normal 4 2 3 2 4 2 3" xfId="3204"/>
    <cellStyle name="Normal 4 2 3 2 4 2 3 2" xfId="3205"/>
    <cellStyle name="Normal 4 2 3 2 4 2 3 2 2" xfId="3206"/>
    <cellStyle name="Normal 4 2 3 2 4 2 3 2 3" xfId="3207"/>
    <cellStyle name="Normal 4 2 3 2 4 2 3 3" xfId="3208"/>
    <cellStyle name="Normal 4 2 3 2 4 2 3 4" xfId="3209"/>
    <cellStyle name="Normal 4 2 3 2 4 2 3 5" xfId="3210"/>
    <cellStyle name="Normal 4 2 3 2 4 2 4" xfId="3211"/>
    <cellStyle name="Normal 4 2 3 2 4 2 4 2" xfId="3212"/>
    <cellStyle name="Normal 4 2 3 2 4 2 4 2 2" xfId="3213"/>
    <cellStyle name="Normal 4 2 3 2 4 2 4 2 3" xfId="3214"/>
    <cellStyle name="Normal 4 2 3 2 4 2 4 3" xfId="3215"/>
    <cellStyle name="Normal 4 2 3 2 4 2 4 4" xfId="3216"/>
    <cellStyle name="Normal 4 2 3 2 4 2 4 5" xfId="3217"/>
    <cellStyle name="Normal 4 2 3 2 4 2 5" xfId="3218"/>
    <cellStyle name="Normal 4 2 3 2 4 2 5 2" xfId="3219"/>
    <cellStyle name="Normal 4 2 3 2 4 2 5 3" xfId="3220"/>
    <cellStyle name="Normal 4 2 3 2 4 2 6" xfId="3221"/>
    <cellStyle name="Normal 4 2 3 2 4 2 7" xfId="3222"/>
    <cellStyle name="Normal 4 2 3 2 4 2 8" xfId="3223"/>
    <cellStyle name="Normal 4 2 3 2 4 3" xfId="3224"/>
    <cellStyle name="Normal 4 2 3 2 4 3 2" xfId="3225"/>
    <cellStyle name="Normal 4 2 3 2 4 3 2 2" xfId="3226"/>
    <cellStyle name="Normal 4 2 3 2 4 3 2 2 2" xfId="3227"/>
    <cellStyle name="Normal 4 2 3 2 4 3 2 2 3" xfId="3228"/>
    <cellStyle name="Normal 4 2 3 2 4 3 2 3" xfId="3229"/>
    <cellStyle name="Normal 4 2 3 2 4 3 2 4" xfId="3230"/>
    <cellStyle name="Normal 4 2 3 2 4 3 2 5" xfId="3231"/>
    <cellStyle name="Normal 4 2 3 2 4 3 3" xfId="3232"/>
    <cellStyle name="Normal 4 2 3 2 4 3 3 2" xfId="3233"/>
    <cellStyle name="Normal 4 2 3 2 4 3 3 2 2" xfId="3234"/>
    <cellStyle name="Normal 4 2 3 2 4 3 3 2 3" xfId="3235"/>
    <cellStyle name="Normal 4 2 3 2 4 3 3 3" xfId="3236"/>
    <cellStyle name="Normal 4 2 3 2 4 3 3 4" xfId="3237"/>
    <cellStyle name="Normal 4 2 3 2 4 3 3 5" xfId="3238"/>
    <cellStyle name="Normal 4 2 3 2 4 3 4" xfId="3239"/>
    <cellStyle name="Normal 4 2 3 2 4 3 4 2" xfId="3240"/>
    <cellStyle name="Normal 4 2 3 2 4 3 4 3" xfId="3241"/>
    <cellStyle name="Normal 4 2 3 2 4 3 5" xfId="3242"/>
    <cellStyle name="Normal 4 2 3 2 4 3 6" xfId="3243"/>
    <cellStyle name="Normal 4 2 3 2 4 3 7" xfId="3244"/>
    <cellStyle name="Normal 4 2 3 2 4 4" xfId="3245"/>
    <cellStyle name="Normal 4 2 3 2 4 4 2" xfId="3246"/>
    <cellStyle name="Normal 4 2 3 2 4 4 2 2" xfId="3247"/>
    <cellStyle name="Normal 4 2 3 2 4 4 2 3" xfId="3248"/>
    <cellStyle name="Normal 4 2 3 2 4 4 3" xfId="3249"/>
    <cellStyle name="Normal 4 2 3 2 4 4 4" xfId="3250"/>
    <cellStyle name="Normal 4 2 3 2 4 4 5" xfId="3251"/>
    <cellStyle name="Normal 4 2 3 2 4 5" xfId="3252"/>
    <cellStyle name="Normal 4 2 3 2 4 5 2" xfId="3253"/>
    <cellStyle name="Normal 4 2 3 2 4 5 2 2" xfId="3254"/>
    <cellStyle name="Normal 4 2 3 2 4 5 2 3" xfId="3255"/>
    <cellStyle name="Normal 4 2 3 2 4 5 3" xfId="3256"/>
    <cellStyle name="Normal 4 2 3 2 4 5 4" xfId="3257"/>
    <cellStyle name="Normal 4 2 3 2 4 5 5" xfId="3258"/>
    <cellStyle name="Normal 4 2 3 2 4 6" xfId="3259"/>
    <cellStyle name="Normal 4 2 3 2 4 6 2" xfId="3260"/>
    <cellStyle name="Normal 4 2 3 2 4 6 3" xfId="3261"/>
    <cellStyle name="Normal 4 2 3 2 4 7" xfId="3262"/>
    <cellStyle name="Normal 4 2 3 2 4 8" xfId="3263"/>
    <cellStyle name="Normal 4 2 3 2 4 9" xfId="3264"/>
    <cellStyle name="Normal 4 2 3 2 5" xfId="3265"/>
    <cellStyle name="Normal 4 2 3 2 5 2" xfId="3266"/>
    <cellStyle name="Normal 4 2 3 2 5 2 2" xfId="3267"/>
    <cellStyle name="Normal 4 2 3 2 5 2 2 2" xfId="3268"/>
    <cellStyle name="Normal 4 2 3 2 5 2 2 2 2" xfId="3269"/>
    <cellStyle name="Normal 4 2 3 2 5 2 2 2 3" xfId="3270"/>
    <cellStyle name="Normal 4 2 3 2 5 2 2 3" xfId="3271"/>
    <cellStyle name="Normal 4 2 3 2 5 2 2 4" xfId="3272"/>
    <cellStyle name="Normal 4 2 3 2 5 2 2 5" xfId="3273"/>
    <cellStyle name="Normal 4 2 3 2 5 2 3" xfId="3274"/>
    <cellStyle name="Normal 4 2 3 2 5 2 3 2" xfId="3275"/>
    <cellStyle name="Normal 4 2 3 2 5 2 3 2 2" xfId="3276"/>
    <cellStyle name="Normal 4 2 3 2 5 2 3 2 3" xfId="3277"/>
    <cellStyle name="Normal 4 2 3 2 5 2 3 3" xfId="3278"/>
    <cellStyle name="Normal 4 2 3 2 5 2 3 4" xfId="3279"/>
    <cellStyle name="Normal 4 2 3 2 5 2 3 5" xfId="3280"/>
    <cellStyle name="Normal 4 2 3 2 5 2 4" xfId="3281"/>
    <cellStyle name="Normal 4 2 3 2 5 2 4 2" xfId="3282"/>
    <cellStyle name="Normal 4 2 3 2 5 2 4 3" xfId="3283"/>
    <cellStyle name="Normal 4 2 3 2 5 2 5" xfId="3284"/>
    <cellStyle name="Normal 4 2 3 2 5 2 6" xfId="3285"/>
    <cellStyle name="Normal 4 2 3 2 5 2 7" xfId="3286"/>
    <cellStyle name="Normal 4 2 3 2 5 3" xfId="3287"/>
    <cellStyle name="Normal 4 2 3 2 5 3 2" xfId="3288"/>
    <cellStyle name="Normal 4 2 3 2 5 3 2 2" xfId="3289"/>
    <cellStyle name="Normal 4 2 3 2 5 3 2 3" xfId="3290"/>
    <cellStyle name="Normal 4 2 3 2 5 3 3" xfId="3291"/>
    <cellStyle name="Normal 4 2 3 2 5 3 4" xfId="3292"/>
    <cellStyle name="Normal 4 2 3 2 5 3 5" xfId="3293"/>
    <cellStyle name="Normal 4 2 3 2 5 4" xfId="3294"/>
    <cellStyle name="Normal 4 2 3 2 5 4 2" xfId="3295"/>
    <cellStyle name="Normal 4 2 3 2 5 4 2 2" xfId="3296"/>
    <cellStyle name="Normal 4 2 3 2 5 4 2 3" xfId="3297"/>
    <cellStyle name="Normal 4 2 3 2 5 4 3" xfId="3298"/>
    <cellStyle name="Normal 4 2 3 2 5 4 4" xfId="3299"/>
    <cellStyle name="Normal 4 2 3 2 5 4 5" xfId="3300"/>
    <cellStyle name="Normal 4 2 3 2 5 5" xfId="3301"/>
    <cellStyle name="Normal 4 2 3 2 5 5 2" xfId="3302"/>
    <cellStyle name="Normal 4 2 3 2 5 5 3" xfId="3303"/>
    <cellStyle name="Normal 4 2 3 2 5 6" xfId="3304"/>
    <cellStyle name="Normal 4 2 3 2 5 7" xfId="3305"/>
    <cellStyle name="Normal 4 2 3 2 5 8" xfId="3306"/>
    <cellStyle name="Normal 4 2 3 2 6" xfId="3307"/>
    <cellStyle name="Normal 4 2 3 2 6 2" xfId="3308"/>
    <cellStyle name="Normal 4 2 3 2 6 2 2" xfId="3309"/>
    <cellStyle name="Normal 4 2 3 2 6 2 2 2" xfId="3310"/>
    <cellStyle name="Normal 4 2 3 2 6 2 2 3" xfId="3311"/>
    <cellStyle name="Normal 4 2 3 2 6 2 3" xfId="3312"/>
    <cellStyle name="Normal 4 2 3 2 6 2 4" xfId="3313"/>
    <cellStyle name="Normal 4 2 3 2 6 2 5" xfId="3314"/>
    <cellStyle name="Normal 4 2 3 2 6 3" xfId="3315"/>
    <cellStyle name="Normal 4 2 3 2 6 3 2" xfId="3316"/>
    <cellStyle name="Normal 4 2 3 2 6 3 2 2" xfId="3317"/>
    <cellStyle name="Normal 4 2 3 2 6 3 2 3" xfId="3318"/>
    <cellStyle name="Normal 4 2 3 2 6 3 3" xfId="3319"/>
    <cellStyle name="Normal 4 2 3 2 6 3 4" xfId="3320"/>
    <cellStyle name="Normal 4 2 3 2 6 3 5" xfId="3321"/>
    <cellStyle name="Normal 4 2 3 2 6 4" xfId="3322"/>
    <cellStyle name="Normal 4 2 3 2 6 4 2" xfId="3323"/>
    <cellStyle name="Normal 4 2 3 2 6 4 3" xfId="3324"/>
    <cellStyle name="Normal 4 2 3 2 6 5" xfId="3325"/>
    <cellStyle name="Normal 4 2 3 2 6 6" xfId="3326"/>
    <cellStyle name="Normal 4 2 3 2 6 7" xfId="3327"/>
    <cellStyle name="Normal 4 2 3 2 7" xfId="3328"/>
    <cellStyle name="Normal 4 2 3 2 7 2" xfId="3329"/>
    <cellStyle name="Normal 4 2 3 2 7 2 2" xfId="3330"/>
    <cellStyle name="Normal 4 2 3 2 7 2 3" xfId="3331"/>
    <cellStyle name="Normal 4 2 3 2 7 3" xfId="3332"/>
    <cellStyle name="Normal 4 2 3 2 7 4" xfId="3333"/>
    <cellStyle name="Normal 4 2 3 2 7 5" xfId="3334"/>
    <cellStyle name="Normal 4 2 3 2 8" xfId="3335"/>
    <cellStyle name="Normal 4 2 3 2 8 2" xfId="3336"/>
    <cellStyle name="Normal 4 2 3 2 8 2 2" xfId="3337"/>
    <cellStyle name="Normal 4 2 3 2 8 2 3" xfId="3338"/>
    <cellStyle name="Normal 4 2 3 2 8 3" xfId="3339"/>
    <cellStyle name="Normal 4 2 3 2 8 4" xfId="3340"/>
    <cellStyle name="Normal 4 2 3 2 8 5" xfId="3341"/>
    <cellStyle name="Normal 4 2 3 2 9" xfId="3342"/>
    <cellStyle name="Normal 4 2 3 2 9 2" xfId="3343"/>
    <cellStyle name="Normal 4 2 3 2 9 3" xfId="3344"/>
    <cellStyle name="Normal 4 2 3 3" xfId="3345"/>
    <cellStyle name="Normal 4 2 3 3 2" xfId="3346"/>
    <cellStyle name="Normal 4 2 3 3 2 2" xfId="3347"/>
    <cellStyle name="Normal 4 2 3 3 2 2 2" xfId="3348"/>
    <cellStyle name="Normal 4 2 3 3 2 2 2 2" xfId="3349"/>
    <cellStyle name="Normal 4 2 3 3 2 2 2 2 2" xfId="3350"/>
    <cellStyle name="Normal 4 2 3 3 2 2 2 2 3" xfId="3351"/>
    <cellStyle name="Normal 4 2 3 3 2 2 2 3" xfId="3352"/>
    <cellStyle name="Normal 4 2 3 3 2 2 2 4" xfId="3353"/>
    <cellStyle name="Normal 4 2 3 3 2 2 2 5" xfId="3354"/>
    <cellStyle name="Normal 4 2 3 3 2 2 3" xfId="3355"/>
    <cellStyle name="Normal 4 2 3 3 2 2 3 2" xfId="3356"/>
    <cellStyle name="Normal 4 2 3 3 2 2 3 2 2" xfId="3357"/>
    <cellStyle name="Normal 4 2 3 3 2 2 3 2 3" xfId="3358"/>
    <cellStyle name="Normal 4 2 3 3 2 2 3 3" xfId="3359"/>
    <cellStyle name="Normal 4 2 3 3 2 2 3 4" xfId="3360"/>
    <cellStyle name="Normal 4 2 3 3 2 2 3 5" xfId="3361"/>
    <cellStyle name="Normal 4 2 3 3 2 2 4" xfId="3362"/>
    <cellStyle name="Normal 4 2 3 3 2 2 4 2" xfId="3363"/>
    <cellStyle name="Normal 4 2 3 3 2 2 4 3" xfId="3364"/>
    <cellStyle name="Normal 4 2 3 3 2 2 5" xfId="3365"/>
    <cellStyle name="Normal 4 2 3 3 2 2 6" xfId="3366"/>
    <cellStyle name="Normal 4 2 3 3 2 2 7" xfId="3367"/>
    <cellStyle name="Normal 4 2 3 3 2 3" xfId="3368"/>
    <cellStyle name="Normal 4 2 3 3 2 3 2" xfId="3369"/>
    <cellStyle name="Normal 4 2 3 3 2 3 2 2" xfId="3370"/>
    <cellStyle name="Normal 4 2 3 3 2 3 2 3" xfId="3371"/>
    <cellStyle name="Normal 4 2 3 3 2 3 3" xfId="3372"/>
    <cellStyle name="Normal 4 2 3 3 2 3 4" xfId="3373"/>
    <cellStyle name="Normal 4 2 3 3 2 3 5" xfId="3374"/>
    <cellStyle name="Normal 4 2 3 3 2 4" xfId="3375"/>
    <cellStyle name="Normal 4 2 3 3 2 4 2" xfId="3376"/>
    <cellStyle name="Normal 4 2 3 3 2 4 2 2" xfId="3377"/>
    <cellStyle name="Normal 4 2 3 3 2 4 2 3" xfId="3378"/>
    <cellStyle name="Normal 4 2 3 3 2 4 3" xfId="3379"/>
    <cellStyle name="Normal 4 2 3 3 2 4 4" xfId="3380"/>
    <cellStyle name="Normal 4 2 3 3 2 4 5" xfId="3381"/>
    <cellStyle name="Normal 4 2 3 3 2 5" xfId="3382"/>
    <cellStyle name="Normal 4 2 3 3 2 5 2" xfId="3383"/>
    <cellStyle name="Normal 4 2 3 3 2 5 3" xfId="3384"/>
    <cellStyle name="Normal 4 2 3 3 2 6" xfId="3385"/>
    <cellStyle name="Normal 4 2 3 3 2 7" xfId="3386"/>
    <cellStyle name="Normal 4 2 3 3 2 8" xfId="3387"/>
    <cellStyle name="Normal 4 2 3 3 3" xfId="3388"/>
    <cellStyle name="Normal 4 2 3 3 3 2" xfId="3389"/>
    <cellStyle name="Normal 4 2 3 3 3 2 2" xfId="3390"/>
    <cellStyle name="Normal 4 2 3 3 3 2 2 2" xfId="3391"/>
    <cellStyle name="Normal 4 2 3 3 3 2 2 3" xfId="3392"/>
    <cellStyle name="Normal 4 2 3 3 3 2 3" xfId="3393"/>
    <cellStyle name="Normal 4 2 3 3 3 2 4" xfId="3394"/>
    <cellStyle name="Normal 4 2 3 3 3 2 5" xfId="3395"/>
    <cellStyle name="Normal 4 2 3 3 3 3" xfId="3396"/>
    <cellStyle name="Normal 4 2 3 3 3 3 2" xfId="3397"/>
    <cellStyle name="Normal 4 2 3 3 3 3 2 2" xfId="3398"/>
    <cellStyle name="Normal 4 2 3 3 3 3 2 3" xfId="3399"/>
    <cellStyle name="Normal 4 2 3 3 3 3 3" xfId="3400"/>
    <cellStyle name="Normal 4 2 3 3 3 3 4" xfId="3401"/>
    <cellStyle name="Normal 4 2 3 3 3 3 5" xfId="3402"/>
    <cellStyle name="Normal 4 2 3 3 3 4" xfId="3403"/>
    <cellStyle name="Normal 4 2 3 3 3 4 2" xfId="3404"/>
    <cellStyle name="Normal 4 2 3 3 3 4 3" xfId="3405"/>
    <cellStyle name="Normal 4 2 3 3 3 5" xfId="3406"/>
    <cellStyle name="Normal 4 2 3 3 3 6" xfId="3407"/>
    <cellStyle name="Normal 4 2 3 3 3 7" xfId="3408"/>
    <cellStyle name="Normal 4 2 3 3 4" xfId="3409"/>
    <cellStyle name="Normal 4 2 3 3 4 2" xfId="3410"/>
    <cellStyle name="Normal 4 2 3 3 4 2 2" xfId="3411"/>
    <cellStyle name="Normal 4 2 3 3 4 2 3" xfId="3412"/>
    <cellStyle name="Normal 4 2 3 3 4 3" xfId="3413"/>
    <cellStyle name="Normal 4 2 3 3 4 4" xfId="3414"/>
    <cellStyle name="Normal 4 2 3 3 4 5" xfId="3415"/>
    <cellStyle name="Normal 4 2 3 3 5" xfId="3416"/>
    <cellStyle name="Normal 4 2 3 3 5 2" xfId="3417"/>
    <cellStyle name="Normal 4 2 3 3 5 2 2" xfId="3418"/>
    <cellStyle name="Normal 4 2 3 3 5 2 3" xfId="3419"/>
    <cellStyle name="Normal 4 2 3 3 5 3" xfId="3420"/>
    <cellStyle name="Normal 4 2 3 3 5 4" xfId="3421"/>
    <cellStyle name="Normal 4 2 3 3 5 5" xfId="3422"/>
    <cellStyle name="Normal 4 2 3 3 6" xfId="3423"/>
    <cellStyle name="Normal 4 2 3 3 6 2" xfId="3424"/>
    <cellStyle name="Normal 4 2 3 3 6 3" xfId="3425"/>
    <cellStyle name="Normal 4 2 3 3 7" xfId="3426"/>
    <cellStyle name="Normal 4 2 3 3 8" xfId="3427"/>
    <cellStyle name="Normal 4 2 3 3 9" xfId="3428"/>
    <cellStyle name="Normal 4 2 3 4" xfId="3429"/>
    <cellStyle name="Normal 4 2 3 4 2" xfId="3430"/>
    <cellStyle name="Normal 4 2 3 4 2 2" xfId="3431"/>
    <cellStyle name="Normal 4 2 3 4 2 2 2" xfId="3432"/>
    <cellStyle name="Normal 4 2 3 4 2 2 2 2" xfId="3433"/>
    <cellStyle name="Normal 4 2 3 4 2 2 2 2 2" xfId="3434"/>
    <cellStyle name="Normal 4 2 3 4 2 2 2 2 3" xfId="3435"/>
    <cellStyle name="Normal 4 2 3 4 2 2 2 3" xfId="3436"/>
    <cellStyle name="Normal 4 2 3 4 2 2 2 4" xfId="3437"/>
    <cellStyle name="Normal 4 2 3 4 2 2 2 5" xfId="3438"/>
    <cellStyle name="Normal 4 2 3 4 2 2 3" xfId="3439"/>
    <cellStyle name="Normal 4 2 3 4 2 2 3 2" xfId="3440"/>
    <cellStyle name="Normal 4 2 3 4 2 2 3 2 2" xfId="3441"/>
    <cellStyle name="Normal 4 2 3 4 2 2 3 2 3" xfId="3442"/>
    <cellStyle name="Normal 4 2 3 4 2 2 3 3" xfId="3443"/>
    <cellStyle name="Normal 4 2 3 4 2 2 3 4" xfId="3444"/>
    <cellStyle name="Normal 4 2 3 4 2 2 3 5" xfId="3445"/>
    <cellStyle name="Normal 4 2 3 4 2 2 4" xfId="3446"/>
    <cellStyle name="Normal 4 2 3 4 2 2 4 2" xfId="3447"/>
    <cellStyle name="Normal 4 2 3 4 2 2 4 3" xfId="3448"/>
    <cellStyle name="Normal 4 2 3 4 2 2 5" xfId="3449"/>
    <cellStyle name="Normal 4 2 3 4 2 2 6" xfId="3450"/>
    <cellStyle name="Normal 4 2 3 4 2 2 7" xfId="3451"/>
    <cellStyle name="Normal 4 2 3 4 2 3" xfId="3452"/>
    <cellStyle name="Normal 4 2 3 4 2 3 2" xfId="3453"/>
    <cellStyle name="Normal 4 2 3 4 2 3 2 2" xfId="3454"/>
    <cellStyle name="Normal 4 2 3 4 2 3 2 3" xfId="3455"/>
    <cellStyle name="Normal 4 2 3 4 2 3 3" xfId="3456"/>
    <cellStyle name="Normal 4 2 3 4 2 3 4" xfId="3457"/>
    <cellStyle name="Normal 4 2 3 4 2 3 5" xfId="3458"/>
    <cellStyle name="Normal 4 2 3 4 2 4" xfId="3459"/>
    <cellStyle name="Normal 4 2 3 4 2 4 2" xfId="3460"/>
    <cellStyle name="Normal 4 2 3 4 2 4 2 2" xfId="3461"/>
    <cellStyle name="Normal 4 2 3 4 2 4 2 3" xfId="3462"/>
    <cellStyle name="Normal 4 2 3 4 2 4 3" xfId="3463"/>
    <cellStyle name="Normal 4 2 3 4 2 4 4" xfId="3464"/>
    <cellStyle name="Normal 4 2 3 4 2 4 5" xfId="3465"/>
    <cellStyle name="Normal 4 2 3 4 2 5" xfId="3466"/>
    <cellStyle name="Normal 4 2 3 4 2 5 2" xfId="3467"/>
    <cellStyle name="Normal 4 2 3 4 2 5 3" xfId="3468"/>
    <cellStyle name="Normal 4 2 3 4 2 6" xfId="3469"/>
    <cellStyle name="Normal 4 2 3 4 2 7" xfId="3470"/>
    <cellStyle name="Normal 4 2 3 4 2 8" xfId="3471"/>
    <cellStyle name="Normal 4 2 3 4 3" xfId="3472"/>
    <cellStyle name="Normal 4 2 3 4 3 2" xfId="3473"/>
    <cellStyle name="Normal 4 2 3 4 3 2 2" xfId="3474"/>
    <cellStyle name="Normal 4 2 3 4 3 2 2 2" xfId="3475"/>
    <cellStyle name="Normal 4 2 3 4 3 2 2 3" xfId="3476"/>
    <cellStyle name="Normal 4 2 3 4 3 2 3" xfId="3477"/>
    <cellStyle name="Normal 4 2 3 4 3 2 4" xfId="3478"/>
    <cellStyle name="Normal 4 2 3 4 3 2 5" xfId="3479"/>
    <cellStyle name="Normal 4 2 3 4 3 3" xfId="3480"/>
    <cellStyle name="Normal 4 2 3 4 3 3 2" xfId="3481"/>
    <cellStyle name="Normal 4 2 3 4 3 3 2 2" xfId="3482"/>
    <cellStyle name="Normal 4 2 3 4 3 3 2 3" xfId="3483"/>
    <cellStyle name="Normal 4 2 3 4 3 3 3" xfId="3484"/>
    <cellStyle name="Normal 4 2 3 4 3 3 4" xfId="3485"/>
    <cellStyle name="Normal 4 2 3 4 3 3 5" xfId="3486"/>
    <cellStyle name="Normal 4 2 3 4 3 4" xfId="3487"/>
    <cellStyle name="Normal 4 2 3 4 3 4 2" xfId="3488"/>
    <cellStyle name="Normal 4 2 3 4 3 4 3" xfId="3489"/>
    <cellStyle name="Normal 4 2 3 4 3 5" xfId="3490"/>
    <cellStyle name="Normal 4 2 3 4 3 6" xfId="3491"/>
    <cellStyle name="Normal 4 2 3 4 3 7" xfId="3492"/>
    <cellStyle name="Normal 4 2 3 4 4" xfId="3493"/>
    <cellStyle name="Normal 4 2 3 4 4 2" xfId="3494"/>
    <cellStyle name="Normal 4 2 3 4 4 2 2" xfId="3495"/>
    <cellStyle name="Normal 4 2 3 4 4 2 3" xfId="3496"/>
    <cellStyle name="Normal 4 2 3 4 4 3" xfId="3497"/>
    <cellStyle name="Normal 4 2 3 4 4 4" xfId="3498"/>
    <cellStyle name="Normal 4 2 3 4 4 5" xfId="3499"/>
    <cellStyle name="Normal 4 2 3 4 5" xfId="3500"/>
    <cellStyle name="Normal 4 2 3 4 5 2" xfId="3501"/>
    <cellStyle name="Normal 4 2 3 4 5 2 2" xfId="3502"/>
    <cellStyle name="Normal 4 2 3 4 5 2 3" xfId="3503"/>
    <cellStyle name="Normal 4 2 3 4 5 3" xfId="3504"/>
    <cellStyle name="Normal 4 2 3 4 5 4" xfId="3505"/>
    <cellStyle name="Normal 4 2 3 4 5 5" xfId="3506"/>
    <cellStyle name="Normal 4 2 3 4 6" xfId="3507"/>
    <cellStyle name="Normal 4 2 3 4 6 2" xfId="3508"/>
    <cellStyle name="Normal 4 2 3 4 6 3" xfId="3509"/>
    <cellStyle name="Normal 4 2 3 4 7" xfId="3510"/>
    <cellStyle name="Normal 4 2 3 4 8" xfId="3511"/>
    <cellStyle name="Normal 4 2 3 4 9" xfId="3512"/>
    <cellStyle name="Normal 4 2 3 5" xfId="3513"/>
    <cellStyle name="Normal 4 2 3 5 2" xfId="3514"/>
    <cellStyle name="Normal 4 2 3 5 2 2" xfId="3515"/>
    <cellStyle name="Normal 4 2 3 5 2 2 2" xfId="3516"/>
    <cellStyle name="Normal 4 2 3 5 2 2 2 2" xfId="3517"/>
    <cellStyle name="Normal 4 2 3 5 2 2 2 2 2" xfId="3518"/>
    <cellStyle name="Normal 4 2 3 5 2 2 2 2 3" xfId="3519"/>
    <cellStyle name="Normal 4 2 3 5 2 2 2 3" xfId="3520"/>
    <cellStyle name="Normal 4 2 3 5 2 2 2 4" xfId="3521"/>
    <cellStyle name="Normal 4 2 3 5 2 2 2 5" xfId="3522"/>
    <cellStyle name="Normal 4 2 3 5 2 2 3" xfId="3523"/>
    <cellStyle name="Normal 4 2 3 5 2 2 3 2" xfId="3524"/>
    <cellStyle name="Normal 4 2 3 5 2 2 3 2 2" xfId="3525"/>
    <cellStyle name="Normal 4 2 3 5 2 2 3 2 3" xfId="3526"/>
    <cellStyle name="Normal 4 2 3 5 2 2 3 3" xfId="3527"/>
    <cellStyle name="Normal 4 2 3 5 2 2 3 4" xfId="3528"/>
    <cellStyle name="Normal 4 2 3 5 2 2 3 5" xfId="3529"/>
    <cellStyle name="Normal 4 2 3 5 2 2 4" xfId="3530"/>
    <cellStyle name="Normal 4 2 3 5 2 2 4 2" xfId="3531"/>
    <cellStyle name="Normal 4 2 3 5 2 2 4 3" xfId="3532"/>
    <cellStyle name="Normal 4 2 3 5 2 2 5" xfId="3533"/>
    <cellStyle name="Normal 4 2 3 5 2 2 6" xfId="3534"/>
    <cellStyle name="Normal 4 2 3 5 2 2 7" xfId="3535"/>
    <cellStyle name="Normal 4 2 3 5 2 3" xfId="3536"/>
    <cellStyle name="Normal 4 2 3 5 2 3 2" xfId="3537"/>
    <cellStyle name="Normal 4 2 3 5 2 3 2 2" xfId="3538"/>
    <cellStyle name="Normal 4 2 3 5 2 3 2 3" xfId="3539"/>
    <cellStyle name="Normal 4 2 3 5 2 3 3" xfId="3540"/>
    <cellStyle name="Normal 4 2 3 5 2 3 4" xfId="3541"/>
    <cellStyle name="Normal 4 2 3 5 2 3 5" xfId="3542"/>
    <cellStyle name="Normal 4 2 3 5 2 4" xfId="3543"/>
    <cellStyle name="Normal 4 2 3 5 2 4 2" xfId="3544"/>
    <cellStyle name="Normal 4 2 3 5 2 4 2 2" xfId="3545"/>
    <cellStyle name="Normal 4 2 3 5 2 4 2 3" xfId="3546"/>
    <cellStyle name="Normal 4 2 3 5 2 4 3" xfId="3547"/>
    <cellStyle name="Normal 4 2 3 5 2 4 4" xfId="3548"/>
    <cellStyle name="Normal 4 2 3 5 2 4 5" xfId="3549"/>
    <cellStyle name="Normal 4 2 3 5 2 5" xfId="3550"/>
    <cellStyle name="Normal 4 2 3 5 2 5 2" xfId="3551"/>
    <cellStyle name="Normal 4 2 3 5 2 5 3" xfId="3552"/>
    <cellStyle name="Normal 4 2 3 5 2 6" xfId="3553"/>
    <cellStyle name="Normal 4 2 3 5 2 7" xfId="3554"/>
    <cellStyle name="Normal 4 2 3 5 2 8" xfId="3555"/>
    <cellStyle name="Normal 4 2 3 5 3" xfId="3556"/>
    <cellStyle name="Normal 4 2 3 5 3 2" xfId="3557"/>
    <cellStyle name="Normal 4 2 3 5 3 2 2" xfId="3558"/>
    <cellStyle name="Normal 4 2 3 5 3 2 2 2" xfId="3559"/>
    <cellStyle name="Normal 4 2 3 5 3 2 2 3" xfId="3560"/>
    <cellStyle name="Normal 4 2 3 5 3 2 3" xfId="3561"/>
    <cellStyle name="Normal 4 2 3 5 3 2 4" xfId="3562"/>
    <cellStyle name="Normal 4 2 3 5 3 2 5" xfId="3563"/>
    <cellStyle name="Normal 4 2 3 5 3 3" xfId="3564"/>
    <cellStyle name="Normal 4 2 3 5 3 3 2" xfId="3565"/>
    <cellStyle name="Normal 4 2 3 5 3 3 2 2" xfId="3566"/>
    <cellStyle name="Normal 4 2 3 5 3 3 2 3" xfId="3567"/>
    <cellStyle name="Normal 4 2 3 5 3 3 3" xfId="3568"/>
    <cellStyle name="Normal 4 2 3 5 3 3 4" xfId="3569"/>
    <cellStyle name="Normal 4 2 3 5 3 3 5" xfId="3570"/>
    <cellStyle name="Normal 4 2 3 5 3 4" xfId="3571"/>
    <cellStyle name="Normal 4 2 3 5 3 4 2" xfId="3572"/>
    <cellStyle name="Normal 4 2 3 5 3 4 3" xfId="3573"/>
    <cellStyle name="Normal 4 2 3 5 3 5" xfId="3574"/>
    <cellStyle name="Normal 4 2 3 5 3 6" xfId="3575"/>
    <cellStyle name="Normal 4 2 3 5 3 7" xfId="3576"/>
    <cellStyle name="Normal 4 2 3 5 4" xfId="3577"/>
    <cellStyle name="Normal 4 2 3 5 4 2" xfId="3578"/>
    <cellStyle name="Normal 4 2 3 5 4 2 2" xfId="3579"/>
    <cellStyle name="Normal 4 2 3 5 4 2 3" xfId="3580"/>
    <cellStyle name="Normal 4 2 3 5 4 3" xfId="3581"/>
    <cellStyle name="Normal 4 2 3 5 4 4" xfId="3582"/>
    <cellStyle name="Normal 4 2 3 5 4 5" xfId="3583"/>
    <cellStyle name="Normal 4 2 3 5 5" xfId="3584"/>
    <cellStyle name="Normal 4 2 3 5 5 2" xfId="3585"/>
    <cellStyle name="Normal 4 2 3 5 5 2 2" xfId="3586"/>
    <cellStyle name="Normal 4 2 3 5 5 2 3" xfId="3587"/>
    <cellStyle name="Normal 4 2 3 5 5 3" xfId="3588"/>
    <cellStyle name="Normal 4 2 3 5 5 4" xfId="3589"/>
    <cellStyle name="Normal 4 2 3 5 5 5" xfId="3590"/>
    <cellStyle name="Normal 4 2 3 5 6" xfId="3591"/>
    <cellStyle name="Normal 4 2 3 5 6 2" xfId="3592"/>
    <cellStyle name="Normal 4 2 3 5 6 3" xfId="3593"/>
    <cellStyle name="Normal 4 2 3 5 7" xfId="3594"/>
    <cellStyle name="Normal 4 2 3 5 8" xfId="3595"/>
    <cellStyle name="Normal 4 2 3 5 9" xfId="3596"/>
    <cellStyle name="Normal 4 2 3 6" xfId="3597"/>
    <cellStyle name="Normal 4 2 3 6 2" xfId="3598"/>
    <cellStyle name="Normal 4 2 3 6 2 2" xfId="3599"/>
    <cellStyle name="Normal 4 2 3 6 2 2 2" xfId="3600"/>
    <cellStyle name="Normal 4 2 3 6 2 2 2 2" xfId="3601"/>
    <cellStyle name="Normal 4 2 3 6 2 2 2 3" xfId="3602"/>
    <cellStyle name="Normal 4 2 3 6 2 2 3" xfId="3603"/>
    <cellStyle name="Normal 4 2 3 6 2 2 4" xfId="3604"/>
    <cellStyle name="Normal 4 2 3 6 2 2 5" xfId="3605"/>
    <cellStyle name="Normal 4 2 3 6 2 3" xfId="3606"/>
    <cellStyle name="Normal 4 2 3 6 2 3 2" xfId="3607"/>
    <cellStyle name="Normal 4 2 3 6 2 3 2 2" xfId="3608"/>
    <cellStyle name="Normal 4 2 3 6 2 3 2 3" xfId="3609"/>
    <cellStyle name="Normal 4 2 3 6 2 3 3" xfId="3610"/>
    <cellStyle name="Normal 4 2 3 6 2 3 4" xfId="3611"/>
    <cellStyle name="Normal 4 2 3 6 2 3 5" xfId="3612"/>
    <cellStyle name="Normal 4 2 3 6 2 4" xfId="3613"/>
    <cellStyle name="Normal 4 2 3 6 2 4 2" xfId="3614"/>
    <cellStyle name="Normal 4 2 3 6 2 4 3" xfId="3615"/>
    <cellStyle name="Normal 4 2 3 6 2 5" xfId="3616"/>
    <cellStyle name="Normal 4 2 3 6 2 6" xfId="3617"/>
    <cellStyle name="Normal 4 2 3 6 2 7" xfId="3618"/>
    <cellStyle name="Normal 4 2 3 6 3" xfId="3619"/>
    <cellStyle name="Normal 4 2 3 6 3 2" xfId="3620"/>
    <cellStyle name="Normal 4 2 3 6 3 2 2" xfId="3621"/>
    <cellStyle name="Normal 4 2 3 6 3 2 3" xfId="3622"/>
    <cellStyle name="Normal 4 2 3 6 3 3" xfId="3623"/>
    <cellStyle name="Normal 4 2 3 6 3 4" xfId="3624"/>
    <cellStyle name="Normal 4 2 3 6 3 5" xfId="3625"/>
    <cellStyle name="Normal 4 2 3 6 4" xfId="3626"/>
    <cellStyle name="Normal 4 2 3 6 4 2" xfId="3627"/>
    <cellStyle name="Normal 4 2 3 6 4 2 2" xfId="3628"/>
    <cellStyle name="Normal 4 2 3 6 4 2 3" xfId="3629"/>
    <cellStyle name="Normal 4 2 3 6 4 3" xfId="3630"/>
    <cellStyle name="Normal 4 2 3 6 4 4" xfId="3631"/>
    <cellStyle name="Normal 4 2 3 6 4 5" xfId="3632"/>
    <cellStyle name="Normal 4 2 3 6 5" xfId="3633"/>
    <cellStyle name="Normal 4 2 3 6 5 2" xfId="3634"/>
    <cellStyle name="Normal 4 2 3 6 5 3" xfId="3635"/>
    <cellStyle name="Normal 4 2 3 6 6" xfId="3636"/>
    <cellStyle name="Normal 4 2 3 6 7" xfId="3637"/>
    <cellStyle name="Normal 4 2 3 6 8" xfId="3638"/>
    <cellStyle name="Normal 4 2 3 7" xfId="3639"/>
    <cellStyle name="Normal 4 2 3 7 2" xfId="3640"/>
    <cellStyle name="Normal 4 2 3 7 2 2" xfId="3641"/>
    <cellStyle name="Normal 4 2 3 7 2 2 2" xfId="3642"/>
    <cellStyle name="Normal 4 2 3 7 2 2 3" xfId="3643"/>
    <cellStyle name="Normal 4 2 3 7 2 3" xfId="3644"/>
    <cellStyle name="Normal 4 2 3 7 2 4" xfId="3645"/>
    <cellStyle name="Normal 4 2 3 7 2 5" xfId="3646"/>
    <cellStyle name="Normal 4 2 3 7 3" xfId="3647"/>
    <cellStyle name="Normal 4 2 3 7 3 2" xfId="3648"/>
    <cellStyle name="Normal 4 2 3 7 3 2 2" xfId="3649"/>
    <cellStyle name="Normal 4 2 3 7 3 2 3" xfId="3650"/>
    <cellStyle name="Normal 4 2 3 7 3 3" xfId="3651"/>
    <cellStyle name="Normal 4 2 3 7 3 4" xfId="3652"/>
    <cellStyle name="Normal 4 2 3 7 3 5" xfId="3653"/>
    <cellStyle name="Normal 4 2 3 7 4" xfId="3654"/>
    <cellStyle name="Normal 4 2 3 7 4 2" xfId="3655"/>
    <cellStyle name="Normal 4 2 3 7 4 3" xfId="3656"/>
    <cellStyle name="Normal 4 2 3 7 5" xfId="3657"/>
    <cellStyle name="Normal 4 2 3 7 6" xfId="3658"/>
    <cellStyle name="Normal 4 2 3 7 7" xfId="3659"/>
    <cellStyle name="Normal 4 2 3 8" xfId="3660"/>
    <cellStyle name="Normal 4 2 3 8 2" xfId="3661"/>
    <cellStyle name="Normal 4 2 3 8 2 2" xfId="3662"/>
    <cellStyle name="Normal 4 2 3 8 2 2 2" xfId="3663"/>
    <cellStyle name="Normal 4 2 3 8 2 2 3" xfId="3664"/>
    <cellStyle name="Normal 4 2 3 8 2 3" xfId="3665"/>
    <cellStyle name="Normal 4 2 3 8 2 4" xfId="3666"/>
    <cellStyle name="Normal 4 2 3 8 2 5" xfId="3667"/>
    <cellStyle name="Normal 4 2 3 8 3" xfId="3668"/>
    <cellStyle name="Normal 4 2 3 8 3 2" xfId="3669"/>
    <cellStyle name="Normal 4 2 3 8 3 2 2" xfId="3670"/>
    <cellStyle name="Normal 4 2 3 8 3 2 3" xfId="3671"/>
    <cellStyle name="Normal 4 2 3 8 3 3" xfId="3672"/>
    <cellStyle name="Normal 4 2 3 8 3 4" xfId="3673"/>
    <cellStyle name="Normal 4 2 3 8 3 5" xfId="3674"/>
    <cellStyle name="Normal 4 2 3 8 4" xfId="3675"/>
    <cellStyle name="Normal 4 2 3 8 4 2" xfId="3676"/>
    <cellStyle name="Normal 4 2 3 8 4 3" xfId="3677"/>
    <cellStyle name="Normal 4 2 3 8 5" xfId="3678"/>
    <cellStyle name="Normal 4 2 3 8 6" xfId="3679"/>
    <cellStyle name="Normal 4 2 3 8 7" xfId="3680"/>
    <cellStyle name="Normal 4 2 3 9" xfId="3681"/>
    <cellStyle name="Normal 4 2 3 9 2" xfId="3682"/>
    <cellStyle name="Normal 4 2 3 9 2 2" xfId="3683"/>
    <cellStyle name="Normal 4 2 3 9 2 3" xfId="3684"/>
    <cellStyle name="Normal 4 2 3 9 3" xfId="3685"/>
    <cellStyle name="Normal 4 2 3 9 4" xfId="3686"/>
    <cellStyle name="Normal 4 2 3 9 5" xfId="3687"/>
    <cellStyle name="Normal 4 2 4" xfId="3688"/>
    <cellStyle name="Normal 4 2 4 10" xfId="3689"/>
    <cellStyle name="Normal 4 2 4 11" xfId="3690"/>
    <cellStyle name="Normal 4 2 4 12" xfId="3691"/>
    <cellStyle name="Normal 4 2 4 2" xfId="3692"/>
    <cellStyle name="Normal 4 2 4 2 2" xfId="3693"/>
    <cellStyle name="Normal 4 2 4 2 2 2" xfId="3694"/>
    <cellStyle name="Normal 4 2 4 2 2 2 2" xfId="3695"/>
    <cellStyle name="Normal 4 2 4 2 2 2 2 2" xfId="3696"/>
    <cellStyle name="Normal 4 2 4 2 2 2 2 2 2" xfId="3697"/>
    <cellStyle name="Normal 4 2 4 2 2 2 2 2 3" xfId="3698"/>
    <cellStyle name="Normal 4 2 4 2 2 2 2 3" xfId="3699"/>
    <cellStyle name="Normal 4 2 4 2 2 2 2 4" xfId="3700"/>
    <cellStyle name="Normal 4 2 4 2 2 2 2 5" xfId="3701"/>
    <cellStyle name="Normal 4 2 4 2 2 2 3" xfId="3702"/>
    <cellStyle name="Normal 4 2 4 2 2 2 3 2" xfId="3703"/>
    <cellStyle name="Normal 4 2 4 2 2 2 3 2 2" xfId="3704"/>
    <cellStyle name="Normal 4 2 4 2 2 2 3 2 3" xfId="3705"/>
    <cellStyle name="Normal 4 2 4 2 2 2 3 3" xfId="3706"/>
    <cellStyle name="Normal 4 2 4 2 2 2 3 4" xfId="3707"/>
    <cellStyle name="Normal 4 2 4 2 2 2 3 5" xfId="3708"/>
    <cellStyle name="Normal 4 2 4 2 2 2 4" xfId="3709"/>
    <cellStyle name="Normal 4 2 4 2 2 2 4 2" xfId="3710"/>
    <cellStyle name="Normal 4 2 4 2 2 2 4 3" xfId="3711"/>
    <cellStyle name="Normal 4 2 4 2 2 2 5" xfId="3712"/>
    <cellStyle name="Normal 4 2 4 2 2 2 6" xfId="3713"/>
    <cellStyle name="Normal 4 2 4 2 2 2 7" xfId="3714"/>
    <cellStyle name="Normal 4 2 4 2 2 3" xfId="3715"/>
    <cellStyle name="Normal 4 2 4 2 2 3 2" xfId="3716"/>
    <cellStyle name="Normal 4 2 4 2 2 3 2 2" xfId="3717"/>
    <cellStyle name="Normal 4 2 4 2 2 3 2 3" xfId="3718"/>
    <cellStyle name="Normal 4 2 4 2 2 3 3" xfId="3719"/>
    <cellStyle name="Normal 4 2 4 2 2 3 4" xfId="3720"/>
    <cellStyle name="Normal 4 2 4 2 2 3 5" xfId="3721"/>
    <cellStyle name="Normal 4 2 4 2 2 4" xfId="3722"/>
    <cellStyle name="Normal 4 2 4 2 2 4 2" xfId="3723"/>
    <cellStyle name="Normal 4 2 4 2 2 4 2 2" xfId="3724"/>
    <cellStyle name="Normal 4 2 4 2 2 4 2 3" xfId="3725"/>
    <cellStyle name="Normal 4 2 4 2 2 4 3" xfId="3726"/>
    <cellStyle name="Normal 4 2 4 2 2 4 4" xfId="3727"/>
    <cellStyle name="Normal 4 2 4 2 2 4 5" xfId="3728"/>
    <cellStyle name="Normal 4 2 4 2 2 5" xfId="3729"/>
    <cellStyle name="Normal 4 2 4 2 2 5 2" xfId="3730"/>
    <cellStyle name="Normal 4 2 4 2 2 5 3" xfId="3731"/>
    <cellStyle name="Normal 4 2 4 2 2 6" xfId="3732"/>
    <cellStyle name="Normal 4 2 4 2 2 7" xfId="3733"/>
    <cellStyle name="Normal 4 2 4 2 2 8" xfId="3734"/>
    <cellStyle name="Normal 4 2 4 2 3" xfId="3735"/>
    <cellStyle name="Normal 4 2 4 2 3 2" xfId="3736"/>
    <cellStyle name="Normal 4 2 4 2 3 2 2" xfId="3737"/>
    <cellStyle name="Normal 4 2 4 2 3 2 2 2" xfId="3738"/>
    <cellStyle name="Normal 4 2 4 2 3 2 2 3" xfId="3739"/>
    <cellStyle name="Normal 4 2 4 2 3 2 3" xfId="3740"/>
    <cellStyle name="Normal 4 2 4 2 3 2 4" xfId="3741"/>
    <cellStyle name="Normal 4 2 4 2 3 2 5" xfId="3742"/>
    <cellStyle name="Normal 4 2 4 2 3 3" xfId="3743"/>
    <cellStyle name="Normal 4 2 4 2 3 3 2" xfId="3744"/>
    <cellStyle name="Normal 4 2 4 2 3 3 2 2" xfId="3745"/>
    <cellStyle name="Normal 4 2 4 2 3 3 2 3" xfId="3746"/>
    <cellStyle name="Normal 4 2 4 2 3 3 3" xfId="3747"/>
    <cellStyle name="Normal 4 2 4 2 3 3 4" xfId="3748"/>
    <cellStyle name="Normal 4 2 4 2 3 3 5" xfId="3749"/>
    <cellStyle name="Normal 4 2 4 2 3 4" xfId="3750"/>
    <cellStyle name="Normal 4 2 4 2 3 4 2" xfId="3751"/>
    <cellStyle name="Normal 4 2 4 2 3 4 3" xfId="3752"/>
    <cellStyle name="Normal 4 2 4 2 3 5" xfId="3753"/>
    <cellStyle name="Normal 4 2 4 2 3 6" xfId="3754"/>
    <cellStyle name="Normal 4 2 4 2 3 7" xfId="3755"/>
    <cellStyle name="Normal 4 2 4 2 4" xfId="3756"/>
    <cellStyle name="Normal 4 2 4 2 4 2" xfId="3757"/>
    <cellStyle name="Normal 4 2 4 2 4 2 2" xfId="3758"/>
    <cellStyle name="Normal 4 2 4 2 4 2 3" xfId="3759"/>
    <cellStyle name="Normal 4 2 4 2 4 3" xfId="3760"/>
    <cellStyle name="Normal 4 2 4 2 4 4" xfId="3761"/>
    <cellStyle name="Normal 4 2 4 2 4 5" xfId="3762"/>
    <cellStyle name="Normal 4 2 4 2 5" xfId="3763"/>
    <cellStyle name="Normal 4 2 4 2 5 2" xfId="3764"/>
    <cellStyle name="Normal 4 2 4 2 5 2 2" xfId="3765"/>
    <cellStyle name="Normal 4 2 4 2 5 2 3" xfId="3766"/>
    <cellStyle name="Normal 4 2 4 2 5 3" xfId="3767"/>
    <cellStyle name="Normal 4 2 4 2 5 4" xfId="3768"/>
    <cellStyle name="Normal 4 2 4 2 5 5" xfId="3769"/>
    <cellStyle name="Normal 4 2 4 2 6" xfId="3770"/>
    <cellStyle name="Normal 4 2 4 2 6 2" xfId="3771"/>
    <cellStyle name="Normal 4 2 4 2 6 3" xfId="3772"/>
    <cellStyle name="Normal 4 2 4 2 7" xfId="3773"/>
    <cellStyle name="Normal 4 2 4 2 8" xfId="3774"/>
    <cellStyle name="Normal 4 2 4 2 9" xfId="3775"/>
    <cellStyle name="Normal 4 2 4 3" xfId="3776"/>
    <cellStyle name="Normal 4 2 4 3 2" xfId="3777"/>
    <cellStyle name="Normal 4 2 4 3 2 2" xfId="3778"/>
    <cellStyle name="Normal 4 2 4 3 2 2 2" xfId="3779"/>
    <cellStyle name="Normal 4 2 4 3 2 2 2 2" xfId="3780"/>
    <cellStyle name="Normal 4 2 4 3 2 2 2 2 2" xfId="3781"/>
    <cellStyle name="Normal 4 2 4 3 2 2 2 2 3" xfId="3782"/>
    <cellStyle name="Normal 4 2 4 3 2 2 2 3" xfId="3783"/>
    <cellStyle name="Normal 4 2 4 3 2 2 2 4" xfId="3784"/>
    <cellStyle name="Normal 4 2 4 3 2 2 2 5" xfId="3785"/>
    <cellStyle name="Normal 4 2 4 3 2 2 3" xfId="3786"/>
    <cellStyle name="Normal 4 2 4 3 2 2 3 2" xfId="3787"/>
    <cellStyle name="Normal 4 2 4 3 2 2 3 2 2" xfId="3788"/>
    <cellStyle name="Normal 4 2 4 3 2 2 3 2 3" xfId="3789"/>
    <cellStyle name="Normal 4 2 4 3 2 2 3 3" xfId="3790"/>
    <cellStyle name="Normal 4 2 4 3 2 2 3 4" xfId="3791"/>
    <cellStyle name="Normal 4 2 4 3 2 2 3 5" xfId="3792"/>
    <cellStyle name="Normal 4 2 4 3 2 2 4" xfId="3793"/>
    <cellStyle name="Normal 4 2 4 3 2 2 4 2" xfId="3794"/>
    <cellStyle name="Normal 4 2 4 3 2 2 4 3" xfId="3795"/>
    <cellStyle name="Normal 4 2 4 3 2 2 5" xfId="3796"/>
    <cellStyle name="Normal 4 2 4 3 2 2 6" xfId="3797"/>
    <cellStyle name="Normal 4 2 4 3 2 2 7" xfId="3798"/>
    <cellStyle name="Normal 4 2 4 3 2 3" xfId="3799"/>
    <cellStyle name="Normal 4 2 4 3 2 3 2" xfId="3800"/>
    <cellStyle name="Normal 4 2 4 3 2 3 2 2" xfId="3801"/>
    <cellStyle name="Normal 4 2 4 3 2 3 2 3" xfId="3802"/>
    <cellStyle name="Normal 4 2 4 3 2 3 3" xfId="3803"/>
    <cellStyle name="Normal 4 2 4 3 2 3 4" xfId="3804"/>
    <cellStyle name="Normal 4 2 4 3 2 3 5" xfId="3805"/>
    <cellStyle name="Normal 4 2 4 3 2 4" xfId="3806"/>
    <cellStyle name="Normal 4 2 4 3 2 4 2" xfId="3807"/>
    <cellStyle name="Normal 4 2 4 3 2 4 2 2" xfId="3808"/>
    <cellStyle name="Normal 4 2 4 3 2 4 2 3" xfId="3809"/>
    <cellStyle name="Normal 4 2 4 3 2 4 3" xfId="3810"/>
    <cellStyle name="Normal 4 2 4 3 2 4 4" xfId="3811"/>
    <cellStyle name="Normal 4 2 4 3 2 4 5" xfId="3812"/>
    <cellStyle name="Normal 4 2 4 3 2 5" xfId="3813"/>
    <cellStyle name="Normal 4 2 4 3 2 5 2" xfId="3814"/>
    <cellStyle name="Normal 4 2 4 3 2 5 3" xfId="3815"/>
    <cellStyle name="Normal 4 2 4 3 2 6" xfId="3816"/>
    <cellStyle name="Normal 4 2 4 3 2 7" xfId="3817"/>
    <cellStyle name="Normal 4 2 4 3 2 8" xfId="3818"/>
    <cellStyle name="Normal 4 2 4 3 3" xfId="3819"/>
    <cellStyle name="Normal 4 2 4 3 3 2" xfId="3820"/>
    <cellStyle name="Normal 4 2 4 3 3 2 2" xfId="3821"/>
    <cellStyle name="Normal 4 2 4 3 3 2 2 2" xfId="3822"/>
    <cellStyle name="Normal 4 2 4 3 3 2 2 3" xfId="3823"/>
    <cellStyle name="Normal 4 2 4 3 3 2 3" xfId="3824"/>
    <cellStyle name="Normal 4 2 4 3 3 2 4" xfId="3825"/>
    <cellStyle name="Normal 4 2 4 3 3 2 5" xfId="3826"/>
    <cellStyle name="Normal 4 2 4 3 3 3" xfId="3827"/>
    <cellStyle name="Normal 4 2 4 3 3 3 2" xfId="3828"/>
    <cellStyle name="Normal 4 2 4 3 3 3 2 2" xfId="3829"/>
    <cellStyle name="Normal 4 2 4 3 3 3 2 3" xfId="3830"/>
    <cellStyle name="Normal 4 2 4 3 3 3 3" xfId="3831"/>
    <cellStyle name="Normal 4 2 4 3 3 3 4" xfId="3832"/>
    <cellStyle name="Normal 4 2 4 3 3 3 5" xfId="3833"/>
    <cellStyle name="Normal 4 2 4 3 3 4" xfId="3834"/>
    <cellStyle name="Normal 4 2 4 3 3 4 2" xfId="3835"/>
    <cellStyle name="Normal 4 2 4 3 3 4 3" xfId="3836"/>
    <cellStyle name="Normal 4 2 4 3 3 5" xfId="3837"/>
    <cellStyle name="Normal 4 2 4 3 3 6" xfId="3838"/>
    <cellStyle name="Normal 4 2 4 3 3 7" xfId="3839"/>
    <cellStyle name="Normal 4 2 4 3 4" xfId="3840"/>
    <cellStyle name="Normal 4 2 4 3 4 2" xfId="3841"/>
    <cellStyle name="Normal 4 2 4 3 4 2 2" xfId="3842"/>
    <cellStyle name="Normal 4 2 4 3 4 2 3" xfId="3843"/>
    <cellStyle name="Normal 4 2 4 3 4 3" xfId="3844"/>
    <cellStyle name="Normal 4 2 4 3 4 4" xfId="3845"/>
    <cellStyle name="Normal 4 2 4 3 4 5" xfId="3846"/>
    <cellStyle name="Normal 4 2 4 3 5" xfId="3847"/>
    <cellStyle name="Normal 4 2 4 3 5 2" xfId="3848"/>
    <cellStyle name="Normal 4 2 4 3 5 2 2" xfId="3849"/>
    <cellStyle name="Normal 4 2 4 3 5 2 3" xfId="3850"/>
    <cellStyle name="Normal 4 2 4 3 5 3" xfId="3851"/>
    <cellStyle name="Normal 4 2 4 3 5 4" xfId="3852"/>
    <cellStyle name="Normal 4 2 4 3 5 5" xfId="3853"/>
    <cellStyle name="Normal 4 2 4 3 6" xfId="3854"/>
    <cellStyle name="Normal 4 2 4 3 6 2" xfId="3855"/>
    <cellStyle name="Normal 4 2 4 3 6 3" xfId="3856"/>
    <cellStyle name="Normal 4 2 4 3 7" xfId="3857"/>
    <cellStyle name="Normal 4 2 4 3 8" xfId="3858"/>
    <cellStyle name="Normal 4 2 4 3 9" xfId="3859"/>
    <cellStyle name="Normal 4 2 4 4" xfId="3860"/>
    <cellStyle name="Normal 4 2 4 4 2" xfId="3861"/>
    <cellStyle name="Normal 4 2 4 4 2 2" xfId="3862"/>
    <cellStyle name="Normal 4 2 4 4 2 2 2" xfId="3863"/>
    <cellStyle name="Normal 4 2 4 4 2 2 2 2" xfId="3864"/>
    <cellStyle name="Normal 4 2 4 4 2 2 2 2 2" xfId="3865"/>
    <cellStyle name="Normal 4 2 4 4 2 2 2 2 3" xfId="3866"/>
    <cellStyle name="Normal 4 2 4 4 2 2 2 3" xfId="3867"/>
    <cellStyle name="Normal 4 2 4 4 2 2 2 4" xfId="3868"/>
    <cellStyle name="Normal 4 2 4 4 2 2 2 5" xfId="3869"/>
    <cellStyle name="Normal 4 2 4 4 2 2 3" xfId="3870"/>
    <cellStyle name="Normal 4 2 4 4 2 2 3 2" xfId="3871"/>
    <cellStyle name="Normal 4 2 4 4 2 2 3 2 2" xfId="3872"/>
    <cellStyle name="Normal 4 2 4 4 2 2 3 2 3" xfId="3873"/>
    <cellStyle name="Normal 4 2 4 4 2 2 3 3" xfId="3874"/>
    <cellStyle name="Normal 4 2 4 4 2 2 3 4" xfId="3875"/>
    <cellStyle name="Normal 4 2 4 4 2 2 3 5" xfId="3876"/>
    <cellStyle name="Normal 4 2 4 4 2 2 4" xfId="3877"/>
    <cellStyle name="Normal 4 2 4 4 2 2 4 2" xfId="3878"/>
    <cellStyle name="Normal 4 2 4 4 2 2 4 3" xfId="3879"/>
    <cellStyle name="Normal 4 2 4 4 2 2 5" xfId="3880"/>
    <cellStyle name="Normal 4 2 4 4 2 2 6" xfId="3881"/>
    <cellStyle name="Normal 4 2 4 4 2 2 7" xfId="3882"/>
    <cellStyle name="Normal 4 2 4 4 2 3" xfId="3883"/>
    <cellStyle name="Normal 4 2 4 4 2 3 2" xfId="3884"/>
    <cellStyle name="Normal 4 2 4 4 2 3 2 2" xfId="3885"/>
    <cellStyle name="Normal 4 2 4 4 2 3 2 3" xfId="3886"/>
    <cellStyle name="Normal 4 2 4 4 2 3 3" xfId="3887"/>
    <cellStyle name="Normal 4 2 4 4 2 3 4" xfId="3888"/>
    <cellStyle name="Normal 4 2 4 4 2 3 5" xfId="3889"/>
    <cellStyle name="Normal 4 2 4 4 2 4" xfId="3890"/>
    <cellStyle name="Normal 4 2 4 4 2 4 2" xfId="3891"/>
    <cellStyle name="Normal 4 2 4 4 2 4 2 2" xfId="3892"/>
    <cellStyle name="Normal 4 2 4 4 2 4 2 3" xfId="3893"/>
    <cellStyle name="Normal 4 2 4 4 2 4 3" xfId="3894"/>
    <cellStyle name="Normal 4 2 4 4 2 4 4" xfId="3895"/>
    <cellStyle name="Normal 4 2 4 4 2 4 5" xfId="3896"/>
    <cellStyle name="Normal 4 2 4 4 2 5" xfId="3897"/>
    <cellStyle name="Normal 4 2 4 4 2 5 2" xfId="3898"/>
    <cellStyle name="Normal 4 2 4 4 2 5 3" xfId="3899"/>
    <cellStyle name="Normal 4 2 4 4 2 6" xfId="3900"/>
    <cellStyle name="Normal 4 2 4 4 2 7" xfId="3901"/>
    <cellStyle name="Normal 4 2 4 4 2 8" xfId="3902"/>
    <cellStyle name="Normal 4 2 4 4 3" xfId="3903"/>
    <cellStyle name="Normal 4 2 4 4 3 2" xfId="3904"/>
    <cellStyle name="Normal 4 2 4 4 3 2 2" xfId="3905"/>
    <cellStyle name="Normal 4 2 4 4 3 2 2 2" xfId="3906"/>
    <cellStyle name="Normal 4 2 4 4 3 2 2 3" xfId="3907"/>
    <cellStyle name="Normal 4 2 4 4 3 2 3" xfId="3908"/>
    <cellStyle name="Normal 4 2 4 4 3 2 4" xfId="3909"/>
    <cellStyle name="Normal 4 2 4 4 3 2 5" xfId="3910"/>
    <cellStyle name="Normal 4 2 4 4 3 3" xfId="3911"/>
    <cellStyle name="Normal 4 2 4 4 3 3 2" xfId="3912"/>
    <cellStyle name="Normal 4 2 4 4 3 3 2 2" xfId="3913"/>
    <cellStyle name="Normal 4 2 4 4 3 3 2 3" xfId="3914"/>
    <cellStyle name="Normal 4 2 4 4 3 3 3" xfId="3915"/>
    <cellStyle name="Normal 4 2 4 4 3 3 4" xfId="3916"/>
    <cellStyle name="Normal 4 2 4 4 3 3 5" xfId="3917"/>
    <cellStyle name="Normal 4 2 4 4 3 4" xfId="3918"/>
    <cellStyle name="Normal 4 2 4 4 3 4 2" xfId="3919"/>
    <cellStyle name="Normal 4 2 4 4 3 4 3" xfId="3920"/>
    <cellStyle name="Normal 4 2 4 4 3 5" xfId="3921"/>
    <cellStyle name="Normal 4 2 4 4 3 6" xfId="3922"/>
    <cellStyle name="Normal 4 2 4 4 3 7" xfId="3923"/>
    <cellStyle name="Normal 4 2 4 4 4" xfId="3924"/>
    <cellStyle name="Normal 4 2 4 4 4 2" xfId="3925"/>
    <cellStyle name="Normal 4 2 4 4 4 2 2" xfId="3926"/>
    <cellStyle name="Normal 4 2 4 4 4 2 3" xfId="3927"/>
    <cellStyle name="Normal 4 2 4 4 4 3" xfId="3928"/>
    <cellStyle name="Normal 4 2 4 4 4 4" xfId="3929"/>
    <cellStyle name="Normal 4 2 4 4 4 5" xfId="3930"/>
    <cellStyle name="Normal 4 2 4 4 5" xfId="3931"/>
    <cellStyle name="Normal 4 2 4 4 5 2" xfId="3932"/>
    <cellStyle name="Normal 4 2 4 4 5 2 2" xfId="3933"/>
    <cellStyle name="Normal 4 2 4 4 5 2 3" xfId="3934"/>
    <cellStyle name="Normal 4 2 4 4 5 3" xfId="3935"/>
    <cellStyle name="Normal 4 2 4 4 5 4" xfId="3936"/>
    <cellStyle name="Normal 4 2 4 4 5 5" xfId="3937"/>
    <cellStyle name="Normal 4 2 4 4 6" xfId="3938"/>
    <cellStyle name="Normal 4 2 4 4 6 2" xfId="3939"/>
    <cellStyle name="Normal 4 2 4 4 6 3" xfId="3940"/>
    <cellStyle name="Normal 4 2 4 4 7" xfId="3941"/>
    <cellStyle name="Normal 4 2 4 4 8" xfId="3942"/>
    <cellStyle name="Normal 4 2 4 4 9" xfId="3943"/>
    <cellStyle name="Normal 4 2 4 5" xfId="3944"/>
    <cellStyle name="Normal 4 2 4 5 2" xfId="3945"/>
    <cellStyle name="Normal 4 2 4 5 2 2" xfId="3946"/>
    <cellStyle name="Normal 4 2 4 5 2 2 2" xfId="3947"/>
    <cellStyle name="Normal 4 2 4 5 2 2 2 2" xfId="3948"/>
    <cellStyle name="Normal 4 2 4 5 2 2 2 3" xfId="3949"/>
    <cellStyle name="Normal 4 2 4 5 2 2 3" xfId="3950"/>
    <cellStyle name="Normal 4 2 4 5 2 2 4" xfId="3951"/>
    <cellStyle name="Normal 4 2 4 5 2 2 5" xfId="3952"/>
    <cellStyle name="Normal 4 2 4 5 2 3" xfId="3953"/>
    <cellStyle name="Normal 4 2 4 5 2 3 2" xfId="3954"/>
    <cellStyle name="Normal 4 2 4 5 2 3 2 2" xfId="3955"/>
    <cellStyle name="Normal 4 2 4 5 2 3 2 3" xfId="3956"/>
    <cellStyle name="Normal 4 2 4 5 2 3 3" xfId="3957"/>
    <cellStyle name="Normal 4 2 4 5 2 3 4" xfId="3958"/>
    <cellStyle name="Normal 4 2 4 5 2 3 5" xfId="3959"/>
    <cellStyle name="Normal 4 2 4 5 2 4" xfId="3960"/>
    <cellStyle name="Normal 4 2 4 5 2 4 2" xfId="3961"/>
    <cellStyle name="Normal 4 2 4 5 2 4 3" xfId="3962"/>
    <cellStyle name="Normal 4 2 4 5 2 5" xfId="3963"/>
    <cellStyle name="Normal 4 2 4 5 2 6" xfId="3964"/>
    <cellStyle name="Normal 4 2 4 5 2 7" xfId="3965"/>
    <cellStyle name="Normal 4 2 4 5 3" xfId="3966"/>
    <cellStyle name="Normal 4 2 4 5 3 2" xfId="3967"/>
    <cellStyle name="Normal 4 2 4 5 3 2 2" xfId="3968"/>
    <cellStyle name="Normal 4 2 4 5 3 2 3" xfId="3969"/>
    <cellStyle name="Normal 4 2 4 5 3 3" xfId="3970"/>
    <cellStyle name="Normal 4 2 4 5 3 4" xfId="3971"/>
    <cellStyle name="Normal 4 2 4 5 3 5" xfId="3972"/>
    <cellStyle name="Normal 4 2 4 5 4" xfId="3973"/>
    <cellStyle name="Normal 4 2 4 5 4 2" xfId="3974"/>
    <cellStyle name="Normal 4 2 4 5 4 2 2" xfId="3975"/>
    <cellStyle name="Normal 4 2 4 5 4 2 3" xfId="3976"/>
    <cellStyle name="Normal 4 2 4 5 4 3" xfId="3977"/>
    <cellStyle name="Normal 4 2 4 5 4 4" xfId="3978"/>
    <cellStyle name="Normal 4 2 4 5 4 5" xfId="3979"/>
    <cellStyle name="Normal 4 2 4 5 5" xfId="3980"/>
    <cellStyle name="Normal 4 2 4 5 5 2" xfId="3981"/>
    <cellStyle name="Normal 4 2 4 5 5 3" xfId="3982"/>
    <cellStyle name="Normal 4 2 4 5 6" xfId="3983"/>
    <cellStyle name="Normal 4 2 4 5 7" xfId="3984"/>
    <cellStyle name="Normal 4 2 4 5 8" xfId="3985"/>
    <cellStyle name="Normal 4 2 4 6" xfId="3986"/>
    <cellStyle name="Normal 4 2 4 6 2" xfId="3987"/>
    <cellStyle name="Normal 4 2 4 6 2 2" xfId="3988"/>
    <cellStyle name="Normal 4 2 4 6 2 2 2" xfId="3989"/>
    <cellStyle name="Normal 4 2 4 6 2 2 3" xfId="3990"/>
    <cellStyle name="Normal 4 2 4 6 2 3" xfId="3991"/>
    <cellStyle name="Normal 4 2 4 6 2 4" xfId="3992"/>
    <cellStyle name="Normal 4 2 4 6 2 5" xfId="3993"/>
    <cellStyle name="Normal 4 2 4 6 3" xfId="3994"/>
    <cellStyle name="Normal 4 2 4 6 3 2" xfId="3995"/>
    <cellStyle name="Normal 4 2 4 6 3 2 2" xfId="3996"/>
    <cellStyle name="Normal 4 2 4 6 3 2 3" xfId="3997"/>
    <cellStyle name="Normal 4 2 4 6 3 3" xfId="3998"/>
    <cellStyle name="Normal 4 2 4 6 3 4" xfId="3999"/>
    <cellStyle name="Normal 4 2 4 6 3 5" xfId="4000"/>
    <cellStyle name="Normal 4 2 4 6 4" xfId="4001"/>
    <cellStyle name="Normal 4 2 4 6 4 2" xfId="4002"/>
    <cellStyle name="Normal 4 2 4 6 4 3" xfId="4003"/>
    <cellStyle name="Normal 4 2 4 6 5" xfId="4004"/>
    <cellStyle name="Normal 4 2 4 6 6" xfId="4005"/>
    <cellStyle name="Normal 4 2 4 6 7" xfId="4006"/>
    <cellStyle name="Normal 4 2 4 7" xfId="4007"/>
    <cellStyle name="Normal 4 2 4 7 2" xfId="4008"/>
    <cellStyle name="Normal 4 2 4 7 2 2" xfId="4009"/>
    <cellStyle name="Normal 4 2 4 7 2 3" xfId="4010"/>
    <cellStyle name="Normal 4 2 4 7 3" xfId="4011"/>
    <cellStyle name="Normal 4 2 4 7 4" xfId="4012"/>
    <cellStyle name="Normal 4 2 4 7 5" xfId="4013"/>
    <cellStyle name="Normal 4 2 4 8" xfId="4014"/>
    <cellStyle name="Normal 4 2 4 8 2" xfId="4015"/>
    <cellStyle name="Normal 4 2 4 8 2 2" xfId="4016"/>
    <cellStyle name="Normal 4 2 4 8 2 3" xfId="4017"/>
    <cellStyle name="Normal 4 2 4 8 3" xfId="4018"/>
    <cellStyle name="Normal 4 2 4 8 4" xfId="4019"/>
    <cellStyle name="Normal 4 2 4 8 5" xfId="4020"/>
    <cellStyle name="Normal 4 2 4 9" xfId="4021"/>
    <cellStyle name="Normal 4 2 4 9 2" xfId="4022"/>
    <cellStyle name="Normal 4 2 4 9 3" xfId="4023"/>
    <cellStyle name="Normal 4 2 5" xfId="4024"/>
    <cellStyle name="Normal 4 2 5 2" xfId="4025"/>
    <cellStyle name="Normal 4 2 5 2 2" xfId="4026"/>
    <cellStyle name="Normal 4 2 5 2 2 2" xfId="4027"/>
    <cellStyle name="Normal 4 2 5 2 2 2 2" xfId="4028"/>
    <cellStyle name="Normal 4 2 5 2 2 2 2 2" xfId="4029"/>
    <cellStyle name="Normal 4 2 5 2 2 2 2 3" xfId="4030"/>
    <cellStyle name="Normal 4 2 5 2 2 2 3" xfId="4031"/>
    <cellStyle name="Normal 4 2 5 2 2 2 4" xfId="4032"/>
    <cellStyle name="Normal 4 2 5 2 2 2 5" xfId="4033"/>
    <cellStyle name="Normal 4 2 5 2 2 3" xfId="4034"/>
    <cellStyle name="Normal 4 2 5 2 2 3 2" xfId="4035"/>
    <cellStyle name="Normal 4 2 5 2 2 3 2 2" xfId="4036"/>
    <cellStyle name="Normal 4 2 5 2 2 3 2 3" xfId="4037"/>
    <cellStyle name="Normal 4 2 5 2 2 3 3" xfId="4038"/>
    <cellStyle name="Normal 4 2 5 2 2 3 4" xfId="4039"/>
    <cellStyle name="Normal 4 2 5 2 2 3 5" xfId="4040"/>
    <cellStyle name="Normal 4 2 5 2 2 4" xfId="4041"/>
    <cellStyle name="Normal 4 2 5 2 2 4 2" xfId="4042"/>
    <cellStyle name="Normal 4 2 5 2 2 4 3" xfId="4043"/>
    <cellStyle name="Normal 4 2 5 2 2 5" xfId="4044"/>
    <cellStyle name="Normal 4 2 5 2 2 6" xfId="4045"/>
    <cellStyle name="Normal 4 2 5 2 2 7" xfId="4046"/>
    <cellStyle name="Normal 4 2 5 2 3" xfId="4047"/>
    <cellStyle name="Normal 4 2 5 2 3 2" xfId="4048"/>
    <cellStyle name="Normal 4 2 5 2 3 2 2" xfId="4049"/>
    <cellStyle name="Normal 4 2 5 2 3 2 3" xfId="4050"/>
    <cellStyle name="Normal 4 2 5 2 3 3" xfId="4051"/>
    <cellStyle name="Normal 4 2 5 2 3 4" xfId="4052"/>
    <cellStyle name="Normal 4 2 5 2 3 5" xfId="4053"/>
    <cellStyle name="Normal 4 2 5 2 4" xfId="4054"/>
    <cellStyle name="Normal 4 2 5 2 4 2" xfId="4055"/>
    <cellStyle name="Normal 4 2 5 2 4 2 2" xfId="4056"/>
    <cellStyle name="Normal 4 2 5 2 4 2 3" xfId="4057"/>
    <cellStyle name="Normal 4 2 5 2 4 3" xfId="4058"/>
    <cellStyle name="Normal 4 2 5 2 4 4" xfId="4059"/>
    <cellStyle name="Normal 4 2 5 2 4 5" xfId="4060"/>
    <cellStyle name="Normal 4 2 5 2 5" xfId="4061"/>
    <cellStyle name="Normal 4 2 5 2 5 2" xfId="4062"/>
    <cellStyle name="Normal 4 2 5 2 5 3" xfId="4063"/>
    <cellStyle name="Normal 4 2 5 2 6" xfId="4064"/>
    <cellStyle name="Normal 4 2 5 2 7" xfId="4065"/>
    <cellStyle name="Normal 4 2 5 2 8" xfId="4066"/>
    <cellStyle name="Normal 4 2 5 3" xfId="4067"/>
    <cellStyle name="Normal 4 2 5 3 2" xfId="4068"/>
    <cellStyle name="Normal 4 2 5 3 2 2" xfId="4069"/>
    <cellStyle name="Normal 4 2 5 3 2 2 2" xfId="4070"/>
    <cellStyle name="Normal 4 2 5 3 2 2 3" xfId="4071"/>
    <cellStyle name="Normal 4 2 5 3 2 3" xfId="4072"/>
    <cellStyle name="Normal 4 2 5 3 2 4" xfId="4073"/>
    <cellStyle name="Normal 4 2 5 3 2 5" xfId="4074"/>
    <cellStyle name="Normal 4 2 5 3 3" xfId="4075"/>
    <cellStyle name="Normal 4 2 5 3 3 2" xfId="4076"/>
    <cellStyle name="Normal 4 2 5 3 3 2 2" xfId="4077"/>
    <cellStyle name="Normal 4 2 5 3 3 2 3" xfId="4078"/>
    <cellStyle name="Normal 4 2 5 3 3 3" xfId="4079"/>
    <cellStyle name="Normal 4 2 5 3 3 4" xfId="4080"/>
    <cellStyle name="Normal 4 2 5 3 3 5" xfId="4081"/>
    <cellStyle name="Normal 4 2 5 3 4" xfId="4082"/>
    <cellStyle name="Normal 4 2 5 3 4 2" xfId="4083"/>
    <cellStyle name="Normal 4 2 5 3 4 3" xfId="4084"/>
    <cellStyle name="Normal 4 2 5 3 5" xfId="4085"/>
    <cellStyle name="Normal 4 2 5 3 6" xfId="4086"/>
    <cellStyle name="Normal 4 2 5 3 7" xfId="4087"/>
    <cellStyle name="Normal 4 2 5 4" xfId="4088"/>
    <cellStyle name="Normal 4 2 5 4 2" xfId="4089"/>
    <cellStyle name="Normal 4 2 5 4 2 2" xfId="4090"/>
    <cellStyle name="Normal 4 2 5 4 2 3" xfId="4091"/>
    <cellStyle name="Normal 4 2 5 4 3" xfId="4092"/>
    <cellStyle name="Normal 4 2 5 4 4" xfId="4093"/>
    <cellStyle name="Normal 4 2 5 4 5" xfId="4094"/>
    <cellStyle name="Normal 4 2 5 5" xfId="4095"/>
    <cellStyle name="Normal 4 2 5 5 2" xfId="4096"/>
    <cellStyle name="Normal 4 2 5 5 2 2" xfId="4097"/>
    <cellStyle name="Normal 4 2 5 5 2 3" xfId="4098"/>
    <cellStyle name="Normal 4 2 5 5 3" xfId="4099"/>
    <cellStyle name="Normal 4 2 5 5 4" xfId="4100"/>
    <cellStyle name="Normal 4 2 5 5 5" xfId="4101"/>
    <cellStyle name="Normal 4 2 5 6" xfId="4102"/>
    <cellStyle name="Normal 4 2 5 6 2" xfId="4103"/>
    <cellStyle name="Normal 4 2 5 6 3" xfId="4104"/>
    <cellStyle name="Normal 4 2 5 7" xfId="4105"/>
    <cellStyle name="Normal 4 2 5 8" xfId="4106"/>
    <cellStyle name="Normal 4 2 5 9" xfId="4107"/>
    <cellStyle name="Normal 4 2 6" xfId="4108"/>
    <cellStyle name="Normal 4 2 6 2" xfId="4109"/>
    <cellStyle name="Normal 4 2 6 2 2" xfId="4110"/>
    <cellStyle name="Normal 4 2 6 2 2 2" xfId="4111"/>
    <cellStyle name="Normal 4 2 6 2 2 2 2" xfId="4112"/>
    <cellStyle name="Normal 4 2 6 2 2 2 2 2" xfId="4113"/>
    <cellStyle name="Normal 4 2 6 2 2 2 2 3" xfId="4114"/>
    <cellStyle name="Normal 4 2 6 2 2 2 3" xfId="4115"/>
    <cellStyle name="Normal 4 2 6 2 2 2 4" xfId="4116"/>
    <cellStyle name="Normal 4 2 6 2 2 2 5" xfId="4117"/>
    <cellStyle name="Normal 4 2 6 2 2 3" xfId="4118"/>
    <cellStyle name="Normal 4 2 6 2 2 3 2" xfId="4119"/>
    <cellStyle name="Normal 4 2 6 2 2 3 2 2" xfId="4120"/>
    <cellStyle name="Normal 4 2 6 2 2 3 2 3" xfId="4121"/>
    <cellStyle name="Normal 4 2 6 2 2 3 3" xfId="4122"/>
    <cellStyle name="Normal 4 2 6 2 2 3 4" xfId="4123"/>
    <cellStyle name="Normal 4 2 6 2 2 3 5" xfId="4124"/>
    <cellStyle name="Normal 4 2 6 2 2 4" xfId="4125"/>
    <cellStyle name="Normal 4 2 6 2 2 4 2" xfId="4126"/>
    <cellStyle name="Normal 4 2 6 2 2 4 3" xfId="4127"/>
    <cellStyle name="Normal 4 2 6 2 2 5" xfId="4128"/>
    <cellStyle name="Normal 4 2 6 2 2 6" xfId="4129"/>
    <cellStyle name="Normal 4 2 6 2 2 7" xfId="4130"/>
    <cellStyle name="Normal 4 2 6 2 3" xfId="4131"/>
    <cellStyle name="Normal 4 2 6 2 3 2" xfId="4132"/>
    <cellStyle name="Normal 4 2 6 2 3 2 2" xfId="4133"/>
    <cellStyle name="Normal 4 2 6 2 3 2 3" xfId="4134"/>
    <cellStyle name="Normal 4 2 6 2 3 3" xfId="4135"/>
    <cellStyle name="Normal 4 2 6 2 3 4" xfId="4136"/>
    <cellStyle name="Normal 4 2 6 2 3 5" xfId="4137"/>
    <cellStyle name="Normal 4 2 6 2 4" xfId="4138"/>
    <cellStyle name="Normal 4 2 6 2 4 2" xfId="4139"/>
    <cellStyle name="Normal 4 2 6 2 4 2 2" xfId="4140"/>
    <cellStyle name="Normal 4 2 6 2 4 2 3" xfId="4141"/>
    <cellStyle name="Normal 4 2 6 2 4 3" xfId="4142"/>
    <cellStyle name="Normal 4 2 6 2 4 4" xfId="4143"/>
    <cellStyle name="Normal 4 2 6 2 4 5" xfId="4144"/>
    <cellStyle name="Normal 4 2 6 2 5" xfId="4145"/>
    <cellStyle name="Normal 4 2 6 2 5 2" xfId="4146"/>
    <cellStyle name="Normal 4 2 6 2 5 3" xfId="4147"/>
    <cellStyle name="Normal 4 2 6 2 6" xfId="4148"/>
    <cellStyle name="Normal 4 2 6 2 7" xfId="4149"/>
    <cellStyle name="Normal 4 2 6 2 8" xfId="4150"/>
    <cellStyle name="Normal 4 2 6 3" xfId="4151"/>
    <cellStyle name="Normal 4 2 6 3 2" xfId="4152"/>
    <cellStyle name="Normal 4 2 6 3 2 2" xfId="4153"/>
    <cellStyle name="Normal 4 2 6 3 2 2 2" xfId="4154"/>
    <cellStyle name="Normal 4 2 6 3 2 2 3" xfId="4155"/>
    <cellStyle name="Normal 4 2 6 3 2 3" xfId="4156"/>
    <cellStyle name="Normal 4 2 6 3 2 4" xfId="4157"/>
    <cellStyle name="Normal 4 2 6 3 2 5" xfId="4158"/>
    <cellStyle name="Normal 4 2 6 3 3" xfId="4159"/>
    <cellStyle name="Normal 4 2 6 3 3 2" xfId="4160"/>
    <cellStyle name="Normal 4 2 6 3 3 2 2" xfId="4161"/>
    <cellStyle name="Normal 4 2 6 3 3 2 3" xfId="4162"/>
    <cellStyle name="Normal 4 2 6 3 3 3" xfId="4163"/>
    <cellStyle name="Normal 4 2 6 3 3 4" xfId="4164"/>
    <cellStyle name="Normal 4 2 6 3 3 5" xfId="4165"/>
    <cellStyle name="Normal 4 2 6 3 4" xfId="4166"/>
    <cellStyle name="Normal 4 2 6 3 4 2" xfId="4167"/>
    <cellStyle name="Normal 4 2 6 3 4 3" xfId="4168"/>
    <cellStyle name="Normal 4 2 6 3 5" xfId="4169"/>
    <cellStyle name="Normal 4 2 6 3 6" xfId="4170"/>
    <cellStyle name="Normal 4 2 6 3 7" xfId="4171"/>
    <cellStyle name="Normal 4 2 6 4" xfId="4172"/>
    <cellStyle name="Normal 4 2 6 4 2" xfId="4173"/>
    <cellStyle name="Normal 4 2 6 4 2 2" xfId="4174"/>
    <cellStyle name="Normal 4 2 6 4 2 3" xfId="4175"/>
    <cellStyle name="Normal 4 2 6 4 3" xfId="4176"/>
    <cellStyle name="Normal 4 2 6 4 4" xfId="4177"/>
    <cellStyle name="Normal 4 2 6 4 5" xfId="4178"/>
    <cellStyle name="Normal 4 2 6 5" xfId="4179"/>
    <cellStyle name="Normal 4 2 6 5 2" xfId="4180"/>
    <cellStyle name="Normal 4 2 6 5 2 2" xfId="4181"/>
    <cellStyle name="Normal 4 2 6 5 2 3" xfId="4182"/>
    <cellStyle name="Normal 4 2 6 5 3" xfId="4183"/>
    <cellStyle name="Normal 4 2 6 5 4" xfId="4184"/>
    <cellStyle name="Normal 4 2 6 5 5" xfId="4185"/>
    <cellStyle name="Normal 4 2 6 6" xfId="4186"/>
    <cellStyle name="Normal 4 2 6 6 2" xfId="4187"/>
    <cellStyle name="Normal 4 2 6 6 3" xfId="4188"/>
    <cellStyle name="Normal 4 2 6 7" xfId="4189"/>
    <cellStyle name="Normal 4 2 6 8" xfId="4190"/>
    <cellStyle name="Normal 4 2 6 9" xfId="4191"/>
    <cellStyle name="Normal 4 2 7" xfId="4192"/>
    <cellStyle name="Normal 4 2 7 2" xfId="4193"/>
    <cellStyle name="Normal 4 2 7 2 2" xfId="4194"/>
    <cellStyle name="Normal 4 2 7 2 2 2" xfId="4195"/>
    <cellStyle name="Normal 4 2 7 2 2 2 2" xfId="4196"/>
    <cellStyle name="Normal 4 2 7 2 2 2 2 2" xfId="4197"/>
    <cellStyle name="Normal 4 2 7 2 2 2 2 3" xfId="4198"/>
    <cellStyle name="Normal 4 2 7 2 2 2 3" xfId="4199"/>
    <cellStyle name="Normal 4 2 7 2 2 2 4" xfId="4200"/>
    <cellStyle name="Normal 4 2 7 2 2 2 5" xfId="4201"/>
    <cellStyle name="Normal 4 2 7 2 2 3" xfId="4202"/>
    <cellStyle name="Normal 4 2 7 2 2 3 2" xfId="4203"/>
    <cellStyle name="Normal 4 2 7 2 2 3 2 2" xfId="4204"/>
    <cellStyle name="Normal 4 2 7 2 2 3 2 3" xfId="4205"/>
    <cellStyle name="Normal 4 2 7 2 2 3 3" xfId="4206"/>
    <cellStyle name="Normal 4 2 7 2 2 3 4" xfId="4207"/>
    <cellStyle name="Normal 4 2 7 2 2 3 5" xfId="4208"/>
    <cellStyle name="Normal 4 2 7 2 2 4" xfId="4209"/>
    <cellStyle name="Normal 4 2 7 2 2 4 2" xfId="4210"/>
    <cellStyle name="Normal 4 2 7 2 2 4 3" xfId="4211"/>
    <cellStyle name="Normal 4 2 7 2 2 5" xfId="4212"/>
    <cellStyle name="Normal 4 2 7 2 2 6" xfId="4213"/>
    <cellStyle name="Normal 4 2 7 2 2 7" xfId="4214"/>
    <cellStyle name="Normal 4 2 7 2 3" xfId="4215"/>
    <cellStyle name="Normal 4 2 7 2 3 2" xfId="4216"/>
    <cellStyle name="Normal 4 2 7 2 3 2 2" xfId="4217"/>
    <cellStyle name="Normal 4 2 7 2 3 2 3" xfId="4218"/>
    <cellStyle name="Normal 4 2 7 2 3 3" xfId="4219"/>
    <cellStyle name="Normal 4 2 7 2 3 4" xfId="4220"/>
    <cellStyle name="Normal 4 2 7 2 3 5" xfId="4221"/>
    <cellStyle name="Normal 4 2 7 2 4" xfId="4222"/>
    <cellStyle name="Normal 4 2 7 2 4 2" xfId="4223"/>
    <cellStyle name="Normal 4 2 7 2 4 2 2" xfId="4224"/>
    <cellStyle name="Normal 4 2 7 2 4 2 3" xfId="4225"/>
    <cellStyle name="Normal 4 2 7 2 4 3" xfId="4226"/>
    <cellStyle name="Normal 4 2 7 2 4 4" xfId="4227"/>
    <cellStyle name="Normal 4 2 7 2 4 5" xfId="4228"/>
    <cellStyle name="Normal 4 2 7 2 5" xfId="4229"/>
    <cellStyle name="Normal 4 2 7 2 5 2" xfId="4230"/>
    <cellStyle name="Normal 4 2 7 2 5 3" xfId="4231"/>
    <cellStyle name="Normal 4 2 7 2 6" xfId="4232"/>
    <cellStyle name="Normal 4 2 7 2 7" xfId="4233"/>
    <cellStyle name="Normal 4 2 7 2 8" xfId="4234"/>
    <cellStyle name="Normal 4 2 7 3" xfId="4235"/>
    <cellStyle name="Normal 4 2 7 3 2" xfId="4236"/>
    <cellStyle name="Normal 4 2 7 3 2 2" xfId="4237"/>
    <cellStyle name="Normal 4 2 7 3 2 2 2" xfId="4238"/>
    <cellStyle name="Normal 4 2 7 3 2 2 3" xfId="4239"/>
    <cellStyle name="Normal 4 2 7 3 2 3" xfId="4240"/>
    <cellStyle name="Normal 4 2 7 3 2 4" xfId="4241"/>
    <cellStyle name="Normal 4 2 7 3 2 5" xfId="4242"/>
    <cellStyle name="Normal 4 2 7 3 3" xfId="4243"/>
    <cellStyle name="Normal 4 2 7 3 3 2" xfId="4244"/>
    <cellStyle name="Normal 4 2 7 3 3 2 2" xfId="4245"/>
    <cellStyle name="Normal 4 2 7 3 3 2 3" xfId="4246"/>
    <cellStyle name="Normal 4 2 7 3 3 3" xfId="4247"/>
    <cellStyle name="Normal 4 2 7 3 3 4" xfId="4248"/>
    <cellStyle name="Normal 4 2 7 3 3 5" xfId="4249"/>
    <cellStyle name="Normal 4 2 7 3 4" xfId="4250"/>
    <cellStyle name="Normal 4 2 7 3 4 2" xfId="4251"/>
    <cellStyle name="Normal 4 2 7 3 4 3" xfId="4252"/>
    <cellStyle name="Normal 4 2 7 3 5" xfId="4253"/>
    <cellStyle name="Normal 4 2 7 3 6" xfId="4254"/>
    <cellStyle name="Normal 4 2 7 3 7" xfId="4255"/>
    <cellStyle name="Normal 4 2 7 4" xfId="4256"/>
    <cellStyle name="Normal 4 2 7 4 2" xfId="4257"/>
    <cellStyle name="Normal 4 2 7 4 2 2" xfId="4258"/>
    <cellStyle name="Normal 4 2 7 4 2 3" xfId="4259"/>
    <cellStyle name="Normal 4 2 7 4 3" xfId="4260"/>
    <cellStyle name="Normal 4 2 7 4 4" xfId="4261"/>
    <cellStyle name="Normal 4 2 7 4 5" xfId="4262"/>
    <cellStyle name="Normal 4 2 7 5" xfId="4263"/>
    <cellStyle name="Normal 4 2 7 5 2" xfId="4264"/>
    <cellStyle name="Normal 4 2 7 5 2 2" xfId="4265"/>
    <cellStyle name="Normal 4 2 7 5 2 3" xfId="4266"/>
    <cellStyle name="Normal 4 2 7 5 3" xfId="4267"/>
    <cellStyle name="Normal 4 2 7 5 4" xfId="4268"/>
    <cellStyle name="Normal 4 2 7 5 5" xfId="4269"/>
    <cellStyle name="Normal 4 2 7 6" xfId="4270"/>
    <cellStyle name="Normal 4 2 7 6 2" xfId="4271"/>
    <cellStyle name="Normal 4 2 7 6 3" xfId="4272"/>
    <cellStyle name="Normal 4 2 7 7" xfId="4273"/>
    <cellStyle name="Normal 4 2 7 8" xfId="4274"/>
    <cellStyle name="Normal 4 2 7 9" xfId="4275"/>
    <cellStyle name="Normal 4 2 8" xfId="4276"/>
    <cellStyle name="Normal 4 2 8 2" xfId="4277"/>
    <cellStyle name="Normal 4 2 8 2 2" xfId="4278"/>
    <cellStyle name="Normal 4 2 8 2 2 2" xfId="4279"/>
    <cellStyle name="Normal 4 2 8 2 2 2 2" xfId="4280"/>
    <cellStyle name="Normal 4 2 8 2 2 2 3" xfId="4281"/>
    <cellStyle name="Normal 4 2 8 2 2 3" xfId="4282"/>
    <cellStyle name="Normal 4 2 8 2 2 4" xfId="4283"/>
    <cellStyle name="Normal 4 2 8 2 2 5" xfId="4284"/>
    <cellStyle name="Normal 4 2 8 2 3" xfId="4285"/>
    <cellStyle name="Normal 4 2 8 2 3 2" xfId="4286"/>
    <cellStyle name="Normal 4 2 8 2 3 2 2" xfId="4287"/>
    <cellStyle name="Normal 4 2 8 2 3 2 3" xfId="4288"/>
    <cellStyle name="Normal 4 2 8 2 3 3" xfId="4289"/>
    <cellStyle name="Normal 4 2 8 2 3 4" xfId="4290"/>
    <cellStyle name="Normal 4 2 8 2 3 5" xfId="4291"/>
    <cellStyle name="Normal 4 2 8 2 4" xfId="4292"/>
    <cellStyle name="Normal 4 2 8 2 4 2" xfId="4293"/>
    <cellStyle name="Normal 4 2 8 2 4 3" xfId="4294"/>
    <cellStyle name="Normal 4 2 8 2 5" xfId="4295"/>
    <cellStyle name="Normal 4 2 8 2 6" xfId="4296"/>
    <cellStyle name="Normal 4 2 8 2 7" xfId="4297"/>
    <cellStyle name="Normal 4 2 8 3" xfId="4298"/>
    <cellStyle name="Normal 4 2 8 3 2" xfId="4299"/>
    <cellStyle name="Normal 4 2 8 3 2 2" xfId="4300"/>
    <cellStyle name="Normal 4 2 8 3 2 3" xfId="4301"/>
    <cellStyle name="Normal 4 2 8 3 3" xfId="4302"/>
    <cellStyle name="Normal 4 2 8 3 4" xfId="4303"/>
    <cellStyle name="Normal 4 2 8 3 5" xfId="4304"/>
    <cellStyle name="Normal 4 2 8 4" xfId="4305"/>
    <cellStyle name="Normal 4 2 8 4 2" xfId="4306"/>
    <cellStyle name="Normal 4 2 8 4 2 2" xfId="4307"/>
    <cellStyle name="Normal 4 2 8 4 2 3" xfId="4308"/>
    <cellStyle name="Normal 4 2 8 4 3" xfId="4309"/>
    <cellStyle name="Normal 4 2 8 4 4" xfId="4310"/>
    <cellStyle name="Normal 4 2 8 4 5" xfId="4311"/>
    <cellStyle name="Normal 4 2 8 5" xfId="4312"/>
    <cellStyle name="Normal 4 2 8 5 2" xfId="4313"/>
    <cellStyle name="Normal 4 2 8 5 3" xfId="4314"/>
    <cellStyle name="Normal 4 2 8 6" xfId="4315"/>
    <cellStyle name="Normal 4 2 8 7" xfId="4316"/>
    <cellStyle name="Normal 4 2 8 8" xfId="4317"/>
    <cellStyle name="Normal 4 2 9" xfId="4318"/>
    <cellStyle name="Normal 4 2 9 2" xfId="4319"/>
    <cellStyle name="Normal 4 2 9 2 2" xfId="4320"/>
    <cellStyle name="Normal 4 2 9 2 2 2" xfId="4321"/>
    <cellStyle name="Normal 4 2 9 2 2 3" xfId="4322"/>
    <cellStyle name="Normal 4 2 9 2 3" xfId="4323"/>
    <cellStyle name="Normal 4 2 9 2 4" xfId="4324"/>
    <cellStyle name="Normal 4 2 9 2 5" xfId="4325"/>
    <cellStyle name="Normal 4 2 9 3" xfId="4326"/>
    <cellStyle name="Normal 4 2 9 3 2" xfId="4327"/>
    <cellStyle name="Normal 4 2 9 3 2 2" xfId="4328"/>
    <cellStyle name="Normal 4 2 9 3 2 3" xfId="4329"/>
    <cellStyle name="Normal 4 2 9 3 3" xfId="4330"/>
    <cellStyle name="Normal 4 2 9 3 4" xfId="4331"/>
    <cellStyle name="Normal 4 2 9 3 5" xfId="4332"/>
    <cellStyle name="Normal 4 2 9 4" xfId="4333"/>
    <cellStyle name="Normal 4 2 9 4 2" xfId="4334"/>
    <cellStyle name="Normal 4 2 9 4 3" xfId="4335"/>
    <cellStyle name="Normal 4 2 9 5" xfId="4336"/>
    <cellStyle name="Normal 4 2 9 6" xfId="4337"/>
    <cellStyle name="Normal 4 2 9 7" xfId="4338"/>
    <cellStyle name="Normal 4 3" xfId="621"/>
    <cellStyle name="Normal 4 3 10" xfId="4339"/>
    <cellStyle name="Normal 4 3 10 2" xfId="4340"/>
    <cellStyle name="Normal 4 3 10 2 2" xfId="4341"/>
    <cellStyle name="Normal 4 3 10 2 2 2" xfId="4342"/>
    <cellStyle name="Normal 4 3 10 2 2 3" xfId="4343"/>
    <cellStyle name="Normal 4 3 10 2 3" xfId="4344"/>
    <cellStyle name="Normal 4 3 10 2 4" xfId="4345"/>
    <cellStyle name="Normal 4 3 10 2 5" xfId="4346"/>
    <cellStyle name="Normal 4 3 10 3" xfId="4347"/>
    <cellStyle name="Normal 4 3 10 3 2" xfId="4348"/>
    <cellStyle name="Normal 4 3 10 3 2 2" xfId="4349"/>
    <cellStyle name="Normal 4 3 10 3 2 3" xfId="4350"/>
    <cellStyle name="Normal 4 3 10 3 3" xfId="4351"/>
    <cellStyle name="Normal 4 3 10 3 4" xfId="4352"/>
    <cellStyle name="Normal 4 3 10 3 5" xfId="4353"/>
    <cellStyle name="Normal 4 3 10 4" xfId="4354"/>
    <cellStyle name="Normal 4 3 10 4 2" xfId="4355"/>
    <cellStyle name="Normal 4 3 10 4 3" xfId="4356"/>
    <cellStyle name="Normal 4 3 10 5" xfId="4357"/>
    <cellStyle name="Normal 4 3 10 6" xfId="4358"/>
    <cellStyle name="Normal 4 3 10 7" xfId="4359"/>
    <cellStyle name="Normal 4 3 11" xfId="4360"/>
    <cellStyle name="Normal 4 3 11 2" xfId="4361"/>
    <cellStyle name="Normal 4 3 11 2 2" xfId="4362"/>
    <cellStyle name="Normal 4 3 11 2 3" xfId="4363"/>
    <cellStyle name="Normal 4 3 11 3" xfId="4364"/>
    <cellStyle name="Normal 4 3 11 4" xfId="4365"/>
    <cellStyle name="Normal 4 3 11 5" xfId="4366"/>
    <cellStyle name="Normal 4 3 12" xfId="4367"/>
    <cellStyle name="Normal 4 3 12 2" xfId="4368"/>
    <cellStyle name="Normal 4 3 12 2 2" xfId="4369"/>
    <cellStyle name="Normal 4 3 12 2 3" xfId="4370"/>
    <cellStyle name="Normal 4 3 12 3" xfId="4371"/>
    <cellStyle name="Normal 4 3 12 4" xfId="4372"/>
    <cellStyle name="Normal 4 3 12 5" xfId="4373"/>
    <cellStyle name="Normal 4 3 13" xfId="4374"/>
    <cellStyle name="Normal 4 3 13 2" xfId="4375"/>
    <cellStyle name="Normal 4 3 13 3" xfId="4376"/>
    <cellStyle name="Normal 4 3 14" xfId="4377"/>
    <cellStyle name="Normal 4 3 15" xfId="4378"/>
    <cellStyle name="Normal 4 3 16" xfId="4379"/>
    <cellStyle name="Normal 4 3 2" xfId="600"/>
    <cellStyle name="Normal 4 3 2 10" xfId="4380"/>
    <cellStyle name="Normal 4 3 2 10 2" xfId="4381"/>
    <cellStyle name="Normal 4 3 2 10 2 2" xfId="4382"/>
    <cellStyle name="Normal 4 3 2 10 2 3" xfId="4383"/>
    <cellStyle name="Normal 4 3 2 10 3" xfId="4384"/>
    <cellStyle name="Normal 4 3 2 10 4" xfId="4385"/>
    <cellStyle name="Normal 4 3 2 10 5" xfId="4386"/>
    <cellStyle name="Normal 4 3 2 11" xfId="4387"/>
    <cellStyle name="Normal 4 3 2 11 2" xfId="4388"/>
    <cellStyle name="Normal 4 3 2 11 3" xfId="4389"/>
    <cellStyle name="Normal 4 3 2 12" xfId="4390"/>
    <cellStyle name="Normal 4 3 2 13" xfId="4391"/>
    <cellStyle name="Normal 4 3 2 14" xfId="4392"/>
    <cellStyle name="Normal 4 3 2 2" xfId="4393"/>
    <cellStyle name="Normal 4 3 2 2 10" xfId="4394"/>
    <cellStyle name="Normal 4 3 2 2 10 2" xfId="4395"/>
    <cellStyle name="Normal 4 3 2 2 10 3" xfId="4396"/>
    <cellStyle name="Normal 4 3 2 2 11" xfId="4397"/>
    <cellStyle name="Normal 4 3 2 2 12" xfId="4398"/>
    <cellStyle name="Normal 4 3 2 2 13" xfId="4399"/>
    <cellStyle name="Normal 4 3 2 2 2" xfId="4400"/>
    <cellStyle name="Normal 4 3 2 2 2 2" xfId="4401"/>
    <cellStyle name="Normal 4 3 2 2 2 2 2" xfId="4402"/>
    <cellStyle name="Normal 4 3 2 2 2 2 2 2" xfId="4403"/>
    <cellStyle name="Normal 4 3 2 2 2 2 2 2 2" xfId="4404"/>
    <cellStyle name="Normal 4 3 2 2 2 2 2 2 2 2" xfId="4405"/>
    <cellStyle name="Normal 4 3 2 2 2 2 2 2 2 3" xfId="4406"/>
    <cellStyle name="Normal 4 3 2 2 2 2 2 2 3" xfId="4407"/>
    <cellStyle name="Normal 4 3 2 2 2 2 2 2 4" xfId="4408"/>
    <cellStyle name="Normal 4 3 2 2 2 2 2 2 5" xfId="4409"/>
    <cellStyle name="Normal 4 3 2 2 2 2 2 3" xfId="4410"/>
    <cellStyle name="Normal 4 3 2 2 2 2 2 3 2" xfId="4411"/>
    <cellStyle name="Normal 4 3 2 2 2 2 2 3 2 2" xfId="4412"/>
    <cellStyle name="Normal 4 3 2 2 2 2 2 3 2 3" xfId="4413"/>
    <cellStyle name="Normal 4 3 2 2 2 2 2 3 3" xfId="4414"/>
    <cellStyle name="Normal 4 3 2 2 2 2 2 3 4" xfId="4415"/>
    <cellStyle name="Normal 4 3 2 2 2 2 2 3 5" xfId="4416"/>
    <cellStyle name="Normal 4 3 2 2 2 2 2 4" xfId="4417"/>
    <cellStyle name="Normal 4 3 2 2 2 2 2 4 2" xfId="4418"/>
    <cellStyle name="Normal 4 3 2 2 2 2 2 4 3" xfId="4419"/>
    <cellStyle name="Normal 4 3 2 2 2 2 2 5" xfId="4420"/>
    <cellStyle name="Normal 4 3 2 2 2 2 2 6" xfId="4421"/>
    <cellStyle name="Normal 4 3 2 2 2 2 2 7" xfId="4422"/>
    <cellStyle name="Normal 4 3 2 2 2 2 3" xfId="4423"/>
    <cellStyle name="Normal 4 3 2 2 2 2 3 2" xfId="4424"/>
    <cellStyle name="Normal 4 3 2 2 2 2 3 2 2" xfId="4425"/>
    <cellStyle name="Normal 4 3 2 2 2 2 3 2 3" xfId="4426"/>
    <cellStyle name="Normal 4 3 2 2 2 2 3 3" xfId="4427"/>
    <cellStyle name="Normal 4 3 2 2 2 2 3 4" xfId="4428"/>
    <cellStyle name="Normal 4 3 2 2 2 2 3 5" xfId="4429"/>
    <cellStyle name="Normal 4 3 2 2 2 2 4" xfId="4430"/>
    <cellStyle name="Normal 4 3 2 2 2 2 4 2" xfId="4431"/>
    <cellStyle name="Normal 4 3 2 2 2 2 4 2 2" xfId="4432"/>
    <cellStyle name="Normal 4 3 2 2 2 2 4 2 3" xfId="4433"/>
    <cellStyle name="Normal 4 3 2 2 2 2 4 3" xfId="4434"/>
    <cellStyle name="Normal 4 3 2 2 2 2 4 4" xfId="4435"/>
    <cellStyle name="Normal 4 3 2 2 2 2 4 5" xfId="4436"/>
    <cellStyle name="Normal 4 3 2 2 2 2 5" xfId="4437"/>
    <cellStyle name="Normal 4 3 2 2 2 2 5 2" xfId="4438"/>
    <cellStyle name="Normal 4 3 2 2 2 2 5 3" xfId="4439"/>
    <cellStyle name="Normal 4 3 2 2 2 2 6" xfId="4440"/>
    <cellStyle name="Normal 4 3 2 2 2 2 7" xfId="4441"/>
    <cellStyle name="Normal 4 3 2 2 2 2 8" xfId="4442"/>
    <cellStyle name="Normal 4 3 2 2 2 3" xfId="4443"/>
    <cellStyle name="Normal 4 3 2 2 2 3 2" xfId="4444"/>
    <cellStyle name="Normal 4 3 2 2 2 3 2 2" xfId="4445"/>
    <cellStyle name="Normal 4 3 2 2 2 3 2 2 2" xfId="4446"/>
    <cellStyle name="Normal 4 3 2 2 2 3 2 2 3" xfId="4447"/>
    <cellStyle name="Normal 4 3 2 2 2 3 2 3" xfId="4448"/>
    <cellStyle name="Normal 4 3 2 2 2 3 2 4" xfId="4449"/>
    <cellStyle name="Normal 4 3 2 2 2 3 2 5" xfId="4450"/>
    <cellStyle name="Normal 4 3 2 2 2 3 3" xfId="4451"/>
    <cellStyle name="Normal 4 3 2 2 2 3 3 2" xfId="4452"/>
    <cellStyle name="Normal 4 3 2 2 2 3 3 2 2" xfId="4453"/>
    <cellStyle name="Normal 4 3 2 2 2 3 3 2 3" xfId="4454"/>
    <cellStyle name="Normal 4 3 2 2 2 3 3 3" xfId="4455"/>
    <cellStyle name="Normal 4 3 2 2 2 3 3 4" xfId="4456"/>
    <cellStyle name="Normal 4 3 2 2 2 3 3 5" xfId="4457"/>
    <cellStyle name="Normal 4 3 2 2 2 3 4" xfId="4458"/>
    <cellStyle name="Normal 4 3 2 2 2 3 4 2" xfId="4459"/>
    <cellStyle name="Normal 4 3 2 2 2 3 4 3" xfId="4460"/>
    <cellStyle name="Normal 4 3 2 2 2 3 5" xfId="4461"/>
    <cellStyle name="Normal 4 3 2 2 2 3 6" xfId="4462"/>
    <cellStyle name="Normal 4 3 2 2 2 3 7" xfId="4463"/>
    <cellStyle name="Normal 4 3 2 2 2 4" xfId="4464"/>
    <cellStyle name="Normal 4 3 2 2 2 4 2" xfId="4465"/>
    <cellStyle name="Normal 4 3 2 2 2 4 2 2" xfId="4466"/>
    <cellStyle name="Normal 4 3 2 2 2 4 2 3" xfId="4467"/>
    <cellStyle name="Normal 4 3 2 2 2 4 3" xfId="4468"/>
    <cellStyle name="Normal 4 3 2 2 2 4 4" xfId="4469"/>
    <cellStyle name="Normal 4 3 2 2 2 4 5" xfId="4470"/>
    <cellStyle name="Normal 4 3 2 2 2 5" xfId="4471"/>
    <cellStyle name="Normal 4 3 2 2 2 5 2" xfId="4472"/>
    <cellStyle name="Normal 4 3 2 2 2 5 2 2" xfId="4473"/>
    <cellStyle name="Normal 4 3 2 2 2 5 2 3" xfId="4474"/>
    <cellStyle name="Normal 4 3 2 2 2 5 3" xfId="4475"/>
    <cellStyle name="Normal 4 3 2 2 2 5 4" xfId="4476"/>
    <cellStyle name="Normal 4 3 2 2 2 5 5" xfId="4477"/>
    <cellStyle name="Normal 4 3 2 2 2 6" xfId="4478"/>
    <cellStyle name="Normal 4 3 2 2 2 6 2" xfId="4479"/>
    <cellStyle name="Normal 4 3 2 2 2 6 3" xfId="4480"/>
    <cellStyle name="Normal 4 3 2 2 2 7" xfId="4481"/>
    <cellStyle name="Normal 4 3 2 2 2 8" xfId="4482"/>
    <cellStyle name="Normal 4 3 2 2 2 9" xfId="4483"/>
    <cellStyle name="Normal 4 3 2 2 3" xfId="4484"/>
    <cellStyle name="Normal 4 3 2 2 3 2" xfId="4485"/>
    <cellStyle name="Normal 4 3 2 2 3 2 2" xfId="4486"/>
    <cellStyle name="Normal 4 3 2 2 3 2 2 2" xfId="4487"/>
    <cellStyle name="Normal 4 3 2 2 3 2 2 2 2" xfId="4488"/>
    <cellStyle name="Normal 4 3 2 2 3 2 2 2 2 2" xfId="4489"/>
    <cellStyle name="Normal 4 3 2 2 3 2 2 2 2 3" xfId="4490"/>
    <cellStyle name="Normal 4 3 2 2 3 2 2 2 3" xfId="4491"/>
    <cellStyle name="Normal 4 3 2 2 3 2 2 2 4" xfId="4492"/>
    <cellStyle name="Normal 4 3 2 2 3 2 2 2 5" xfId="4493"/>
    <cellStyle name="Normal 4 3 2 2 3 2 2 3" xfId="4494"/>
    <cellStyle name="Normal 4 3 2 2 3 2 2 3 2" xfId="4495"/>
    <cellStyle name="Normal 4 3 2 2 3 2 2 3 2 2" xfId="4496"/>
    <cellStyle name="Normal 4 3 2 2 3 2 2 3 2 3" xfId="4497"/>
    <cellStyle name="Normal 4 3 2 2 3 2 2 3 3" xfId="4498"/>
    <cellStyle name="Normal 4 3 2 2 3 2 2 3 4" xfId="4499"/>
    <cellStyle name="Normal 4 3 2 2 3 2 2 3 5" xfId="4500"/>
    <cellStyle name="Normal 4 3 2 2 3 2 2 4" xfId="4501"/>
    <cellStyle name="Normal 4 3 2 2 3 2 2 4 2" xfId="4502"/>
    <cellStyle name="Normal 4 3 2 2 3 2 2 4 3" xfId="4503"/>
    <cellStyle name="Normal 4 3 2 2 3 2 2 5" xfId="4504"/>
    <cellStyle name="Normal 4 3 2 2 3 2 2 6" xfId="4505"/>
    <cellStyle name="Normal 4 3 2 2 3 2 2 7" xfId="4506"/>
    <cellStyle name="Normal 4 3 2 2 3 2 3" xfId="4507"/>
    <cellStyle name="Normal 4 3 2 2 3 2 3 2" xfId="4508"/>
    <cellStyle name="Normal 4 3 2 2 3 2 3 2 2" xfId="4509"/>
    <cellStyle name="Normal 4 3 2 2 3 2 3 2 3" xfId="4510"/>
    <cellStyle name="Normal 4 3 2 2 3 2 3 3" xfId="4511"/>
    <cellStyle name="Normal 4 3 2 2 3 2 3 4" xfId="4512"/>
    <cellStyle name="Normal 4 3 2 2 3 2 3 5" xfId="4513"/>
    <cellStyle name="Normal 4 3 2 2 3 2 4" xfId="4514"/>
    <cellStyle name="Normal 4 3 2 2 3 2 4 2" xfId="4515"/>
    <cellStyle name="Normal 4 3 2 2 3 2 4 2 2" xfId="4516"/>
    <cellStyle name="Normal 4 3 2 2 3 2 4 2 3" xfId="4517"/>
    <cellStyle name="Normal 4 3 2 2 3 2 4 3" xfId="4518"/>
    <cellStyle name="Normal 4 3 2 2 3 2 4 4" xfId="4519"/>
    <cellStyle name="Normal 4 3 2 2 3 2 4 5" xfId="4520"/>
    <cellStyle name="Normal 4 3 2 2 3 2 5" xfId="4521"/>
    <cellStyle name="Normal 4 3 2 2 3 2 5 2" xfId="4522"/>
    <cellStyle name="Normal 4 3 2 2 3 2 5 3" xfId="4523"/>
    <cellStyle name="Normal 4 3 2 2 3 2 6" xfId="4524"/>
    <cellStyle name="Normal 4 3 2 2 3 2 7" xfId="4525"/>
    <cellStyle name="Normal 4 3 2 2 3 2 8" xfId="4526"/>
    <cellStyle name="Normal 4 3 2 2 3 3" xfId="4527"/>
    <cellStyle name="Normal 4 3 2 2 3 3 2" xfId="4528"/>
    <cellStyle name="Normal 4 3 2 2 3 3 2 2" xfId="4529"/>
    <cellStyle name="Normal 4 3 2 2 3 3 2 2 2" xfId="4530"/>
    <cellStyle name="Normal 4 3 2 2 3 3 2 2 3" xfId="4531"/>
    <cellStyle name="Normal 4 3 2 2 3 3 2 3" xfId="4532"/>
    <cellStyle name="Normal 4 3 2 2 3 3 2 4" xfId="4533"/>
    <cellStyle name="Normal 4 3 2 2 3 3 2 5" xfId="4534"/>
    <cellStyle name="Normal 4 3 2 2 3 3 3" xfId="4535"/>
    <cellStyle name="Normal 4 3 2 2 3 3 3 2" xfId="4536"/>
    <cellStyle name="Normal 4 3 2 2 3 3 3 2 2" xfId="4537"/>
    <cellStyle name="Normal 4 3 2 2 3 3 3 2 3" xfId="4538"/>
    <cellStyle name="Normal 4 3 2 2 3 3 3 3" xfId="4539"/>
    <cellStyle name="Normal 4 3 2 2 3 3 3 4" xfId="4540"/>
    <cellStyle name="Normal 4 3 2 2 3 3 3 5" xfId="4541"/>
    <cellStyle name="Normal 4 3 2 2 3 3 4" xfId="4542"/>
    <cellStyle name="Normal 4 3 2 2 3 3 4 2" xfId="4543"/>
    <cellStyle name="Normal 4 3 2 2 3 3 4 3" xfId="4544"/>
    <cellStyle name="Normal 4 3 2 2 3 3 5" xfId="4545"/>
    <cellStyle name="Normal 4 3 2 2 3 3 6" xfId="4546"/>
    <cellStyle name="Normal 4 3 2 2 3 3 7" xfId="4547"/>
    <cellStyle name="Normal 4 3 2 2 3 4" xfId="4548"/>
    <cellStyle name="Normal 4 3 2 2 3 4 2" xfId="4549"/>
    <cellStyle name="Normal 4 3 2 2 3 4 2 2" xfId="4550"/>
    <cellStyle name="Normal 4 3 2 2 3 4 2 3" xfId="4551"/>
    <cellStyle name="Normal 4 3 2 2 3 4 3" xfId="4552"/>
    <cellStyle name="Normal 4 3 2 2 3 4 4" xfId="4553"/>
    <cellStyle name="Normal 4 3 2 2 3 4 5" xfId="4554"/>
    <cellStyle name="Normal 4 3 2 2 3 5" xfId="4555"/>
    <cellStyle name="Normal 4 3 2 2 3 5 2" xfId="4556"/>
    <cellStyle name="Normal 4 3 2 2 3 5 2 2" xfId="4557"/>
    <cellStyle name="Normal 4 3 2 2 3 5 2 3" xfId="4558"/>
    <cellStyle name="Normal 4 3 2 2 3 5 3" xfId="4559"/>
    <cellStyle name="Normal 4 3 2 2 3 5 4" xfId="4560"/>
    <cellStyle name="Normal 4 3 2 2 3 5 5" xfId="4561"/>
    <cellStyle name="Normal 4 3 2 2 3 6" xfId="4562"/>
    <cellStyle name="Normal 4 3 2 2 3 6 2" xfId="4563"/>
    <cellStyle name="Normal 4 3 2 2 3 6 3" xfId="4564"/>
    <cellStyle name="Normal 4 3 2 2 3 7" xfId="4565"/>
    <cellStyle name="Normal 4 3 2 2 3 8" xfId="4566"/>
    <cellStyle name="Normal 4 3 2 2 3 9" xfId="4567"/>
    <cellStyle name="Normal 4 3 2 2 4" xfId="4568"/>
    <cellStyle name="Normal 4 3 2 2 4 2" xfId="4569"/>
    <cellStyle name="Normal 4 3 2 2 4 2 2" xfId="4570"/>
    <cellStyle name="Normal 4 3 2 2 4 2 2 2" xfId="4571"/>
    <cellStyle name="Normal 4 3 2 2 4 2 2 2 2" xfId="4572"/>
    <cellStyle name="Normal 4 3 2 2 4 2 2 2 2 2" xfId="4573"/>
    <cellStyle name="Normal 4 3 2 2 4 2 2 2 2 3" xfId="4574"/>
    <cellStyle name="Normal 4 3 2 2 4 2 2 2 3" xfId="4575"/>
    <cellStyle name="Normal 4 3 2 2 4 2 2 2 4" xfId="4576"/>
    <cellStyle name="Normal 4 3 2 2 4 2 2 2 5" xfId="4577"/>
    <cellStyle name="Normal 4 3 2 2 4 2 2 3" xfId="4578"/>
    <cellStyle name="Normal 4 3 2 2 4 2 2 3 2" xfId="4579"/>
    <cellStyle name="Normal 4 3 2 2 4 2 2 3 2 2" xfId="4580"/>
    <cellStyle name="Normal 4 3 2 2 4 2 2 3 2 3" xfId="4581"/>
    <cellStyle name="Normal 4 3 2 2 4 2 2 3 3" xfId="4582"/>
    <cellStyle name="Normal 4 3 2 2 4 2 2 3 4" xfId="4583"/>
    <cellStyle name="Normal 4 3 2 2 4 2 2 3 5" xfId="4584"/>
    <cellStyle name="Normal 4 3 2 2 4 2 2 4" xfId="4585"/>
    <cellStyle name="Normal 4 3 2 2 4 2 2 4 2" xfId="4586"/>
    <cellStyle name="Normal 4 3 2 2 4 2 2 4 3" xfId="4587"/>
    <cellStyle name="Normal 4 3 2 2 4 2 2 5" xfId="4588"/>
    <cellStyle name="Normal 4 3 2 2 4 2 2 6" xfId="4589"/>
    <cellStyle name="Normal 4 3 2 2 4 2 2 7" xfId="4590"/>
    <cellStyle name="Normal 4 3 2 2 4 2 3" xfId="4591"/>
    <cellStyle name="Normal 4 3 2 2 4 2 3 2" xfId="4592"/>
    <cellStyle name="Normal 4 3 2 2 4 2 3 2 2" xfId="4593"/>
    <cellStyle name="Normal 4 3 2 2 4 2 3 2 3" xfId="4594"/>
    <cellStyle name="Normal 4 3 2 2 4 2 3 3" xfId="4595"/>
    <cellStyle name="Normal 4 3 2 2 4 2 3 4" xfId="4596"/>
    <cellStyle name="Normal 4 3 2 2 4 2 3 5" xfId="4597"/>
    <cellStyle name="Normal 4 3 2 2 4 2 4" xfId="4598"/>
    <cellStyle name="Normal 4 3 2 2 4 2 4 2" xfId="4599"/>
    <cellStyle name="Normal 4 3 2 2 4 2 4 2 2" xfId="4600"/>
    <cellStyle name="Normal 4 3 2 2 4 2 4 2 3" xfId="4601"/>
    <cellStyle name="Normal 4 3 2 2 4 2 4 3" xfId="4602"/>
    <cellStyle name="Normal 4 3 2 2 4 2 4 4" xfId="4603"/>
    <cellStyle name="Normal 4 3 2 2 4 2 4 5" xfId="4604"/>
    <cellStyle name="Normal 4 3 2 2 4 2 5" xfId="4605"/>
    <cellStyle name="Normal 4 3 2 2 4 2 5 2" xfId="4606"/>
    <cellStyle name="Normal 4 3 2 2 4 2 5 3" xfId="4607"/>
    <cellStyle name="Normal 4 3 2 2 4 2 6" xfId="4608"/>
    <cellStyle name="Normal 4 3 2 2 4 2 7" xfId="4609"/>
    <cellStyle name="Normal 4 3 2 2 4 2 8" xfId="4610"/>
    <cellStyle name="Normal 4 3 2 2 4 3" xfId="4611"/>
    <cellStyle name="Normal 4 3 2 2 4 3 2" xfId="4612"/>
    <cellStyle name="Normal 4 3 2 2 4 3 2 2" xfId="4613"/>
    <cellStyle name="Normal 4 3 2 2 4 3 2 2 2" xfId="4614"/>
    <cellStyle name="Normal 4 3 2 2 4 3 2 2 3" xfId="4615"/>
    <cellStyle name="Normal 4 3 2 2 4 3 2 3" xfId="4616"/>
    <cellStyle name="Normal 4 3 2 2 4 3 2 4" xfId="4617"/>
    <cellStyle name="Normal 4 3 2 2 4 3 2 5" xfId="4618"/>
    <cellStyle name="Normal 4 3 2 2 4 3 3" xfId="4619"/>
    <cellStyle name="Normal 4 3 2 2 4 3 3 2" xfId="4620"/>
    <cellStyle name="Normal 4 3 2 2 4 3 3 2 2" xfId="4621"/>
    <cellStyle name="Normal 4 3 2 2 4 3 3 2 3" xfId="4622"/>
    <cellStyle name="Normal 4 3 2 2 4 3 3 3" xfId="4623"/>
    <cellStyle name="Normal 4 3 2 2 4 3 3 4" xfId="4624"/>
    <cellStyle name="Normal 4 3 2 2 4 3 3 5" xfId="4625"/>
    <cellStyle name="Normal 4 3 2 2 4 3 4" xfId="4626"/>
    <cellStyle name="Normal 4 3 2 2 4 3 4 2" xfId="4627"/>
    <cellStyle name="Normal 4 3 2 2 4 3 4 3" xfId="4628"/>
    <cellStyle name="Normal 4 3 2 2 4 3 5" xfId="4629"/>
    <cellStyle name="Normal 4 3 2 2 4 3 6" xfId="4630"/>
    <cellStyle name="Normal 4 3 2 2 4 3 7" xfId="4631"/>
    <cellStyle name="Normal 4 3 2 2 4 4" xfId="4632"/>
    <cellStyle name="Normal 4 3 2 2 4 4 2" xfId="4633"/>
    <cellStyle name="Normal 4 3 2 2 4 4 2 2" xfId="4634"/>
    <cellStyle name="Normal 4 3 2 2 4 4 2 3" xfId="4635"/>
    <cellStyle name="Normal 4 3 2 2 4 4 3" xfId="4636"/>
    <cellStyle name="Normal 4 3 2 2 4 4 4" xfId="4637"/>
    <cellStyle name="Normal 4 3 2 2 4 4 5" xfId="4638"/>
    <cellStyle name="Normal 4 3 2 2 4 5" xfId="4639"/>
    <cellStyle name="Normal 4 3 2 2 4 5 2" xfId="4640"/>
    <cellStyle name="Normal 4 3 2 2 4 5 2 2" xfId="4641"/>
    <cellStyle name="Normal 4 3 2 2 4 5 2 3" xfId="4642"/>
    <cellStyle name="Normal 4 3 2 2 4 5 3" xfId="4643"/>
    <cellStyle name="Normal 4 3 2 2 4 5 4" xfId="4644"/>
    <cellStyle name="Normal 4 3 2 2 4 5 5" xfId="4645"/>
    <cellStyle name="Normal 4 3 2 2 4 6" xfId="4646"/>
    <cellStyle name="Normal 4 3 2 2 4 6 2" xfId="4647"/>
    <cellStyle name="Normal 4 3 2 2 4 6 3" xfId="4648"/>
    <cellStyle name="Normal 4 3 2 2 4 7" xfId="4649"/>
    <cellStyle name="Normal 4 3 2 2 4 8" xfId="4650"/>
    <cellStyle name="Normal 4 3 2 2 4 9" xfId="4651"/>
    <cellStyle name="Normal 4 3 2 2 5" xfId="4652"/>
    <cellStyle name="Normal 4 3 2 2 5 2" xfId="4653"/>
    <cellStyle name="Normal 4 3 2 2 5 2 2" xfId="4654"/>
    <cellStyle name="Normal 4 3 2 2 5 2 2 2" xfId="4655"/>
    <cellStyle name="Normal 4 3 2 2 5 2 2 2 2" xfId="4656"/>
    <cellStyle name="Normal 4 3 2 2 5 2 2 2 3" xfId="4657"/>
    <cellStyle name="Normal 4 3 2 2 5 2 2 3" xfId="4658"/>
    <cellStyle name="Normal 4 3 2 2 5 2 2 4" xfId="4659"/>
    <cellStyle name="Normal 4 3 2 2 5 2 2 5" xfId="4660"/>
    <cellStyle name="Normal 4 3 2 2 5 2 3" xfId="4661"/>
    <cellStyle name="Normal 4 3 2 2 5 2 3 2" xfId="4662"/>
    <cellStyle name="Normal 4 3 2 2 5 2 3 2 2" xfId="4663"/>
    <cellStyle name="Normal 4 3 2 2 5 2 3 2 3" xfId="4664"/>
    <cellStyle name="Normal 4 3 2 2 5 2 3 3" xfId="4665"/>
    <cellStyle name="Normal 4 3 2 2 5 2 3 4" xfId="4666"/>
    <cellStyle name="Normal 4 3 2 2 5 2 3 5" xfId="4667"/>
    <cellStyle name="Normal 4 3 2 2 5 2 4" xfId="4668"/>
    <cellStyle name="Normal 4 3 2 2 5 2 4 2" xfId="4669"/>
    <cellStyle name="Normal 4 3 2 2 5 2 4 3" xfId="4670"/>
    <cellStyle name="Normal 4 3 2 2 5 2 5" xfId="4671"/>
    <cellStyle name="Normal 4 3 2 2 5 2 6" xfId="4672"/>
    <cellStyle name="Normal 4 3 2 2 5 2 7" xfId="4673"/>
    <cellStyle name="Normal 4 3 2 2 5 3" xfId="4674"/>
    <cellStyle name="Normal 4 3 2 2 5 3 2" xfId="4675"/>
    <cellStyle name="Normal 4 3 2 2 5 3 2 2" xfId="4676"/>
    <cellStyle name="Normal 4 3 2 2 5 3 2 3" xfId="4677"/>
    <cellStyle name="Normal 4 3 2 2 5 3 3" xfId="4678"/>
    <cellStyle name="Normal 4 3 2 2 5 3 4" xfId="4679"/>
    <cellStyle name="Normal 4 3 2 2 5 3 5" xfId="4680"/>
    <cellStyle name="Normal 4 3 2 2 5 4" xfId="4681"/>
    <cellStyle name="Normal 4 3 2 2 5 4 2" xfId="4682"/>
    <cellStyle name="Normal 4 3 2 2 5 4 2 2" xfId="4683"/>
    <cellStyle name="Normal 4 3 2 2 5 4 2 3" xfId="4684"/>
    <cellStyle name="Normal 4 3 2 2 5 4 3" xfId="4685"/>
    <cellStyle name="Normal 4 3 2 2 5 4 4" xfId="4686"/>
    <cellStyle name="Normal 4 3 2 2 5 4 5" xfId="4687"/>
    <cellStyle name="Normal 4 3 2 2 5 5" xfId="4688"/>
    <cellStyle name="Normal 4 3 2 2 5 5 2" xfId="4689"/>
    <cellStyle name="Normal 4 3 2 2 5 5 3" xfId="4690"/>
    <cellStyle name="Normal 4 3 2 2 5 6" xfId="4691"/>
    <cellStyle name="Normal 4 3 2 2 5 7" xfId="4692"/>
    <cellStyle name="Normal 4 3 2 2 5 8" xfId="4693"/>
    <cellStyle name="Normal 4 3 2 2 6" xfId="4694"/>
    <cellStyle name="Normal 4 3 2 2 6 2" xfId="4695"/>
    <cellStyle name="Normal 4 3 2 2 6 2 2" xfId="4696"/>
    <cellStyle name="Normal 4 3 2 2 6 2 2 2" xfId="4697"/>
    <cellStyle name="Normal 4 3 2 2 6 2 2 3" xfId="4698"/>
    <cellStyle name="Normal 4 3 2 2 6 2 3" xfId="4699"/>
    <cellStyle name="Normal 4 3 2 2 6 2 4" xfId="4700"/>
    <cellStyle name="Normal 4 3 2 2 6 2 5" xfId="4701"/>
    <cellStyle name="Normal 4 3 2 2 6 3" xfId="4702"/>
    <cellStyle name="Normal 4 3 2 2 6 3 2" xfId="4703"/>
    <cellStyle name="Normal 4 3 2 2 6 3 2 2" xfId="4704"/>
    <cellStyle name="Normal 4 3 2 2 6 3 2 3" xfId="4705"/>
    <cellStyle name="Normal 4 3 2 2 6 3 3" xfId="4706"/>
    <cellStyle name="Normal 4 3 2 2 6 3 4" xfId="4707"/>
    <cellStyle name="Normal 4 3 2 2 6 3 5" xfId="4708"/>
    <cellStyle name="Normal 4 3 2 2 6 4" xfId="4709"/>
    <cellStyle name="Normal 4 3 2 2 6 4 2" xfId="4710"/>
    <cellStyle name="Normal 4 3 2 2 6 4 3" xfId="4711"/>
    <cellStyle name="Normal 4 3 2 2 6 5" xfId="4712"/>
    <cellStyle name="Normal 4 3 2 2 6 6" xfId="4713"/>
    <cellStyle name="Normal 4 3 2 2 6 7" xfId="4714"/>
    <cellStyle name="Normal 4 3 2 2 7" xfId="4715"/>
    <cellStyle name="Normal 4 3 2 2 7 2" xfId="4716"/>
    <cellStyle name="Normal 4 3 2 2 7 2 2" xfId="4717"/>
    <cellStyle name="Normal 4 3 2 2 7 2 2 2" xfId="4718"/>
    <cellStyle name="Normal 4 3 2 2 7 2 2 3" xfId="4719"/>
    <cellStyle name="Normal 4 3 2 2 7 2 3" xfId="4720"/>
    <cellStyle name="Normal 4 3 2 2 7 2 4" xfId="4721"/>
    <cellStyle name="Normal 4 3 2 2 7 2 5" xfId="4722"/>
    <cellStyle name="Normal 4 3 2 2 7 3" xfId="4723"/>
    <cellStyle name="Normal 4 3 2 2 7 3 2" xfId="4724"/>
    <cellStyle name="Normal 4 3 2 2 7 3 2 2" xfId="4725"/>
    <cellStyle name="Normal 4 3 2 2 7 3 2 3" xfId="4726"/>
    <cellStyle name="Normal 4 3 2 2 7 3 3" xfId="4727"/>
    <cellStyle name="Normal 4 3 2 2 7 3 4" xfId="4728"/>
    <cellStyle name="Normal 4 3 2 2 7 3 5" xfId="4729"/>
    <cellStyle name="Normal 4 3 2 2 7 4" xfId="4730"/>
    <cellStyle name="Normal 4 3 2 2 7 4 2" xfId="4731"/>
    <cellStyle name="Normal 4 3 2 2 7 4 3" xfId="4732"/>
    <cellStyle name="Normal 4 3 2 2 7 5" xfId="4733"/>
    <cellStyle name="Normal 4 3 2 2 7 6" xfId="4734"/>
    <cellStyle name="Normal 4 3 2 2 7 7" xfId="4735"/>
    <cellStyle name="Normal 4 3 2 2 8" xfId="4736"/>
    <cellStyle name="Normal 4 3 2 2 8 2" xfId="4737"/>
    <cellStyle name="Normal 4 3 2 2 8 2 2" xfId="4738"/>
    <cellStyle name="Normal 4 3 2 2 8 2 3" xfId="4739"/>
    <cellStyle name="Normal 4 3 2 2 8 3" xfId="4740"/>
    <cellStyle name="Normal 4 3 2 2 8 4" xfId="4741"/>
    <cellStyle name="Normal 4 3 2 2 8 5" xfId="4742"/>
    <cellStyle name="Normal 4 3 2 2 9" xfId="4743"/>
    <cellStyle name="Normal 4 3 2 2 9 2" xfId="4744"/>
    <cellStyle name="Normal 4 3 2 2 9 2 2" xfId="4745"/>
    <cellStyle name="Normal 4 3 2 2 9 2 3" xfId="4746"/>
    <cellStyle name="Normal 4 3 2 2 9 3" xfId="4747"/>
    <cellStyle name="Normal 4 3 2 2 9 4" xfId="4748"/>
    <cellStyle name="Normal 4 3 2 2 9 5" xfId="4749"/>
    <cellStyle name="Normal 4 3 2 3" xfId="4750"/>
    <cellStyle name="Normal 4 3 2 3 2" xfId="4751"/>
    <cellStyle name="Normal 4 3 2 3 2 2" xfId="4752"/>
    <cellStyle name="Normal 4 3 2 3 2 2 2" xfId="4753"/>
    <cellStyle name="Normal 4 3 2 3 2 2 2 2" xfId="4754"/>
    <cellStyle name="Normal 4 3 2 3 2 2 2 2 2" xfId="4755"/>
    <cellStyle name="Normal 4 3 2 3 2 2 2 2 3" xfId="4756"/>
    <cellStyle name="Normal 4 3 2 3 2 2 2 3" xfId="4757"/>
    <cellStyle name="Normal 4 3 2 3 2 2 2 4" xfId="4758"/>
    <cellStyle name="Normal 4 3 2 3 2 2 2 5" xfId="4759"/>
    <cellStyle name="Normal 4 3 2 3 2 2 3" xfId="4760"/>
    <cellStyle name="Normal 4 3 2 3 2 2 3 2" xfId="4761"/>
    <cellStyle name="Normal 4 3 2 3 2 2 3 2 2" xfId="4762"/>
    <cellStyle name="Normal 4 3 2 3 2 2 3 2 3" xfId="4763"/>
    <cellStyle name="Normal 4 3 2 3 2 2 3 3" xfId="4764"/>
    <cellStyle name="Normal 4 3 2 3 2 2 3 4" xfId="4765"/>
    <cellStyle name="Normal 4 3 2 3 2 2 3 5" xfId="4766"/>
    <cellStyle name="Normal 4 3 2 3 2 2 4" xfId="4767"/>
    <cellStyle name="Normal 4 3 2 3 2 2 4 2" xfId="4768"/>
    <cellStyle name="Normal 4 3 2 3 2 2 4 3" xfId="4769"/>
    <cellStyle name="Normal 4 3 2 3 2 2 5" xfId="4770"/>
    <cellStyle name="Normal 4 3 2 3 2 2 6" xfId="4771"/>
    <cellStyle name="Normal 4 3 2 3 2 2 7" xfId="4772"/>
    <cellStyle name="Normal 4 3 2 3 2 3" xfId="4773"/>
    <cellStyle name="Normal 4 3 2 3 2 3 2" xfId="4774"/>
    <cellStyle name="Normal 4 3 2 3 2 3 2 2" xfId="4775"/>
    <cellStyle name="Normal 4 3 2 3 2 3 2 3" xfId="4776"/>
    <cellStyle name="Normal 4 3 2 3 2 3 3" xfId="4777"/>
    <cellStyle name="Normal 4 3 2 3 2 3 4" xfId="4778"/>
    <cellStyle name="Normal 4 3 2 3 2 3 5" xfId="4779"/>
    <cellStyle name="Normal 4 3 2 3 2 4" xfId="4780"/>
    <cellStyle name="Normal 4 3 2 3 2 4 2" xfId="4781"/>
    <cellStyle name="Normal 4 3 2 3 2 4 2 2" xfId="4782"/>
    <cellStyle name="Normal 4 3 2 3 2 4 2 3" xfId="4783"/>
    <cellStyle name="Normal 4 3 2 3 2 4 3" xfId="4784"/>
    <cellStyle name="Normal 4 3 2 3 2 4 4" xfId="4785"/>
    <cellStyle name="Normal 4 3 2 3 2 4 5" xfId="4786"/>
    <cellStyle name="Normal 4 3 2 3 2 5" xfId="4787"/>
    <cellStyle name="Normal 4 3 2 3 2 5 2" xfId="4788"/>
    <cellStyle name="Normal 4 3 2 3 2 5 3" xfId="4789"/>
    <cellStyle name="Normal 4 3 2 3 2 6" xfId="4790"/>
    <cellStyle name="Normal 4 3 2 3 2 7" xfId="4791"/>
    <cellStyle name="Normal 4 3 2 3 2 8" xfId="4792"/>
    <cellStyle name="Normal 4 3 2 3 3" xfId="4793"/>
    <cellStyle name="Normal 4 3 2 3 3 2" xfId="4794"/>
    <cellStyle name="Normal 4 3 2 3 3 2 2" xfId="4795"/>
    <cellStyle name="Normal 4 3 2 3 3 2 2 2" xfId="4796"/>
    <cellStyle name="Normal 4 3 2 3 3 2 2 3" xfId="4797"/>
    <cellStyle name="Normal 4 3 2 3 3 2 3" xfId="4798"/>
    <cellStyle name="Normal 4 3 2 3 3 2 4" xfId="4799"/>
    <cellStyle name="Normal 4 3 2 3 3 2 5" xfId="4800"/>
    <cellStyle name="Normal 4 3 2 3 3 3" xfId="4801"/>
    <cellStyle name="Normal 4 3 2 3 3 3 2" xfId="4802"/>
    <cellStyle name="Normal 4 3 2 3 3 3 2 2" xfId="4803"/>
    <cellStyle name="Normal 4 3 2 3 3 3 2 3" xfId="4804"/>
    <cellStyle name="Normal 4 3 2 3 3 3 3" xfId="4805"/>
    <cellStyle name="Normal 4 3 2 3 3 3 4" xfId="4806"/>
    <cellStyle name="Normal 4 3 2 3 3 3 5" xfId="4807"/>
    <cellStyle name="Normal 4 3 2 3 3 4" xfId="4808"/>
    <cellStyle name="Normal 4 3 2 3 3 4 2" xfId="4809"/>
    <cellStyle name="Normal 4 3 2 3 3 4 3" xfId="4810"/>
    <cellStyle name="Normal 4 3 2 3 3 5" xfId="4811"/>
    <cellStyle name="Normal 4 3 2 3 3 6" xfId="4812"/>
    <cellStyle name="Normal 4 3 2 3 3 7" xfId="4813"/>
    <cellStyle name="Normal 4 3 2 3 4" xfId="4814"/>
    <cellStyle name="Normal 4 3 2 3 4 2" xfId="4815"/>
    <cellStyle name="Normal 4 3 2 3 4 2 2" xfId="4816"/>
    <cellStyle name="Normal 4 3 2 3 4 2 3" xfId="4817"/>
    <cellStyle name="Normal 4 3 2 3 4 3" xfId="4818"/>
    <cellStyle name="Normal 4 3 2 3 4 4" xfId="4819"/>
    <cellStyle name="Normal 4 3 2 3 4 5" xfId="4820"/>
    <cellStyle name="Normal 4 3 2 3 5" xfId="4821"/>
    <cellStyle name="Normal 4 3 2 3 5 2" xfId="4822"/>
    <cellStyle name="Normal 4 3 2 3 5 2 2" xfId="4823"/>
    <cellStyle name="Normal 4 3 2 3 5 2 3" xfId="4824"/>
    <cellStyle name="Normal 4 3 2 3 5 3" xfId="4825"/>
    <cellStyle name="Normal 4 3 2 3 5 4" xfId="4826"/>
    <cellStyle name="Normal 4 3 2 3 5 5" xfId="4827"/>
    <cellStyle name="Normal 4 3 2 3 6" xfId="4828"/>
    <cellStyle name="Normal 4 3 2 3 6 2" xfId="4829"/>
    <cellStyle name="Normal 4 3 2 3 6 3" xfId="4830"/>
    <cellStyle name="Normal 4 3 2 3 7" xfId="4831"/>
    <cellStyle name="Normal 4 3 2 3 8" xfId="4832"/>
    <cellStyle name="Normal 4 3 2 3 9" xfId="4833"/>
    <cellStyle name="Normal 4 3 2 4" xfId="4834"/>
    <cellStyle name="Normal 4 3 2 4 2" xfId="4835"/>
    <cellStyle name="Normal 4 3 2 4 2 2" xfId="4836"/>
    <cellStyle name="Normal 4 3 2 4 2 2 2" xfId="4837"/>
    <cellStyle name="Normal 4 3 2 4 2 2 2 2" xfId="4838"/>
    <cellStyle name="Normal 4 3 2 4 2 2 2 2 2" xfId="4839"/>
    <cellStyle name="Normal 4 3 2 4 2 2 2 2 3" xfId="4840"/>
    <cellStyle name="Normal 4 3 2 4 2 2 2 3" xfId="4841"/>
    <cellStyle name="Normal 4 3 2 4 2 2 2 4" xfId="4842"/>
    <cellStyle name="Normal 4 3 2 4 2 2 2 5" xfId="4843"/>
    <cellStyle name="Normal 4 3 2 4 2 2 3" xfId="4844"/>
    <cellStyle name="Normal 4 3 2 4 2 2 3 2" xfId="4845"/>
    <cellStyle name="Normal 4 3 2 4 2 2 3 2 2" xfId="4846"/>
    <cellStyle name="Normal 4 3 2 4 2 2 3 2 3" xfId="4847"/>
    <cellStyle name="Normal 4 3 2 4 2 2 3 3" xfId="4848"/>
    <cellStyle name="Normal 4 3 2 4 2 2 3 4" xfId="4849"/>
    <cellStyle name="Normal 4 3 2 4 2 2 3 5" xfId="4850"/>
    <cellStyle name="Normal 4 3 2 4 2 2 4" xfId="4851"/>
    <cellStyle name="Normal 4 3 2 4 2 2 4 2" xfId="4852"/>
    <cellStyle name="Normal 4 3 2 4 2 2 4 3" xfId="4853"/>
    <cellStyle name="Normal 4 3 2 4 2 2 5" xfId="4854"/>
    <cellStyle name="Normal 4 3 2 4 2 2 6" xfId="4855"/>
    <cellStyle name="Normal 4 3 2 4 2 2 7" xfId="4856"/>
    <cellStyle name="Normal 4 3 2 4 2 3" xfId="4857"/>
    <cellStyle name="Normal 4 3 2 4 2 3 2" xfId="4858"/>
    <cellStyle name="Normal 4 3 2 4 2 3 2 2" xfId="4859"/>
    <cellStyle name="Normal 4 3 2 4 2 3 2 3" xfId="4860"/>
    <cellStyle name="Normal 4 3 2 4 2 3 3" xfId="4861"/>
    <cellStyle name="Normal 4 3 2 4 2 3 4" xfId="4862"/>
    <cellStyle name="Normal 4 3 2 4 2 3 5" xfId="4863"/>
    <cellStyle name="Normal 4 3 2 4 2 4" xfId="4864"/>
    <cellStyle name="Normal 4 3 2 4 2 4 2" xfId="4865"/>
    <cellStyle name="Normal 4 3 2 4 2 4 2 2" xfId="4866"/>
    <cellStyle name="Normal 4 3 2 4 2 4 2 3" xfId="4867"/>
    <cellStyle name="Normal 4 3 2 4 2 4 3" xfId="4868"/>
    <cellStyle name="Normal 4 3 2 4 2 4 4" xfId="4869"/>
    <cellStyle name="Normal 4 3 2 4 2 4 5" xfId="4870"/>
    <cellStyle name="Normal 4 3 2 4 2 5" xfId="4871"/>
    <cellStyle name="Normal 4 3 2 4 2 5 2" xfId="4872"/>
    <cellStyle name="Normal 4 3 2 4 2 5 3" xfId="4873"/>
    <cellStyle name="Normal 4 3 2 4 2 6" xfId="4874"/>
    <cellStyle name="Normal 4 3 2 4 2 7" xfId="4875"/>
    <cellStyle name="Normal 4 3 2 4 2 8" xfId="4876"/>
    <cellStyle name="Normal 4 3 2 4 3" xfId="4877"/>
    <cellStyle name="Normal 4 3 2 4 3 2" xfId="4878"/>
    <cellStyle name="Normal 4 3 2 4 3 2 2" xfId="4879"/>
    <cellStyle name="Normal 4 3 2 4 3 2 2 2" xfId="4880"/>
    <cellStyle name="Normal 4 3 2 4 3 2 2 3" xfId="4881"/>
    <cellStyle name="Normal 4 3 2 4 3 2 3" xfId="4882"/>
    <cellStyle name="Normal 4 3 2 4 3 2 4" xfId="4883"/>
    <cellStyle name="Normal 4 3 2 4 3 2 5" xfId="4884"/>
    <cellStyle name="Normal 4 3 2 4 3 3" xfId="4885"/>
    <cellStyle name="Normal 4 3 2 4 3 3 2" xfId="4886"/>
    <cellStyle name="Normal 4 3 2 4 3 3 2 2" xfId="4887"/>
    <cellStyle name="Normal 4 3 2 4 3 3 2 3" xfId="4888"/>
    <cellStyle name="Normal 4 3 2 4 3 3 3" xfId="4889"/>
    <cellStyle name="Normal 4 3 2 4 3 3 4" xfId="4890"/>
    <cellStyle name="Normal 4 3 2 4 3 3 5" xfId="4891"/>
    <cellStyle name="Normal 4 3 2 4 3 4" xfId="4892"/>
    <cellStyle name="Normal 4 3 2 4 3 4 2" xfId="4893"/>
    <cellStyle name="Normal 4 3 2 4 3 4 3" xfId="4894"/>
    <cellStyle name="Normal 4 3 2 4 3 5" xfId="4895"/>
    <cellStyle name="Normal 4 3 2 4 3 6" xfId="4896"/>
    <cellStyle name="Normal 4 3 2 4 3 7" xfId="4897"/>
    <cellStyle name="Normal 4 3 2 4 4" xfId="4898"/>
    <cellStyle name="Normal 4 3 2 4 4 2" xfId="4899"/>
    <cellStyle name="Normal 4 3 2 4 4 2 2" xfId="4900"/>
    <cellStyle name="Normal 4 3 2 4 4 2 3" xfId="4901"/>
    <cellStyle name="Normal 4 3 2 4 4 3" xfId="4902"/>
    <cellStyle name="Normal 4 3 2 4 4 4" xfId="4903"/>
    <cellStyle name="Normal 4 3 2 4 4 5" xfId="4904"/>
    <cellStyle name="Normal 4 3 2 4 5" xfId="4905"/>
    <cellStyle name="Normal 4 3 2 4 5 2" xfId="4906"/>
    <cellStyle name="Normal 4 3 2 4 5 2 2" xfId="4907"/>
    <cellStyle name="Normal 4 3 2 4 5 2 3" xfId="4908"/>
    <cellStyle name="Normal 4 3 2 4 5 3" xfId="4909"/>
    <cellStyle name="Normal 4 3 2 4 5 4" xfId="4910"/>
    <cellStyle name="Normal 4 3 2 4 5 5" xfId="4911"/>
    <cellStyle name="Normal 4 3 2 4 6" xfId="4912"/>
    <cellStyle name="Normal 4 3 2 4 6 2" xfId="4913"/>
    <cellStyle name="Normal 4 3 2 4 6 3" xfId="4914"/>
    <cellStyle name="Normal 4 3 2 4 7" xfId="4915"/>
    <cellStyle name="Normal 4 3 2 4 8" xfId="4916"/>
    <cellStyle name="Normal 4 3 2 4 9" xfId="4917"/>
    <cellStyle name="Normal 4 3 2 5" xfId="4918"/>
    <cellStyle name="Normal 4 3 2 5 2" xfId="4919"/>
    <cellStyle name="Normal 4 3 2 5 2 2" xfId="4920"/>
    <cellStyle name="Normal 4 3 2 5 2 2 2" xfId="4921"/>
    <cellStyle name="Normal 4 3 2 5 2 2 2 2" xfId="4922"/>
    <cellStyle name="Normal 4 3 2 5 2 2 2 2 2" xfId="4923"/>
    <cellStyle name="Normal 4 3 2 5 2 2 2 2 3" xfId="4924"/>
    <cellStyle name="Normal 4 3 2 5 2 2 2 3" xfId="4925"/>
    <cellStyle name="Normal 4 3 2 5 2 2 2 4" xfId="4926"/>
    <cellStyle name="Normal 4 3 2 5 2 2 2 5" xfId="4927"/>
    <cellStyle name="Normal 4 3 2 5 2 2 3" xfId="4928"/>
    <cellStyle name="Normal 4 3 2 5 2 2 3 2" xfId="4929"/>
    <cellStyle name="Normal 4 3 2 5 2 2 3 2 2" xfId="4930"/>
    <cellStyle name="Normal 4 3 2 5 2 2 3 2 3" xfId="4931"/>
    <cellStyle name="Normal 4 3 2 5 2 2 3 3" xfId="4932"/>
    <cellStyle name="Normal 4 3 2 5 2 2 3 4" xfId="4933"/>
    <cellStyle name="Normal 4 3 2 5 2 2 3 5" xfId="4934"/>
    <cellStyle name="Normal 4 3 2 5 2 2 4" xfId="4935"/>
    <cellStyle name="Normal 4 3 2 5 2 2 4 2" xfId="4936"/>
    <cellStyle name="Normal 4 3 2 5 2 2 4 3" xfId="4937"/>
    <cellStyle name="Normal 4 3 2 5 2 2 5" xfId="4938"/>
    <cellStyle name="Normal 4 3 2 5 2 2 6" xfId="4939"/>
    <cellStyle name="Normal 4 3 2 5 2 2 7" xfId="4940"/>
    <cellStyle name="Normal 4 3 2 5 2 3" xfId="4941"/>
    <cellStyle name="Normal 4 3 2 5 2 3 2" xfId="4942"/>
    <cellStyle name="Normal 4 3 2 5 2 3 2 2" xfId="4943"/>
    <cellStyle name="Normal 4 3 2 5 2 3 2 3" xfId="4944"/>
    <cellStyle name="Normal 4 3 2 5 2 3 3" xfId="4945"/>
    <cellStyle name="Normal 4 3 2 5 2 3 4" xfId="4946"/>
    <cellStyle name="Normal 4 3 2 5 2 3 5" xfId="4947"/>
    <cellStyle name="Normal 4 3 2 5 2 4" xfId="4948"/>
    <cellStyle name="Normal 4 3 2 5 2 4 2" xfId="4949"/>
    <cellStyle name="Normal 4 3 2 5 2 4 2 2" xfId="4950"/>
    <cellStyle name="Normal 4 3 2 5 2 4 2 3" xfId="4951"/>
    <cellStyle name="Normal 4 3 2 5 2 4 3" xfId="4952"/>
    <cellStyle name="Normal 4 3 2 5 2 4 4" xfId="4953"/>
    <cellStyle name="Normal 4 3 2 5 2 4 5" xfId="4954"/>
    <cellStyle name="Normal 4 3 2 5 2 5" xfId="4955"/>
    <cellStyle name="Normal 4 3 2 5 2 5 2" xfId="4956"/>
    <cellStyle name="Normal 4 3 2 5 2 5 3" xfId="4957"/>
    <cellStyle name="Normal 4 3 2 5 2 6" xfId="4958"/>
    <cellStyle name="Normal 4 3 2 5 2 7" xfId="4959"/>
    <cellStyle name="Normal 4 3 2 5 2 8" xfId="4960"/>
    <cellStyle name="Normal 4 3 2 5 3" xfId="4961"/>
    <cellStyle name="Normal 4 3 2 5 3 2" xfId="4962"/>
    <cellStyle name="Normal 4 3 2 5 3 2 2" xfId="4963"/>
    <cellStyle name="Normal 4 3 2 5 3 2 2 2" xfId="4964"/>
    <cellStyle name="Normal 4 3 2 5 3 2 2 3" xfId="4965"/>
    <cellStyle name="Normal 4 3 2 5 3 2 3" xfId="4966"/>
    <cellStyle name="Normal 4 3 2 5 3 2 4" xfId="4967"/>
    <cellStyle name="Normal 4 3 2 5 3 2 5" xfId="4968"/>
    <cellStyle name="Normal 4 3 2 5 3 3" xfId="4969"/>
    <cellStyle name="Normal 4 3 2 5 3 3 2" xfId="4970"/>
    <cellStyle name="Normal 4 3 2 5 3 3 2 2" xfId="4971"/>
    <cellStyle name="Normal 4 3 2 5 3 3 2 3" xfId="4972"/>
    <cellStyle name="Normal 4 3 2 5 3 3 3" xfId="4973"/>
    <cellStyle name="Normal 4 3 2 5 3 3 4" xfId="4974"/>
    <cellStyle name="Normal 4 3 2 5 3 3 5" xfId="4975"/>
    <cellStyle name="Normal 4 3 2 5 3 4" xfId="4976"/>
    <cellStyle name="Normal 4 3 2 5 3 4 2" xfId="4977"/>
    <cellStyle name="Normal 4 3 2 5 3 4 3" xfId="4978"/>
    <cellStyle name="Normal 4 3 2 5 3 5" xfId="4979"/>
    <cellStyle name="Normal 4 3 2 5 3 6" xfId="4980"/>
    <cellStyle name="Normal 4 3 2 5 3 7" xfId="4981"/>
    <cellStyle name="Normal 4 3 2 5 4" xfId="4982"/>
    <cellStyle name="Normal 4 3 2 5 4 2" xfId="4983"/>
    <cellStyle name="Normal 4 3 2 5 4 2 2" xfId="4984"/>
    <cellStyle name="Normal 4 3 2 5 4 2 3" xfId="4985"/>
    <cellStyle name="Normal 4 3 2 5 4 3" xfId="4986"/>
    <cellStyle name="Normal 4 3 2 5 4 4" xfId="4987"/>
    <cellStyle name="Normal 4 3 2 5 4 5" xfId="4988"/>
    <cellStyle name="Normal 4 3 2 5 5" xfId="4989"/>
    <cellStyle name="Normal 4 3 2 5 5 2" xfId="4990"/>
    <cellStyle name="Normal 4 3 2 5 5 2 2" xfId="4991"/>
    <cellStyle name="Normal 4 3 2 5 5 2 3" xfId="4992"/>
    <cellStyle name="Normal 4 3 2 5 5 3" xfId="4993"/>
    <cellStyle name="Normal 4 3 2 5 5 4" xfId="4994"/>
    <cellStyle name="Normal 4 3 2 5 5 5" xfId="4995"/>
    <cellStyle name="Normal 4 3 2 5 6" xfId="4996"/>
    <cellStyle name="Normal 4 3 2 5 6 2" xfId="4997"/>
    <cellStyle name="Normal 4 3 2 5 6 3" xfId="4998"/>
    <cellStyle name="Normal 4 3 2 5 7" xfId="4999"/>
    <cellStyle name="Normal 4 3 2 5 8" xfId="5000"/>
    <cellStyle name="Normal 4 3 2 5 9" xfId="5001"/>
    <cellStyle name="Normal 4 3 2 6" xfId="5002"/>
    <cellStyle name="Normal 4 3 2 6 2" xfId="5003"/>
    <cellStyle name="Normal 4 3 2 6 2 2" xfId="5004"/>
    <cellStyle name="Normal 4 3 2 6 2 2 2" xfId="5005"/>
    <cellStyle name="Normal 4 3 2 6 2 2 2 2" xfId="5006"/>
    <cellStyle name="Normal 4 3 2 6 2 2 2 3" xfId="5007"/>
    <cellStyle name="Normal 4 3 2 6 2 2 3" xfId="5008"/>
    <cellStyle name="Normal 4 3 2 6 2 2 4" xfId="5009"/>
    <cellStyle name="Normal 4 3 2 6 2 2 5" xfId="5010"/>
    <cellStyle name="Normal 4 3 2 6 2 3" xfId="5011"/>
    <cellStyle name="Normal 4 3 2 6 2 3 2" xfId="5012"/>
    <cellStyle name="Normal 4 3 2 6 2 3 2 2" xfId="5013"/>
    <cellStyle name="Normal 4 3 2 6 2 3 2 3" xfId="5014"/>
    <cellStyle name="Normal 4 3 2 6 2 3 3" xfId="5015"/>
    <cellStyle name="Normal 4 3 2 6 2 3 4" xfId="5016"/>
    <cellStyle name="Normal 4 3 2 6 2 3 5" xfId="5017"/>
    <cellStyle name="Normal 4 3 2 6 2 4" xfId="5018"/>
    <cellStyle name="Normal 4 3 2 6 2 4 2" xfId="5019"/>
    <cellStyle name="Normal 4 3 2 6 2 4 3" xfId="5020"/>
    <cellStyle name="Normal 4 3 2 6 2 5" xfId="5021"/>
    <cellStyle name="Normal 4 3 2 6 2 6" xfId="5022"/>
    <cellStyle name="Normal 4 3 2 6 2 7" xfId="5023"/>
    <cellStyle name="Normal 4 3 2 6 3" xfId="5024"/>
    <cellStyle name="Normal 4 3 2 6 3 2" xfId="5025"/>
    <cellStyle name="Normal 4 3 2 6 3 2 2" xfId="5026"/>
    <cellStyle name="Normal 4 3 2 6 3 2 3" xfId="5027"/>
    <cellStyle name="Normal 4 3 2 6 3 3" xfId="5028"/>
    <cellStyle name="Normal 4 3 2 6 3 4" xfId="5029"/>
    <cellStyle name="Normal 4 3 2 6 3 5" xfId="5030"/>
    <cellStyle name="Normal 4 3 2 6 4" xfId="5031"/>
    <cellStyle name="Normal 4 3 2 6 4 2" xfId="5032"/>
    <cellStyle name="Normal 4 3 2 6 4 2 2" xfId="5033"/>
    <cellStyle name="Normal 4 3 2 6 4 2 3" xfId="5034"/>
    <cellStyle name="Normal 4 3 2 6 4 3" xfId="5035"/>
    <cellStyle name="Normal 4 3 2 6 4 4" xfId="5036"/>
    <cellStyle name="Normal 4 3 2 6 4 5" xfId="5037"/>
    <cellStyle name="Normal 4 3 2 6 5" xfId="5038"/>
    <cellStyle name="Normal 4 3 2 6 5 2" xfId="5039"/>
    <cellStyle name="Normal 4 3 2 6 5 3" xfId="5040"/>
    <cellStyle name="Normal 4 3 2 6 6" xfId="5041"/>
    <cellStyle name="Normal 4 3 2 6 7" xfId="5042"/>
    <cellStyle name="Normal 4 3 2 6 8" xfId="5043"/>
    <cellStyle name="Normal 4 3 2 7" xfId="5044"/>
    <cellStyle name="Normal 4 3 2 7 2" xfId="5045"/>
    <cellStyle name="Normal 4 3 2 7 2 2" xfId="5046"/>
    <cellStyle name="Normal 4 3 2 7 2 2 2" xfId="5047"/>
    <cellStyle name="Normal 4 3 2 7 2 2 3" xfId="5048"/>
    <cellStyle name="Normal 4 3 2 7 2 3" xfId="5049"/>
    <cellStyle name="Normal 4 3 2 7 2 4" xfId="5050"/>
    <cellStyle name="Normal 4 3 2 7 2 5" xfId="5051"/>
    <cellStyle name="Normal 4 3 2 7 3" xfId="5052"/>
    <cellStyle name="Normal 4 3 2 7 3 2" xfId="5053"/>
    <cellStyle name="Normal 4 3 2 7 3 2 2" xfId="5054"/>
    <cellStyle name="Normal 4 3 2 7 3 2 3" xfId="5055"/>
    <cellStyle name="Normal 4 3 2 7 3 3" xfId="5056"/>
    <cellStyle name="Normal 4 3 2 7 3 4" xfId="5057"/>
    <cellStyle name="Normal 4 3 2 7 3 5" xfId="5058"/>
    <cellStyle name="Normal 4 3 2 7 4" xfId="5059"/>
    <cellStyle name="Normal 4 3 2 7 4 2" xfId="5060"/>
    <cellStyle name="Normal 4 3 2 7 4 3" xfId="5061"/>
    <cellStyle name="Normal 4 3 2 7 5" xfId="5062"/>
    <cellStyle name="Normal 4 3 2 7 6" xfId="5063"/>
    <cellStyle name="Normal 4 3 2 7 7" xfId="5064"/>
    <cellStyle name="Normal 4 3 2 8" xfId="5065"/>
    <cellStyle name="Normal 4 3 2 8 2" xfId="5066"/>
    <cellStyle name="Normal 4 3 2 8 2 2" xfId="5067"/>
    <cellStyle name="Normal 4 3 2 8 2 2 2" xfId="5068"/>
    <cellStyle name="Normal 4 3 2 8 2 2 3" xfId="5069"/>
    <cellStyle name="Normal 4 3 2 8 2 3" xfId="5070"/>
    <cellStyle name="Normal 4 3 2 8 2 4" xfId="5071"/>
    <cellStyle name="Normal 4 3 2 8 2 5" xfId="5072"/>
    <cellStyle name="Normal 4 3 2 8 3" xfId="5073"/>
    <cellStyle name="Normal 4 3 2 8 3 2" xfId="5074"/>
    <cellStyle name="Normal 4 3 2 8 3 2 2" xfId="5075"/>
    <cellStyle name="Normal 4 3 2 8 3 2 3" xfId="5076"/>
    <cellStyle name="Normal 4 3 2 8 3 3" xfId="5077"/>
    <cellStyle name="Normal 4 3 2 8 3 4" xfId="5078"/>
    <cellStyle name="Normal 4 3 2 8 3 5" xfId="5079"/>
    <cellStyle name="Normal 4 3 2 8 4" xfId="5080"/>
    <cellStyle name="Normal 4 3 2 8 4 2" xfId="5081"/>
    <cellStyle name="Normal 4 3 2 8 4 3" xfId="5082"/>
    <cellStyle name="Normal 4 3 2 8 5" xfId="5083"/>
    <cellStyle name="Normal 4 3 2 8 6" xfId="5084"/>
    <cellStyle name="Normal 4 3 2 8 7" xfId="5085"/>
    <cellStyle name="Normal 4 3 2 9" xfId="5086"/>
    <cellStyle name="Normal 4 3 2 9 2" xfId="5087"/>
    <cellStyle name="Normal 4 3 2 9 2 2" xfId="5088"/>
    <cellStyle name="Normal 4 3 2 9 2 3" xfId="5089"/>
    <cellStyle name="Normal 4 3 2 9 3" xfId="5090"/>
    <cellStyle name="Normal 4 3 2 9 4" xfId="5091"/>
    <cellStyle name="Normal 4 3 2 9 5" xfId="5092"/>
    <cellStyle name="Normal 4 3 3" xfId="5093"/>
    <cellStyle name="Normal 4 3 3 10" xfId="5094"/>
    <cellStyle name="Normal 4 3 3 10 2" xfId="5095"/>
    <cellStyle name="Normal 4 3 3 10 2 2" xfId="5096"/>
    <cellStyle name="Normal 4 3 3 10 2 3" xfId="5097"/>
    <cellStyle name="Normal 4 3 3 10 3" xfId="5098"/>
    <cellStyle name="Normal 4 3 3 10 4" xfId="5099"/>
    <cellStyle name="Normal 4 3 3 10 5" xfId="5100"/>
    <cellStyle name="Normal 4 3 3 11" xfId="5101"/>
    <cellStyle name="Normal 4 3 3 11 2" xfId="5102"/>
    <cellStyle name="Normal 4 3 3 11 3" xfId="5103"/>
    <cellStyle name="Normal 4 3 3 12" xfId="5104"/>
    <cellStyle name="Normal 4 3 3 13" xfId="5105"/>
    <cellStyle name="Normal 4 3 3 14" xfId="5106"/>
    <cellStyle name="Normal 4 3 3 2" xfId="5107"/>
    <cellStyle name="Normal 4 3 3 2 10" xfId="5108"/>
    <cellStyle name="Normal 4 3 3 2 11" xfId="5109"/>
    <cellStyle name="Normal 4 3 3 2 12" xfId="5110"/>
    <cellStyle name="Normal 4 3 3 2 2" xfId="5111"/>
    <cellStyle name="Normal 4 3 3 2 2 2" xfId="5112"/>
    <cellStyle name="Normal 4 3 3 2 2 2 2" xfId="5113"/>
    <cellStyle name="Normal 4 3 3 2 2 2 2 2" xfId="5114"/>
    <cellStyle name="Normal 4 3 3 2 2 2 2 2 2" xfId="5115"/>
    <cellStyle name="Normal 4 3 3 2 2 2 2 2 2 2" xfId="5116"/>
    <cellStyle name="Normal 4 3 3 2 2 2 2 2 2 3" xfId="5117"/>
    <cellStyle name="Normal 4 3 3 2 2 2 2 2 3" xfId="5118"/>
    <cellStyle name="Normal 4 3 3 2 2 2 2 2 4" xfId="5119"/>
    <cellStyle name="Normal 4 3 3 2 2 2 2 2 5" xfId="5120"/>
    <cellStyle name="Normal 4 3 3 2 2 2 2 3" xfId="5121"/>
    <cellStyle name="Normal 4 3 3 2 2 2 2 3 2" xfId="5122"/>
    <cellStyle name="Normal 4 3 3 2 2 2 2 3 2 2" xfId="5123"/>
    <cellStyle name="Normal 4 3 3 2 2 2 2 3 2 3" xfId="5124"/>
    <cellStyle name="Normal 4 3 3 2 2 2 2 3 3" xfId="5125"/>
    <cellStyle name="Normal 4 3 3 2 2 2 2 3 4" xfId="5126"/>
    <cellStyle name="Normal 4 3 3 2 2 2 2 3 5" xfId="5127"/>
    <cellStyle name="Normal 4 3 3 2 2 2 2 4" xfId="5128"/>
    <cellStyle name="Normal 4 3 3 2 2 2 2 4 2" xfId="5129"/>
    <cellStyle name="Normal 4 3 3 2 2 2 2 4 3" xfId="5130"/>
    <cellStyle name="Normal 4 3 3 2 2 2 2 5" xfId="5131"/>
    <cellStyle name="Normal 4 3 3 2 2 2 2 6" xfId="5132"/>
    <cellStyle name="Normal 4 3 3 2 2 2 2 7" xfId="5133"/>
    <cellStyle name="Normal 4 3 3 2 2 2 3" xfId="5134"/>
    <cellStyle name="Normal 4 3 3 2 2 2 3 2" xfId="5135"/>
    <cellStyle name="Normal 4 3 3 2 2 2 3 2 2" xfId="5136"/>
    <cellStyle name="Normal 4 3 3 2 2 2 3 2 3" xfId="5137"/>
    <cellStyle name="Normal 4 3 3 2 2 2 3 3" xfId="5138"/>
    <cellStyle name="Normal 4 3 3 2 2 2 3 4" xfId="5139"/>
    <cellStyle name="Normal 4 3 3 2 2 2 3 5" xfId="5140"/>
    <cellStyle name="Normal 4 3 3 2 2 2 4" xfId="5141"/>
    <cellStyle name="Normal 4 3 3 2 2 2 4 2" xfId="5142"/>
    <cellStyle name="Normal 4 3 3 2 2 2 4 2 2" xfId="5143"/>
    <cellStyle name="Normal 4 3 3 2 2 2 4 2 3" xfId="5144"/>
    <cellStyle name="Normal 4 3 3 2 2 2 4 3" xfId="5145"/>
    <cellStyle name="Normal 4 3 3 2 2 2 4 4" xfId="5146"/>
    <cellStyle name="Normal 4 3 3 2 2 2 4 5" xfId="5147"/>
    <cellStyle name="Normal 4 3 3 2 2 2 5" xfId="5148"/>
    <cellStyle name="Normal 4 3 3 2 2 2 5 2" xfId="5149"/>
    <cellStyle name="Normal 4 3 3 2 2 2 5 3" xfId="5150"/>
    <cellStyle name="Normal 4 3 3 2 2 2 6" xfId="5151"/>
    <cellStyle name="Normal 4 3 3 2 2 2 7" xfId="5152"/>
    <cellStyle name="Normal 4 3 3 2 2 2 8" xfId="5153"/>
    <cellStyle name="Normal 4 3 3 2 2 3" xfId="5154"/>
    <cellStyle name="Normal 4 3 3 2 2 3 2" xfId="5155"/>
    <cellStyle name="Normal 4 3 3 2 2 3 2 2" xfId="5156"/>
    <cellStyle name="Normal 4 3 3 2 2 3 2 2 2" xfId="5157"/>
    <cellStyle name="Normal 4 3 3 2 2 3 2 2 3" xfId="5158"/>
    <cellStyle name="Normal 4 3 3 2 2 3 2 3" xfId="5159"/>
    <cellStyle name="Normal 4 3 3 2 2 3 2 4" xfId="5160"/>
    <cellStyle name="Normal 4 3 3 2 2 3 2 5" xfId="5161"/>
    <cellStyle name="Normal 4 3 3 2 2 3 3" xfId="5162"/>
    <cellStyle name="Normal 4 3 3 2 2 3 3 2" xfId="5163"/>
    <cellStyle name="Normal 4 3 3 2 2 3 3 2 2" xfId="5164"/>
    <cellStyle name="Normal 4 3 3 2 2 3 3 2 3" xfId="5165"/>
    <cellStyle name="Normal 4 3 3 2 2 3 3 3" xfId="5166"/>
    <cellStyle name="Normal 4 3 3 2 2 3 3 4" xfId="5167"/>
    <cellStyle name="Normal 4 3 3 2 2 3 3 5" xfId="5168"/>
    <cellStyle name="Normal 4 3 3 2 2 3 4" xfId="5169"/>
    <cellStyle name="Normal 4 3 3 2 2 3 4 2" xfId="5170"/>
    <cellStyle name="Normal 4 3 3 2 2 3 4 3" xfId="5171"/>
    <cellStyle name="Normal 4 3 3 2 2 3 5" xfId="5172"/>
    <cellStyle name="Normal 4 3 3 2 2 3 6" xfId="5173"/>
    <cellStyle name="Normal 4 3 3 2 2 3 7" xfId="5174"/>
    <cellStyle name="Normal 4 3 3 2 2 4" xfId="5175"/>
    <cellStyle name="Normal 4 3 3 2 2 4 2" xfId="5176"/>
    <cellStyle name="Normal 4 3 3 2 2 4 2 2" xfId="5177"/>
    <cellStyle name="Normal 4 3 3 2 2 4 2 3" xfId="5178"/>
    <cellStyle name="Normal 4 3 3 2 2 4 3" xfId="5179"/>
    <cellStyle name="Normal 4 3 3 2 2 4 4" xfId="5180"/>
    <cellStyle name="Normal 4 3 3 2 2 4 5" xfId="5181"/>
    <cellStyle name="Normal 4 3 3 2 2 5" xfId="5182"/>
    <cellStyle name="Normal 4 3 3 2 2 5 2" xfId="5183"/>
    <cellStyle name="Normal 4 3 3 2 2 5 2 2" xfId="5184"/>
    <cellStyle name="Normal 4 3 3 2 2 5 2 3" xfId="5185"/>
    <cellStyle name="Normal 4 3 3 2 2 5 3" xfId="5186"/>
    <cellStyle name="Normal 4 3 3 2 2 5 4" xfId="5187"/>
    <cellStyle name="Normal 4 3 3 2 2 5 5" xfId="5188"/>
    <cellStyle name="Normal 4 3 3 2 2 6" xfId="5189"/>
    <cellStyle name="Normal 4 3 3 2 2 6 2" xfId="5190"/>
    <cellStyle name="Normal 4 3 3 2 2 6 3" xfId="5191"/>
    <cellStyle name="Normal 4 3 3 2 2 7" xfId="5192"/>
    <cellStyle name="Normal 4 3 3 2 2 8" xfId="5193"/>
    <cellStyle name="Normal 4 3 3 2 2 9" xfId="5194"/>
    <cellStyle name="Normal 4 3 3 2 3" xfId="5195"/>
    <cellStyle name="Normal 4 3 3 2 3 2" xfId="5196"/>
    <cellStyle name="Normal 4 3 3 2 3 2 2" xfId="5197"/>
    <cellStyle name="Normal 4 3 3 2 3 2 2 2" xfId="5198"/>
    <cellStyle name="Normal 4 3 3 2 3 2 2 2 2" xfId="5199"/>
    <cellStyle name="Normal 4 3 3 2 3 2 2 2 2 2" xfId="5200"/>
    <cellStyle name="Normal 4 3 3 2 3 2 2 2 2 3" xfId="5201"/>
    <cellStyle name="Normal 4 3 3 2 3 2 2 2 3" xfId="5202"/>
    <cellStyle name="Normal 4 3 3 2 3 2 2 2 4" xfId="5203"/>
    <cellStyle name="Normal 4 3 3 2 3 2 2 2 5" xfId="5204"/>
    <cellStyle name="Normal 4 3 3 2 3 2 2 3" xfId="5205"/>
    <cellStyle name="Normal 4 3 3 2 3 2 2 3 2" xfId="5206"/>
    <cellStyle name="Normal 4 3 3 2 3 2 2 3 2 2" xfId="5207"/>
    <cellStyle name="Normal 4 3 3 2 3 2 2 3 2 3" xfId="5208"/>
    <cellStyle name="Normal 4 3 3 2 3 2 2 3 3" xfId="5209"/>
    <cellStyle name="Normal 4 3 3 2 3 2 2 3 4" xfId="5210"/>
    <cellStyle name="Normal 4 3 3 2 3 2 2 3 5" xfId="5211"/>
    <cellStyle name="Normal 4 3 3 2 3 2 2 4" xfId="5212"/>
    <cellStyle name="Normal 4 3 3 2 3 2 2 4 2" xfId="5213"/>
    <cellStyle name="Normal 4 3 3 2 3 2 2 4 3" xfId="5214"/>
    <cellStyle name="Normal 4 3 3 2 3 2 2 5" xfId="5215"/>
    <cellStyle name="Normal 4 3 3 2 3 2 2 6" xfId="5216"/>
    <cellStyle name="Normal 4 3 3 2 3 2 2 7" xfId="5217"/>
    <cellStyle name="Normal 4 3 3 2 3 2 3" xfId="5218"/>
    <cellStyle name="Normal 4 3 3 2 3 2 3 2" xfId="5219"/>
    <cellStyle name="Normal 4 3 3 2 3 2 3 2 2" xfId="5220"/>
    <cellStyle name="Normal 4 3 3 2 3 2 3 2 3" xfId="5221"/>
    <cellStyle name="Normal 4 3 3 2 3 2 3 3" xfId="5222"/>
    <cellStyle name="Normal 4 3 3 2 3 2 3 4" xfId="5223"/>
    <cellStyle name="Normal 4 3 3 2 3 2 3 5" xfId="5224"/>
    <cellStyle name="Normal 4 3 3 2 3 2 4" xfId="5225"/>
    <cellStyle name="Normal 4 3 3 2 3 2 4 2" xfId="5226"/>
    <cellStyle name="Normal 4 3 3 2 3 2 4 2 2" xfId="5227"/>
    <cellStyle name="Normal 4 3 3 2 3 2 4 2 3" xfId="5228"/>
    <cellStyle name="Normal 4 3 3 2 3 2 4 3" xfId="5229"/>
    <cellStyle name="Normal 4 3 3 2 3 2 4 4" xfId="5230"/>
    <cellStyle name="Normal 4 3 3 2 3 2 4 5" xfId="5231"/>
    <cellStyle name="Normal 4 3 3 2 3 2 5" xfId="5232"/>
    <cellStyle name="Normal 4 3 3 2 3 2 5 2" xfId="5233"/>
    <cellStyle name="Normal 4 3 3 2 3 2 5 3" xfId="5234"/>
    <cellStyle name="Normal 4 3 3 2 3 2 6" xfId="5235"/>
    <cellStyle name="Normal 4 3 3 2 3 2 7" xfId="5236"/>
    <cellStyle name="Normal 4 3 3 2 3 2 8" xfId="5237"/>
    <cellStyle name="Normal 4 3 3 2 3 3" xfId="5238"/>
    <cellStyle name="Normal 4 3 3 2 3 3 2" xfId="5239"/>
    <cellStyle name="Normal 4 3 3 2 3 3 2 2" xfId="5240"/>
    <cellStyle name="Normal 4 3 3 2 3 3 2 2 2" xfId="5241"/>
    <cellStyle name="Normal 4 3 3 2 3 3 2 2 3" xfId="5242"/>
    <cellStyle name="Normal 4 3 3 2 3 3 2 3" xfId="5243"/>
    <cellStyle name="Normal 4 3 3 2 3 3 2 4" xfId="5244"/>
    <cellStyle name="Normal 4 3 3 2 3 3 2 5" xfId="5245"/>
    <cellStyle name="Normal 4 3 3 2 3 3 3" xfId="5246"/>
    <cellStyle name="Normal 4 3 3 2 3 3 3 2" xfId="5247"/>
    <cellStyle name="Normal 4 3 3 2 3 3 3 2 2" xfId="5248"/>
    <cellStyle name="Normal 4 3 3 2 3 3 3 2 3" xfId="5249"/>
    <cellStyle name="Normal 4 3 3 2 3 3 3 3" xfId="5250"/>
    <cellStyle name="Normal 4 3 3 2 3 3 3 4" xfId="5251"/>
    <cellStyle name="Normal 4 3 3 2 3 3 3 5" xfId="5252"/>
    <cellStyle name="Normal 4 3 3 2 3 3 4" xfId="5253"/>
    <cellStyle name="Normal 4 3 3 2 3 3 4 2" xfId="5254"/>
    <cellStyle name="Normal 4 3 3 2 3 3 4 3" xfId="5255"/>
    <cellStyle name="Normal 4 3 3 2 3 3 5" xfId="5256"/>
    <cellStyle name="Normal 4 3 3 2 3 3 6" xfId="5257"/>
    <cellStyle name="Normal 4 3 3 2 3 3 7" xfId="5258"/>
    <cellStyle name="Normal 4 3 3 2 3 4" xfId="5259"/>
    <cellStyle name="Normal 4 3 3 2 3 4 2" xfId="5260"/>
    <cellStyle name="Normal 4 3 3 2 3 4 2 2" xfId="5261"/>
    <cellStyle name="Normal 4 3 3 2 3 4 2 3" xfId="5262"/>
    <cellStyle name="Normal 4 3 3 2 3 4 3" xfId="5263"/>
    <cellStyle name="Normal 4 3 3 2 3 4 4" xfId="5264"/>
    <cellStyle name="Normal 4 3 3 2 3 4 5" xfId="5265"/>
    <cellStyle name="Normal 4 3 3 2 3 5" xfId="5266"/>
    <cellStyle name="Normal 4 3 3 2 3 5 2" xfId="5267"/>
    <cellStyle name="Normal 4 3 3 2 3 5 2 2" xfId="5268"/>
    <cellStyle name="Normal 4 3 3 2 3 5 2 3" xfId="5269"/>
    <cellStyle name="Normal 4 3 3 2 3 5 3" xfId="5270"/>
    <cellStyle name="Normal 4 3 3 2 3 5 4" xfId="5271"/>
    <cellStyle name="Normal 4 3 3 2 3 5 5" xfId="5272"/>
    <cellStyle name="Normal 4 3 3 2 3 6" xfId="5273"/>
    <cellStyle name="Normal 4 3 3 2 3 6 2" xfId="5274"/>
    <cellStyle name="Normal 4 3 3 2 3 6 3" xfId="5275"/>
    <cellStyle name="Normal 4 3 3 2 3 7" xfId="5276"/>
    <cellStyle name="Normal 4 3 3 2 3 8" xfId="5277"/>
    <cellStyle name="Normal 4 3 3 2 3 9" xfId="5278"/>
    <cellStyle name="Normal 4 3 3 2 4" xfId="5279"/>
    <cellStyle name="Normal 4 3 3 2 4 2" xfId="5280"/>
    <cellStyle name="Normal 4 3 3 2 4 2 2" xfId="5281"/>
    <cellStyle name="Normal 4 3 3 2 4 2 2 2" xfId="5282"/>
    <cellStyle name="Normal 4 3 3 2 4 2 2 2 2" xfId="5283"/>
    <cellStyle name="Normal 4 3 3 2 4 2 2 2 2 2" xfId="5284"/>
    <cellStyle name="Normal 4 3 3 2 4 2 2 2 2 3" xfId="5285"/>
    <cellStyle name="Normal 4 3 3 2 4 2 2 2 3" xfId="5286"/>
    <cellStyle name="Normal 4 3 3 2 4 2 2 2 4" xfId="5287"/>
    <cellStyle name="Normal 4 3 3 2 4 2 2 2 5" xfId="5288"/>
    <cellStyle name="Normal 4 3 3 2 4 2 2 3" xfId="5289"/>
    <cellStyle name="Normal 4 3 3 2 4 2 2 3 2" xfId="5290"/>
    <cellStyle name="Normal 4 3 3 2 4 2 2 3 2 2" xfId="5291"/>
    <cellStyle name="Normal 4 3 3 2 4 2 2 3 2 3" xfId="5292"/>
    <cellStyle name="Normal 4 3 3 2 4 2 2 3 3" xfId="5293"/>
    <cellStyle name="Normal 4 3 3 2 4 2 2 3 4" xfId="5294"/>
    <cellStyle name="Normal 4 3 3 2 4 2 2 3 5" xfId="5295"/>
    <cellStyle name="Normal 4 3 3 2 4 2 2 4" xfId="5296"/>
    <cellStyle name="Normal 4 3 3 2 4 2 2 4 2" xfId="5297"/>
    <cellStyle name="Normal 4 3 3 2 4 2 2 4 3" xfId="5298"/>
    <cellStyle name="Normal 4 3 3 2 4 2 2 5" xfId="5299"/>
    <cellStyle name="Normal 4 3 3 2 4 2 2 6" xfId="5300"/>
    <cellStyle name="Normal 4 3 3 2 4 2 2 7" xfId="5301"/>
    <cellStyle name="Normal 4 3 3 2 4 2 3" xfId="5302"/>
    <cellStyle name="Normal 4 3 3 2 4 2 3 2" xfId="5303"/>
    <cellStyle name="Normal 4 3 3 2 4 2 3 2 2" xfId="5304"/>
    <cellStyle name="Normal 4 3 3 2 4 2 3 2 3" xfId="5305"/>
    <cellStyle name="Normal 4 3 3 2 4 2 3 3" xfId="5306"/>
    <cellStyle name="Normal 4 3 3 2 4 2 3 4" xfId="5307"/>
    <cellStyle name="Normal 4 3 3 2 4 2 3 5" xfId="5308"/>
    <cellStyle name="Normal 4 3 3 2 4 2 4" xfId="5309"/>
    <cellStyle name="Normal 4 3 3 2 4 2 4 2" xfId="5310"/>
    <cellStyle name="Normal 4 3 3 2 4 2 4 2 2" xfId="5311"/>
    <cellStyle name="Normal 4 3 3 2 4 2 4 2 3" xfId="5312"/>
    <cellStyle name="Normal 4 3 3 2 4 2 4 3" xfId="5313"/>
    <cellStyle name="Normal 4 3 3 2 4 2 4 4" xfId="5314"/>
    <cellStyle name="Normal 4 3 3 2 4 2 4 5" xfId="5315"/>
    <cellStyle name="Normal 4 3 3 2 4 2 5" xfId="5316"/>
    <cellStyle name="Normal 4 3 3 2 4 2 5 2" xfId="5317"/>
    <cellStyle name="Normal 4 3 3 2 4 2 5 3" xfId="5318"/>
    <cellStyle name="Normal 4 3 3 2 4 2 6" xfId="5319"/>
    <cellStyle name="Normal 4 3 3 2 4 2 7" xfId="5320"/>
    <cellStyle name="Normal 4 3 3 2 4 2 8" xfId="5321"/>
    <cellStyle name="Normal 4 3 3 2 4 3" xfId="5322"/>
    <cellStyle name="Normal 4 3 3 2 4 3 2" xfId="5323"/>
    <cellStyle name="Normal 4 3 3 2 4 3 2 2" xfId="5324"/>
    <cellStyle name="Normal 4 3 3 2 4 3 2 2 2" xfId="5325"/>
    <cellStyle name="Normal 4 3 3 2 4 3 2 2 3" xfId="5326"/>
    <cellStyle name="Normal 4 3 3 2 4 3 2 3" xfId="5327"/>
    <cellStyle name="Normal 4 3 3 2 4 3 2 4" xfId="5328"/>
    <cellStyle name="Normal 4 3 3 2 4 3 2 5" xfId="5329"/>
    <cellStyle name="Normal 4 3 3 2 4 3 3" xfId="5330"/>
    <cellStyle name="Normal 4 3 3 2 4 3 3 2" xfId="5331"/>
    <cellStyle name="Normal 4 3 3 2 4 3 3 2 2" xfId="5332"/>
    <cellStyle name="Normal 4 3 3 2 4 3 3 2 3" xfId="5333"/>
    <cellStyle name="Normal 4 3 3 2 4 3 3 3" xfId="5334"/>
    <cellStyle name="Normal 4 3 3 2 4 3 3 4" xfId="5335"/>
    <cellStyle name="Normal 4 3 3 2 4 3 3 5" xfId="5336"/>
    <cellStyle name="Normal 4 3 3 2 4 3 4" xfId="5337"/>
    <cellStyle name="Normal 4 3 3 2 4 3 4 2" xfId="5338"/>
    <cellStyle name="Normal 4 3 3 2 4 3 4 3" xfId="5339"/>
    <cellStyle name="Normal 4 3 3 2 4 3 5" xfId="5340"/>
    <cellStyle name="Normal 4 3 3 2 4 3 6" xfId="5341"/>
    <cellStyle name="Normal 4 3 3 2 4 3 7" xfId="5342"/>
    <cellStyle name="Normal 4 3 3 2 4 4" xfId="5343"/>
    <cellStyle name="Normal 4 3 3 2 4 4 2" xfId="5344"/>
    <cellStyle name="Normal 4 3 3 2 4 4 2 2" xfId="5345"/>
    <cellStyle name="Normal 4 3 3 2 4 4 2 3" xfId="5346"/>
    <cellStyle name="Normal 4 3 3 2 4 4 3" xfId="5347"/>
    <cellStyle name="Normal 4 3 3 2 4 4 4" xfId="5348"/>
    <cellStyle name="Normal 4 3 3 2 4 4 5" xfId="5349"/>
    <cellStyle name="Normal 4 3 3 2 4 5" xfId="5350"/>
    <cellStyle name="Normal 4 3 3 2 4 5 2" xfId="5351"/>
    <cellStyle name="Normal 4 3 3 2 4 5 2 2" xfId="5352"/>
    <cellStyle name="Normal 4 3 3 2 4 5 2 3" xfId="5353"/>
    <cellStyle name="Normal 4 3 3 2 4 5 3" xfId="5354"/>
    <cellStyle name="Normal 4 3 3 2 4 5 4" xfId="5355"/>
    <cellStyle name="Normal 4 3 3 2 4 5 5" xfId="5356"/>
    <cellStyle name="Normal 4 3 3 2 4 6" xfId="5357"/>
    <cellStyle name="Normal 4 3 3 2 4 6 2" xfId="5358"/>
    <cellStyle name="Normal 4 3 3 2 4 6 3" xfId="5359"/>
    <cellStyle name="Normal 4 3 3 2 4 7" xfId="5360"/>
    <cellStyle name="Normal 4 3 3 2 4 8" xfId="5361"/>
    <cellStyle name="Normal 4 3 3 2 4 9" xfId="5362"/>
    <cellStyle name="Normal 4 3 3 2 5" xfId="5363"/>
    <cellStyle name="Normal 4 3 3 2 5 2" xfId="5364"/>
    <cellStyle name="Normal 4 3 3 2 5 2 2" xfId="5365"/>
    <cellStyle name="Normal 4 3 3 2 5 2 2 2" xfId="5366"/>
    <cellStyle name="Normal 4 3 3 2 5 2 2 2 2" xfId="5367"/>
    <cellStyle name="Normal 4 3 3 2 5 2 2 2 3" xfId="5368"/>
    <cellStyle name="Normal 4 3 3 2 5 2 2 3" xfId="5369"/>
    <cellStyle name="Normal 4 3 3 2 5 2 2 4" xfId="5370"/>
    <cellStyle name="Normal 4 3 3 2 5 2 2 5" xfId="5371"/>
    <cellStyle name="Normal 4 3 3 2 5 2 3" xfId="5372"/>
    <cellStyle name="Normal 4 3 3 2 5 2 3 2" xfId="5373"/>
    <cellStyle name="Normal 4 3 3 2 5 2 3 2 2" xfId="5374"/>
    <cellStyle name="Normal 4 3 3 2 5 2 3 2 3" xfId="5375"/>
    <cellStyle name="Normal 4 3 3 2 5 2 3 3" xfId="5376"/>
    <cellStyle name="Normal 4 3 3 2 5 2 3 4" xfId="5377"/>
    <cellStyle name="Normal 4 3 3 2 5 2 3 5" xfId="5378"/>
    <cellStyle name="Normal 4 3 3 2 5 2 4" xfId="5379"/>
    <cellStyle name="Normal 4 3 3 2 5 2 4 2" xfId="5380"/>
    <cellStyle name="Normal 4 3 3 2 5 2 4 3" xfId="5381"/>
    <cellStyle name="Normal 4 3 3 2 5 2 5" xfId="5382"/>
    <cellStyle name="Normal 4 3 3 2 5 2 6" xfId="5383"/>
    <cellStyle name="Normal 4 3 3 2 5 2 7" xfId="5384"/>
    <cellStyle name="Normal 4 3 3 2 5 3" xfId="5385"/>
    <cellStyle name="Normal 4 3 3 2 5 3 2" xfId="5386"/>
    <cellStyle name="Normal 4 3 3 2 5 3 2 2" xfId="5387"/>
    <cellStyle name="Normal 4 3 3 2 5 3 2 3" xfId="5388"/>
    <cellStyle name="Normal 4 3 3 2 5 3 3" xfId="5389"/>
    <cellStyle name="Normal 4 3 3 2 5 3 4" xfId="5390"/>
    <cellStyle name="Normal 4 3 3 2 5 3 5" xfId="5391"/>
    <cellStyle name="Normal 4 3 3 2 5 4" xfId="5392"/>
    <cellStyle name="Normal 4 3 3 2 5 4 2" xfId="5393"/>
    <cellStyle name="Normal 4 3 3 2 5 4 2 2" xfId="5394"/>
    <cellStyle name="Normal 4 3 3 2 5 4 2 3" xfId="5395"/>
    <cellStyle name="Normal 4 3 3 2 5 4 3" xfId="5396"/>
    <cellStyle name="Normal 4 3 3 2 5 4 4" xfId="5397"/>
    <cellStyle name="Normal 4 3 3 2 5 4 5" xfId="5398"/>
    <cellStyle name="Normal 4 3 3 2 5 5" xfId="5399"/>
    <cellStyle name="Normal 4 3 3 2 5 5 2" xfId="5400"/>
    <cellStyle name="Normal 4 3 3 2 5 5 3" xfId="5401"/>
    <cellStyle name="Normal 4 3 3 2 5 6" xfId="5402"/>
    <cellStyle name="Normal 4 3 3 2 5 7" xfId="5403"/>
    <cellStyle name="Normal 4 3 3 2 5 8" xfId="5404"/>
    <cellStyle name="Normal 4 3 3 2 6" xfId="5405"/>
    <cellStyle name="Normal 4 3 3 2 6 2" xfId="5406"/>
    <cellStyle name="Normal 4 3 3 2 6 2 2" xfId="5407"/>
    <cellStyle name="Normal 4 3 3 2 6 2 2 2" xfId="5408"/>
    <cellStyle name="Normal 4 3 3 2 6 2 2 3" xfId="5409"/>
    <cellStyle name="Normal 4 3 3 2 6 2 3" xfId="5410"/>
    <cellStyle name="Normal 4 3 3 2 6 2 4" xfId="5411"/>
    <cellStyle name="Normal 4 3 3 2 6 2 5" xfId="5412"/>
    <cellStyle name="Normal 4 3 3 2 6 3" xfId="5413"/>
    <cellStyle name="Normal 4 3 3 2 6 3 2" xfId="5414"/>
    <cellStyle name="Normal 4 3 3 2 6 3 2 2" xfId="5415"/>
    <cellStyle name="Normal 4 3 3 2 6 3 2 3" xfId="5416"/>
    <cellStyle name="Normal 4 3 3 2 6 3 3" xfId="5417"/>
    <cellStyle name="Normal 4 3 3 2 6 3 4" xfId="5418"/>
    <cellStyle name="Normal 4 3 3 2 6 3 5" xfId="5419"/>
    <cellStyle name="Normal 4 3 3 2 6 4" xfId="5420"/>
    <cellStyle name="Normal 4 3 3 2 6 4 2" xfId="5421"/>
    <cellStyle name="Normal 4 3 3 2 6 4 3" xfId="5422"/>
    <cellStyle name="Normal 4 3 3 2 6 5" xfId="5423"/>
    <cellStyle name="Normal 4 3 3 2 6 6" xfId="5424"/>
    <cellStyle name="Normal 4 3 3 2 6 7" xfId="5425"/>
    <cellStyle name="Normal 4 3 3 2 7" xfId="5426"/>
    <cellStyle name="Normal 4 3 3 2 7 2" xfId="5427"/>
    <cellStyle name="Normal 4 3 3 2 7 2 2" xfId="5428"/>
    <cellStyle name="Normal 4 3 3 2 7 2 3" xfId="5429"/>
    <cellStyle name="Normal 4 3 3 2 7 3" xfId="5430"/>
    <cellStyle name="Normal 4 3 3 2 7 4" xfId="5431"/>
    <cellStyle name="Normal 4 3 3 2 7 5" xfId="5432"/>
    <cellStyle name="Normal 4 3 3 2 8" xfId="5433"/>
    <cellStyle name="Normal 4 3 3 2 8 2" xfId="5434"/>
    <cellStyle name="Normal 4 3 3 2 8 2 2" xfId="5435"/>
    <cellStyle name="Normal 4 3 3 2 8 2 3" xfId="5436"/>
    <cellStyle name="Normal 4 3 3 2 8 3" xfId="5437"/>
    <cellStyle name="Normal 4 3 3 2 8 4" xfId="5438"/>
    <cellStyle name="Normal 4 3 3 2 8 5" xfId="5439"/>
    <cellStyle name="Normal 4 3 3 2 9" xfId="5440"/>
    <cellStyle name="Normal 4 3 3 2 9 2" xfId="5441"/>
    <cellStyle name="Normal 4 3 3 2 9 3" xfId="5442"/>
    <cellStyle name="Normal 4 3 3 3" xfId="5443"/>
    <cellStyle name="Normal 4 3 3 3 2" xfId="5444"/>
    <cellStyle name="Normal 4 3 3 3 2 2" xfId="5445"/>
    <cellStyle name="Normal 4 3 3 3 2 2 2" xfId="5446"/>
    <cellStyle name="Normal 4 3 3 3 2 2 2 2" xfId="5447"/>
    <cellStyle name="Normal 4 3 3 3 2 2 2 2 2" xfId="5448"/>
    <cellStyle name="Normal 4 3 3 3 2 2 2 2 3" xfId="5449"/>
    <cellStyle name="Normal 4 3 3 3 2 2 2 3" xfId="5450"/>
    <cellStyle name="Normal 4 3 3 3 2 2 2 4" xfId="5451"/>
    <cellStyle name="Normal 4 3 3 3 2 2 2 5" xfId="5452"/>
    <cellStyle name="Normal 4 3 3 3 2 2 3" xfId="5453"/>
    <cellStyle name="Normal 4 3 3 3 2 2 3 2" xfId="5454"/>
    <cellStyle name="Normal 4 3 3 3 2 2 3 2 2" xfId="5455"/>
    <cellStyle name="Normal 4 3 3 3 2 2 3 2 3" xfId="5456"/>
    <cellStyle name="Normal 4 3 3 3 2 2 3 3" xfId="5457"/>
    <cellStyle name="Normal 4 3 3 3 2 2 3 4" xfId="5458"/>
    <cellStyle name="Normal 4 3 3 3 2 2 3 5" xfId="5459"/>
    <cellStyle name="Normal 4 3 3 3 2 2 4" xfId="5460"/>
    <cellStyle name="Normal 4 3 3 3 2 2 4 2" xfId="5461"/>
    <cellStyle name="Normal 4 3 3 3 2 2 4 3" xfId="5462"/>
    <cellStyle name="Normal 4 3 3 3 2 2 5" xfId="5463"/>
    <cellStyle name="Normal 4 3 3 3 2 2 6" xfId="5464"/>
    <cellStyle name="Normal 4 3 3 3 2 2 7" xfId="5465"/>
    <cellStyle name="Normal 4 3 3 3 2 3" xfId="5466"/>
    <cellStyle name="Normal 4 3 3 3 2 3 2" xfId="5467"/>
    <cellStyle name="Normal 4 3 3 3 2 3 2 2" xfId="5468"/>
    <cellStyle name="Normal 4 3 3 3 2 3 2 3" xfId="5469"/>
    <cellStyle name="Normal 4 3 3 3 2 3 3" xfId="5470"/>
    <cellStyle name="Normal 4 3 3 3 2 3 4" xfId="5471"/>
    <cellStyle name="Normal 4 3 3 3 2 3 5" xfId="5472"/>
    <cellStyle name="Normal 4 3 3 3 2 4" xfId="5473"/>
    <cellStyle name="Normal 4 3 3 3 2 4 2" xfId="5474"/>
    <cellStyle name="Normal 4 3 3 3 2 4 2 2" xfId="5475"/>
    <cellStyle name="Normal 4 3 3 3 2 4 2 3" xfId="5476"/>
    <cellStyle name="Normal 4 3 3 3 2 4 3" xfId="5477"/>
    <cellStyle name="Normal 4 3 3 3 2 4 4" xfId="5478"/>
    <cellStyle name="Normal 4 3 3 3 2 4 5" xfId="5479"/>
    <cellStyle name="Normal 4 3 3 3 2 5" xfId="5480"/>
    <cellStyle name="Normal 4 3 3 3 2 5 2" xfId="5481"/>
    <cellStyle name="Normal 4 3 3 3 2 5 3" xfId="5482"/>
    <cellStyle name="Normal 4 3 3 3 2 6" xfId="5483"/>
    <cellStyle name="Normal 4 3 3 3 2 7" xfId="5484"/>
    <cellStyle name="Normal 4 3 3 3 2 8" xfId="5485"/>
    <cellStyle name="Normal 4 3 3 3 3" xfId="5486"/>
    <cellStyle name="Normal 4 3 3 3 3 2" xfId="5487"/>
    <cellStyle name="Normal 4 3 3 3 3 2 2" xfId="5488"/>
    <cellStyle name="Normal 4 3 3 3 3 2 2 2" xfId="5489"/>
    <cellStyle name="Normal 4 3 3 3 3 2 2 3" xfId="5490"/>
    <cellStyle name="Normal 4 3 3 3 3 2 3" xfId="5491"/>
    <cellStyle name="Normal 4 3 3 3 3 2 4" xfId="5492"/>
    <cellStyle name="Normal 4 3 3 3 3 2 5" xfId="5493"/>
    <cellStyle name="Normal 4 3 3 3 3 3" xfId="5494"/>
    <cellStyle name="Normal 4 3 3 3 3 3 2" xfId="5495"/>
    <cellStyle name="Normal 4 3 3 3 3 3 2 2" xfId="5496"/>
    <cellStyle name="Normal 4 3 3 3 3 3 2 3" xfId="5497"/>
    <cellStyle name="Normal 4 3 3 3 3 3 3" xfId="5498"/>
    <cellStyle name="Normal 4 3 3 3 3 3 4" xfId="5499"/>
    <cellStyle name="Normal 4 3 3 3 3 3 5" xfId="5500"/>
    <cellStyle name="Normal 4 3 3 3 3 4" xfId="5501"/>
    <cellStyle name="Normal 4 3 3 3 3 4 2" xfId="5502"/>
    <cellStyle name="Normal 4 3 3 3 3 4 3" xfId="5503"/>
    <cellStyle name="Normal 4 3 3 3 3 5" xfId="5504"/>
    <cellStyle name="Normal 4 3 3 3 3 6" xfId="5505"/>
    <cellStyle name="Normal 4 3 3 3 3 7" xfId="5506"/>
    <cellStyle name="Normal 4 3 3 3 4" xfId="5507"/>
    <cellStyle name="Normal 4 3 3 3 4 2" xfId="5508"/>
    <cellStyle name="Normal 4 3 3 3 4 2 2" xfId="5509"/>
    <cellStyle name="Normal 4 3 3 3 4 2 3" xfId="5510"/>
    <cellStyle name="Normal 4 3 3 3 4 3" xfId="5511"/>
    <cellStyle name="Normal 4 3 3 3 4 4" xfId="5512"/>
    <cellStyle name="Normal 4 3 3 3 4 5" xfId="5513"/>
    <cellStyle name="Normal 4 3 3 3 5" xfId="5514"/>
    <cellStyle name="Normal 4 3 3 3 5 2" xfId="5515"/>
    <cellStyle name="Normal 4 3 3 3 5 2 2" xfId="5516"/>
    <cellStyle name="Normal 4 3 3 3 5 2 3" xfId="5517"/>
    <cellStyle name="Normal 4 3 3 3 5 3" xfId="5518"/>
    <cellStyle name="Normal 4 3 3 3 5 4" xfId="5519"/>
    <cellStyle name="Normal 4 3 3 3 5 5" xfId="5520"/>
    <cellStyle name="Normal 4 3 3 3 6" xfId="5521"/>
    <cellStyle name="Normal 4 3 3 3 6 2" xfId="5522"/>
    <cellStyle name="Normal 4 3 3 3 6 3" xfId="5523"/>
    <cellStyle name="Normal 4 3 3 3 7" xfId="5524"/>
    <cellStyle name="Normal 4 3 3 3 8" xfId="5525"/>
    <cellStyle name="Normal 4 3 3 3 9" xfId="5526"/>
    <cellStyle name="Normal 4 3 3 4" xfId="5527"/>
    <cellStyle name="Normal 4 3 3 4 2" xfId="5528"/>
    <cellStyle name="Normal 4 3 3 4 2 2" xfId="5529"/>
    <cellStyle name="Normal 4 3 3 4 2 2 2" xfId="5530"/>
    <cellStyle name="Normal 4 3 3 4 2 2 2 2" xfId="5531"/>
    <cellStyle name="Normal 4 3 3 4 2 2 2 2 2" xfId="5532"/>
    <cellStyle name="Normal 4 3 3 4 2 2 2 2 3" xfId="5533"/>
    <cellStyle name="Normal 4 3 3 4 2 2 2 3" xfId="5534"/>
    <cellStyle name="Normal 4 3 3 4 2 2 2 4" xfId="5535"/>
    <cellStyle name="Normal 4 3 3 4 2 2 2 5" xfId="5536"/>
    <cellStyle name="Normal 4 3 3 4 2 2 3" xfId="5537"/>
    <cellStyle name="Normal 4 3 3 4 2 2 3 2" xfId="5538"/>
    <cellStyle name="Normal 4 3 3 4 2 2 3 2 2" xfId="5539"/>
    <cellStyle name="Normal 4 3 3 4 2 2 3 2 3" xfId="5540"/>
    <cellStyle name="Normal 4 3 3 4 2 2 3 3" xfId="5541"/>
    <cellStyle name="Normal 4 3 3 4 2 2 3 4" xfId="5542"/>
    <cellStyle name="Normal 4 3 3 4 2 2 3 5" xfId="5543"/>
    <cellStyle name="Normal 4 3 3 4 2 2 4" xfId="5544"/>
    <cellStyle name="Normal 4 3 3 4 2 2 4 2" xfId="5545"/>
    <cellStyle name="Normal 4 3 3 4 2 2 4 3" xfId="5546"/>
    <cellStyle name="Normal 4 3 3 4 2 2 5" xfId="5547"/>
    <cellStyle name="Normal 4 3 3 4 2 2 6" xfId="5548"/>
    <cellStyle name="Normal 4 3 3 4 2 2 7" xfId="5549"/>
    <cellStyle name="Normal 4 3 3 4 2 3" xfId="5550"/>
    <cellStyle name="Normal 4 3 3 4 2 3 2" xfId="5551"/>
    <cellStyle name="Normal 4 3 3 4 2 3 2 2" xfId="5552"/>
    <cellStyle name="Normal 4 3 3 4 2 3 2 3" xfId="5553"/>
    <cellStyle name="Normal 4 3 3 4 2 3 3" xfId="5554"/>
    <cellStyle name="Normal 4 3 3 4 2 3 4" xfId="5555"/>
    <cellStyle name="Normal 4 3 3 4 2 3 5" xfId="5556"/>
    <cellStyle name="Normal 4 3 3 4 2 4" xfId="5557"/>
    <cellStyle name="Normal 4 3 3 4 2 4 2" xfId="5558"/>
    <cellStyle name="Normal 4 3 3 4 2 4 2 2" xfId="5559"/>
    <cellStyle name="Normal 4 3 3 4 2 4 2 3" xfId="5560"/>
    <cellStyle name="Normal 4 3 3 4 2 4 3" xfId="5561"/>
    <cellStyle name="Normal 4 3 3 4 2 4 4" xfId="5562"/>
    <cellStyle name="Normal 4 3 3 4 2 4 5" xfId="5563"/>
    <cellStyle name="Normal 4 3 3 4 2 5" xfId="5564"/>
    <cellStyle name="Normal 4 3 3 4 2 5 2" xfId="5565"/>
    <cellStyle name="Normal 4 3 3 4 2 5 3" xfId="5566"/>
    <cellStyle name="Normal 4 3 3 4 2 6" xfId="5567"/>
    <cellStyle name="Normal 4 3 3 4 2 7" xfId="5568"/>
    <cellStyle name="Normal 4 3 3 4 2 8" xfId="5569"/>
    <cellStyle name="Normal 4 3 3 4 3" xfId="5570"/>
    <cellStyle name="Normal 4 3 3 4 3 2" xfId="5571"/>
    <cellStyle name="Normal 4 3 3 4 3 2 2" xfId="5572"/>
    <cellStyle name="Normal 4 3 3 4 3 2 2 2" xfId="5573"/>
    <cellStyle name="Normal 4 3 3 4 3 2 2 3" xfId="5574"/>
    <cellStyle name="Normal 4 3 3 4 3 2 3" xfId="5575"/>
    <cellStyle name="Normal 4 3 3 4 3 2 4" xfId="5576"/>
    <cellStyle name="Normal 4 3 3 4 3 2 5" xfId="5577"/>
    <cellStyle name="Normal 4 3 3 4 3 3" xfId="5578"/>
    <cellStyle name="Normal 4 3 3 4 3 3 2" xfId="5579"/>
    <cellStyle name="Normal 4 3 3 4 3 3 2 2" xfId="5580"/>
    <cellStyle name="Normal 4 3 3 4 3 3 2 3" xfId="5581"/>
    <cellStyle name="Normal 4 3 3 4 3 3 3" xfId="5582"/>
    <cellStyle name="Normal 4 3 3 4 3 3 4" xfId="5583"/>
    <cellStyle name="Normal 4 3 3 4 3 3 5" xfId="5584"/>
    <cellStyle name="Normal 4 3 3 4 3 4" xfId="5585"/>
    <cellStyle name="Normal 4 3 3 4 3 4 2" xfId="5586"/>
    <cellStyle name="Normal 4 3 3 4 3 4 3" xfId="5587"/>
    <cellStyle name="Normal 4 3 3 4 3 5" xfId="5588"/>
    <cellStyle name="Normal 4 3 3 4 3 6" xfId="5589"/>
    <cellStyle name="Normal 4 3 3 4 3 7" xfId="5590"/>
    <cellStyle name="Normal 4 3 3 4 4" xfId="5591"/>
    <cellStyle name="Normal 4 3 3 4 4 2" xfId="5592"/>
    <cellStyle name="Normal 4 3 3 4 4 2 2" xfId="5593"/>
    <cellStyle name="Normal 4 3 3 4 4 2 3" xfId="5594"/>
    <cellStyle name="Normal 4 3 3 4 4 3" xfId="5595"/>
    <cellStyle name="Normal 4 3 3 4 4 4" xfId="5596"/>
    <cellStyle name="Normal 4 3 3 4 4 5" xfId="5597"/>
    <cellStyle name="Normal 4 3 3 4 5" xfId="5598"/>
    <cellStyle name="Normal 4 3 3 4 5 2" xfId="5599"/>
    <cellStyle name="Normal 4 3 3 4 5 2 2" xfId="5600"/>
    <cellStyle name="Normal 4 3 3 4 5 2 3" xfId="5601"/>
    <cellStyle name="Normal 4 3 3 4 5 3" xfId="5602"/>
    <cellStyle name="Normal 4 3 3 4 5 4" xfId="5603"/>
    <cellStyle name="Normal 4 3 3 4 5 5" xfId="5604"/>
    <cellStyle name="Normal 4 3 3 4 6" xfId="5605"/>
    <cellStyle name="Normal 4 3 3 4 6 2" xfId="5606"/>
    <cellStyle name="Normal 4 3 3 4 6 3" xfId="5607"/>
    <cellStyle name="Normal 4 3 3 4 7" xfId="5608"/>
    <cellStyle name="Normal 4 3 3 4 8" xfId="5609"/>
    <cellStyle name="Normal 4 3 3 4 9" xfId="5610"/>
    <cellStyle name="Normal 4 3 3 5" xfId="5611"/>
    <cellStyle name="Normal 4 3 3 5 2" xfId="5612"/>
    <cellStyle name="Normal 4 3 3 5 2 2" xfId="5613"/>
    <cellStyle name="Normal 4 3 3 5 2 2 2" xfId="5614"/>
    <cellStyle name="Normal 4 3 3 5 2 2 2 2" xfId="5615"/>
    <cellStyle name="Normal 4 3 3 5 2 2 2 2 2" xfId="5616"/>
    <cellStyle name="Normal 4 3 3 5 2 2 2 2 3" xfId="5617"/>
    <cellStyle name="Normal 4 3 3 5 2 2 2 3" xfId="5618"/>
    <cellStyle name="Normal 4 3 3 5 2 2 2 4" xfId="5619"/>
    <cellStyle name="Normal 4 3 3 5 2 2 2 5" xfId="5620"/>
    <cellStyle name="Normal 4 3 3 5 2 2 3" xfId="5621"/>
    <cellStyle name="Normal 4 3 3 5 2 2 3 2" xfId="5622"/>
    <cellStyle name="Normal 4 3 3 5 2 2 3 2 2" xfId="5623"/>
    <cellStyle name="Normal 4 3 3 5 2 2 3 2 3" xfId="5624"/>
    <cellStyle name="Normal 4 3 3 5 2 2 3 3" xfId="5625"/>
    <cellStyle name="Normal 4 3 3 5 2 2 3 4" xfId="5626"/>
    <cellStyle name="Normal 4 3 3 5 2 2 3 5" xfId="5627"/>
    <cellStyle name="Normal 4 3 3 5 2 2 4" xfId="5628"/>
    <cellStyle name="Normal 4 3 3 5 2 2 4 2" xfId="5629"/>
    <cellStyle name="Normal 4 3 3 5 2 2 4 3" xfId="5630"/>
    <cellStyle name="Normal 4 3 3 5 2 2 5" xfId="5631"/>
    <cellStyle name="Normal 4 3 3 5 2 2 6" xfId="5632"/>
    <cellStyle name="Normal 4 3 3 5 2 2 7" xfId="5633"/>
    <cellStyle name="Normal 4 3 3 5 2 3" xfId="5634"/>
    <cellStyle name="Normal 4 3 3 5 2 3 2" xfId="5635"/>
    <cellStyle name="Normal 4 3 3 5 2 3 2 2" xfId="5636"/>
    <cellStyle name="Normal 4 3 3 5 2 3 2 3" xfId="5637"/>
    <cellStyle name="Normal 4 3 3 5 2 3 3" xfId="5638"/>
    <cellStyle name="Normal 4 3 3 5 2 3 4" xfId="5639"/>
    <cellStyle name="Normal 4 3 3 5 2 3 5" xfId="5640"/>
    <cellStyle name="Normal 4 3 3 5 2 4" xfId="5641"/>
    <cellStyle name="Normal 4 3 3 5 2 4 2" xfId="5642"/>
    <cellStyle name="Normal 4 3 3 5 2 4 2 2" xfId="5643"/>
    <cellStyle name="Normal 4 3 3 5 2 4 2 3" xfId="5644"/>
    <cellStyle name="Normal 4 3 3 5 2 4 3" xfId="5645"/>
    <cellStyle name="Normal 4 3 3 5 2 4 4" xfId="5646"/>
    <cellStyle name="Normal 4 3 3 5 2 4 5" xfId="5647"/>
    <cellStyle name="Normal 4 3 3 5 2 5" xfId="5648"/>
    <cellStyle name="Normal 4 3 3 5 2 5 2" xfId="5649"/>
    <cellStyle name="Normal 4 3 3 5 2 5 3" xfId="5650"/>
    <cellStyle name="Normal 4 3 3 5 2 6" xfId="5651"/>
    <cellStyle name="Normal 4 3 3 5 2 7" xfId="5652"/>
    <cellStyle name="Normal 4 3 3 5 2 8" xfId="5653"/>
    <cellStyle name="Normal 4 3 3 5 3" xfId="5654"/>
    <cellStyle name="Normal 4 3 3 5 3 2" xfId="5655"/>
    <cellStyle name="Normal 4 3 3 5 3 2 2" xfId="5656"/>
    <cellStyle name="Normal 4 3 3 5 3 2 2 2" xfId="5657"/>
    <cellStyle name="Normal 4 3 3 5 3 2 2 3" xfId="5658"/>
    <cellStyle name="Normal 4 3 3 5 3 2 3" xfId="5659"/>
    <cellStyle name="Normal 4 3 3 5 3 2 4" xfId="5660"/>
    <cellStyle name="Normal 4 3 3 5 3 2 5" xfId="5661"/>
    <cellStyle name="Normal 4 3 3 5 3 3" xfId="5662"/>
    <cellStyle name="Normal 4 3 3 5 3 3 2" xfId="5663"/>
    <cellStyle name="Normal 4 3 3 5 3 3 2 2" xfId="5664"/>
    <cellStyle name="Normal 4 3 3 5 3 3 2 3" xfId="5665"/>
    <cellStyle name="Normal 4 3 3 5 3 3 3" xfId="5666"/>
    <cellStyle name="Normal 4 3 3 5 3 3 4" xfId="5667"/>
    <cellStyle name="Normal 4 3 3 5 3 3 5" xfId="5668"/>
    <cellStyle name="Normal 4 3 3 5 3 4" xfId="5669"/>
    <cellStyle name="Normal 4 3 3 5 3 4 2" xfId="5670"/>
    <cellStyle name="Normal 4 3 3 5 3 4 3" xfId="5671"/>
    <cellStyle name="Normal 4 3 3 5 3 5" xfId="5672"/>
    <cellStyle name="Normal 4 3 3 5 3 6" xfId="5673"/>
    <cellStyle name="Normal 4 3 3 5 3 7" xfId="5674"/>
    <cellStyle name="Normal 4 3 3 5 4" xfId="5675"/>
    <cellStyle name="Normal 4 3 3 5 4 2" xfId="5676"/>
    <cellStyle name="Normal 4 3 3 5 4 2 2" xfId="5677"/>
    <cellStyle name="Normal 4 3 3 5 4 2 3" xfId="5678"/>
    <cellStyle name="Normal 4 3 3 5 4 3" xfId="5679"/>
    <cellStyle name="Normal 4 3 3 5 4 4" xfId="5680"/>
    <cellStyle name="Normal 4 3 3 5 4 5" xfId="5681"/>
    <cellStyle name="Normal 4 3 3 5 5" xfId="5682"/>
    <cellStyle name="Normal 4 3 3 5 5 2" xfId="5683"/>
    <cellStyle name="Normal 4 3 3 5 5 2 2" xfId="5684"/>
    <cellStyle name="Normal 4 3 3 5 5 2 3" xfId="5685"/>
    <cellStyle name="Normal 4 3 3 5 5 3" xfId="5686"/>
    <cellStyle name="Normal 4 3 3 5 5 4" xfId="5687"/>
    <cellStyle name="Normal 4 3 3 5 5 5" xfId="5688"/>
    <cellStyle name="Normal 4 3 3 5 6" xfId="5689"/>
    <cellStyle name="Normal 4 3 3 5 6 2" xfId="5690"/>
    <cellStyle name="Normal 4 3 3 5 6 3" xfId="5691"/>
    <cellStyle name="Normal 4 3 3 5 7" xfId="5692"/>
    <cellStyle name="Normal 4 3 3 5 8" xfId="5693"/>
    <cellStyle name="Normal 4 3 3 5 9" xfId="5694"/>
    <cellStyle name="Normal 4 3 3 6" xfId="5695"/>
    <cellStyle name="Normal 4 3 3 6 2" xfId="5696"/>
    <cellStyle name="Normal 4 3 3 6 2 2" xfId="5697"/>
    <cellStyle name="Normal 4 3 3 6 2 2 2" xfId="5698"/>
    <cellStyle name="Normal 4 3 3 6 2 2 2 2" xfId="5699"/>
    <cellStyle name="Normal 4 3 3 6 2 2 2 3" xfId="5700"/>
    <cellStyle name="Normal 4 3 3 6 2 2 3" xfId="5701"/>
    <cellStyle name="Normal 4 3 3 6 2 2 4" xfId="5702"/>
    <cellStyle name="Normal 4 3 3 6 2 2 5" xfId="5703"/>
    <cellStyle name="Normal 4 3 3 6 2 3" xfId="5704"/>
    <cellStyle name="Normal 4 3 3 6 2 3 2" xfId="5705"/>
    <cellStyle name="Normal 4 3 3 6 2 3 2 2" xfId="5706"/>
    <cellStyle name="Normal 4 3 3 6 2 3 2 3" xfId="5707"/>
    <cellStyle name="Normal 4 3 3 6 2 3 3" xfId="5708"/>
    <cellStyle name="Normal 4 3 3 6 2 3 4" xfId="5709"/>
    <cellStyle name="Normal 4 3 3 6 2 3 5" xfId="5710"/>
    <cellStyle name="Normal 4 3 3 6 2 4" xfId="5711"/>
    <cellStyle name="Normal 4 3 3 6 2 4 2" xfId="5712"/>
    <cellStyle name="Normal 4 3 3 6 2 4 3" xfId="5713"/>
    <cellStyle name="Normal 4 3 3 6 2 5" xfId="5714"/>
    <cellStyle name="Normal 4 3 3 6 2 6" xfId="5715"/>
    <cellStyle name="Normal 4 3 3 6 2 7" xfId="5716"/>
    <cellStyle name="Normal 4 3 3 6 3" xfId="5717"/>
    <cellStyle name="Normal 4 3 3 6 3 2" xfId="5718"/>
    <cellStyle name="Normal 4 3 3 6 3 2 2" xfId="5719"/>
    <cellStyle name="Normal 4 3 3 6 3 2 3" xfId="5720"/>
    <cellStyle name="Normal 4 3 3 6 3 3" xfId="5721"/>
    <cellStyle name="Normal 4 3 3 6 3 4" xfId="5722"/>
    <cellStyle name="Normal 4 3 3 6 3 5" xfId="5723"/>
    <cellStyle name="Normal 4 3 3 6 4" xfId="5724"/>
    <cellStyle name="Normal 4 3 3 6 4 2" xfId="5725"/>
    <cellStyle name="Normal 4 3 3 6 4 2 2" xfId="5726"/>
    <cellStyle name="Normal 4 3 3 6 4 2 3" xfId="5727"/>
    <cellStyle name="Normal 4 3 3 6 4 3" xfId="5728"/>
    <cellStyle name="Normal 4 3 3 6 4 4" xfId="5729"/>
    <cellStyle name="Normal 4 3 3 6 4 5" xfId="5730"/>
    <cellStyle name="Normal 4 3 3 6 5" xfId="5731"/>
    <cellStyle name="Normal 4 3 3 6 5 2" xfId="5732"/>
    <cellStyle name="Normal 4 3 3 6 5 3" xfId="5733"/>
    <cellStyle name="Normal 4 3 3 6 6" xfId="5734"/>
    <cellStyle name="Normal 4 3 3 6 7" xfId="5735"/>
    <cellStyle name="Normal 4 3 3 6 8" xfId="5736"/>
    <cellStyle name="Normal 4 3 3 7" xfId="5737"/>
    <cellStyle name="Normal 4 3 3 7 2" xfId="5738"/>
    <cellStyle name="Normal 4 3 3 7 2 2" xfId="5739"/>
    <cellStyle name="Normal 4 3 3 7 2 2 2" xfId="5740"/>
    <cellStyle name="Normal 4 3 3 7 2 2 3" xfId="5741"/>
    <cellStyle name="Normal 4 3 3 7 2 3" xfId="5742"/>
    <cellStyle name="Normal 4 3 3 7 2 4" xfId="5743"/>
    <cellStyle name="Normal 4 3 3 7 2 5" xfId="5744"/>
    <cellStyle name="Normal 4 3 3 7 3" xfId="5745"/>
    <cellStyle name="Normal 4 3 3 7 3 2" xfId="5746"/>
    <cellStyle name="Normal 4 3 3 7 3 2 2" xfId="5747"/>
    <cellStyle name="Normal 4 3 3 7 3 2 3" xfId="5748"/>
    <cellStyle name="Normal 4 3 3 7 3 3" xfId="5749"/>
    <cellStyle name="Normal 4 3 3 7 3 4" xfId="5750"/>
    <cellStyle name="Normal 4 3 3 7 3 5" xfId="5751"/>
    <cellStyle name="Normal 4 3 3 7 4" xfId="5752"/>
    <cellStyle name="Normal 4 3 3 7 4 2" xfId="5753"/>
    <cellStyle name="Normal 4 3 3 7 4 3" xfId="5754"/>
    <cellStyle name="Normal 4 3 3 7 5" xfId="5755"/>
    <cellStyle name="Normal 4 3 3 7 6" xfId="5756"/>
    <cellStyle name="Normal 4 3 3 7 7" xfId="5757"/>
    <cellStyle name="Normal 4 3 3 8" xfId="5758"/>
    <cellStyle name="Normal 4 3 3 8 2" xfId="5759"/>
    <cellStyle name="Normal 4 3 3 8 2 2" xfId="5760"/>
    <cellStyle name="Normal 4 3 3 8 2 2 2" xfId="5761"/>
    <cellStyle name="Normal 4 3 3 8 2 2 3" xfId="5762"/>
    <cellStyle name="Normal 4 3 3 8 2 3" xfId="5763"/>
    <cellStyle name="Normal 4 3 3 8 2 4" xfId="5764"/>
    <cellStyle name="Normal 4 3 3 8 2 5" xfId="5765"/>
    <cellStyle name="Normal 4 3 3 8 3" xfId="5766"/>
    <cellStyle name="Normal 4 3 3 8 3 2" xfId="5767"/>
    <cellStyle name="Normal 4 3 3 8 3 2 2" xfId="5768"/>
    <cellStyle name="Normal 4 3 3 8 3 2 3" xfId="5769"/>
    <cellStyle name="Normal 4 3 3 8 3 3" xfId="5770"/>
    <cellStyle name="Normal 4 3 3 8 3 4" xfId="5771"/>
    <cellStyle name="Normal 4 3 3 8 3 5" xfId="5772"/>
    <cellStyle name="Normal 4 3 3 8 4" xfId="5773"/>
    <cellStyle name="Normal 4 3 3 8 4 2" xfId="5774"/>
    <cellStyle name="Normal 4 3 3 8 4 3" xfId="5775"/>
    <cellStyle name="Normal 4 3 3 8 5" xfId="5776"/>
    <cellStyle name="Normal 4 3 3 8 6" xfId="5777"/>
    <cellStyle name="Normal 4 3 3 8 7" xfId="5778"/>
    <cellStyle name="Normal 4 3 3 9" xfId="5779"/>
    <cellStyle name="Normal 4 3 3 9 2" xfId="5780"/>
    <cellStyle name="Normal 4 3 3 9 2 2" xfId="5781"/>
    <cellStyle name="Normal 4 3 3 9 2 3" xfId="5782"/>
    <cellStyle name="Normal 4 3 3 9 3" xfId="5783"/>
    <cellStyle name="Normal 4 3 3 9 4" xfId="5784"/>
    <cellStyle name="Normal 4 3 3 9 5" xfId="5785"/>
    <cellStyle name="Normal 4 3 4" xfId="5786"/>
    <cellStyle name="Normal 4 3 4 10" xfId="5787"/>
    <cellStyle name="Normal 4 3 4 11" xfId="5788"/>
    <cellStyle name="Normal 4 3 4 12" xfId="5789"/>
    <cellStyle name="Normal 4 3 4 2" xfId="5790"/>
    <cellStyle name="Normal 4 3 4 2 2" xfId="5791"/>
    <cellStyle name="Normal 4 3 4 2 2 2" xfId="5792"/>
    <cellStyle name="Normal 4 3 4 2 2 2 2" xfId="5793"/>
    <cellStyle name="Normal 4 3 4 2 2 2 2 2" xfId="5794"/>
    <cellStyle name="Normal 4 3 4 2 2 2 2 2 2" xfId="5795"/>
    <cellStyle name="Normal 4 3 4 2 2 2 2 2 3" xfId="5796"/>
    <cellStyle name="Normal 4 3 4 2 2 2 2 3" xfId="5797"/>
    <cellStyle name="Normal 4 3 4 2 2 2 2 4" xfId="5798"/>
    <cellStyle name="Normal 4 3 4 2 2 2 2 5" xfId="5799"/>
    <cellStyle name="Normal 4 3 4 2 2 2 3" xfId="5800"/>
    <cellStyle name="Normal 4 3 4 2 2 2 3 2" xfId="5801"/>
    <cellStyle name="Normal 4 3 4 2 2 2 3 2 2" xfId="5802"/>
    <cellStyle name="Normal 4 3 4 2 2 2 3 2 3" xfId="5803"/>
    <cellStyle name="Normal 4 3 4 2 2 2 3 3" xfId="5804"/>
    <cellStyle name="Normal 4 3 4 2 2 2 3 4" xfId="5805"/>
    <cellStyle name="Normal 4 3 4 2 2 2 3 5" xfId="5806"/>
    <cellStyle name="Normal 4 3 4 2 2 2 4" xfId="5807"/>
    <cellStyle name="Normal 4 3 4 2 2 2 4 2" xfId="5808"/>
    <cellStyle name="Normal 4 3 4 2 2 2 4 3" xfId="5809"/>
    <cellStyle name="Normal 4 3 4 2 2 2 5" xfId="5810"/>
    <cellStyle name="Normal 4 3 4 2 2 2 6" xfId="5811"/>
    <cellStyle name="Normal 4 3 4 2 2 2 7" xfId="5812"/>
    <cellStyle name="Normal 4 3 4 2 2 3" xfId="5813"/>
    <cellStyle name="Normal 4 3 4 2 2 3 2" xfId="5814"/>
    <cellStyle name="Normal 4 3 4 2 2 3 2 2" xfId="5815"/>
    <cellStyle name="Normal 4 3 4 2 2 3 2 3" xfId="5816"/>
    <cellStyle name="Normal 4 3 4 2 2 3 3" xfId="5817"/>
    <cellStyle name="Normal 4 3 4 2 2 3 4" xfId="5818"/>
    <cellStyle name="Normal 4 3 4 2 2 3 5" xfId="5819"/>
    <cellStyle name="Normal 4 3 4 2 2 4" xfId="5820"/>
    <cellStyle name="Normal 4 3 4 2 2 4 2" xfId="5821"/>
    <cellStyle name="Normal 4 3 4 2 2 4 2 2" xfId="5822"/>
    <cellStyle name="Normal 4 3 4 2 2 4 2 3" xfId="5823"/>
    <cellStyle name="Normal 4 3 4 2 2 4 3" xfId="5824"/>
    <cellStyle name="Normal 4 3 4 2 2 4 4" xfId="5825"/>
    <cellStyle name="Normal 4 3 4 2 2 4 5" xfId="5826"/>
    <cellStyle name="Normal 4 3 4 2 2 5" xfId="5827"/>
    <cellStyle name="Normal 4 3 4 2 2 5 2" xfId="5828"/>
    <cellStyle name="Normal 4 3 4 2 2 5 3" xfId="5829"/>
    <cellStyle name="Normal 4 3 4 2 2 6" xfId="5830"/>
    <cellStyle name="Normal 4 3 4 2 2 7" xfId="5831"/>
    <cellStyle name="Normal 4 3 4 2 2 8" xfId="5832"/>
    <cellStyle name="Normal 4 3 4 2 3" xfId="5833"/>
    <cellStyle name="Normal 4 3 4 2 3 2" xfId="5834"/>
    <cellStyle name="Normal 4 3 4 2 3 2 2" xfId="5835"/>
    <cellStyle name="Normal 4 3 4 2 3 2 2 2" xfId="5836"/>
    <cellStyle name="Normal 4 3 4 2 3 2 2 3" xfId="5837"/>
    <cellStyle name="Normal 4 3 4 2 3 2 3" xfId="5838"/>
    <cellStyle name="Normal 4 3 4 2 3 2 4" xfId="5839"/>
    <cellStyle name="Normal 4 3 4 2 3 2 5" xfId="5840"/>
    <cellStyle name="Normal 4 3 4 2 3 3" xfId="5841"/>
    <cellStyle name="Normal 4 3 4 2 3 3 2" xfId="5842"/>
    <cellStyle name="Normal 4 3 4 2 3 3 2 2" xfId="5843"/>
    <cellStyle name="Normal 4 3 4 2 3 3 2 3" xfId="5844"/>
    <cellStyle name="Normal 4 3 4 2 3 3 3" xfId="5845"/>
    <cellStyle name="Normal 4 3 4 2 3 3 4" xfId="5846"/>
    <cellStyle name="Normal 4 3 4 2 3 3 5" xfId="5847"/>
    <cellStyle name="Normal 4 3 4 2 3 4" xfId="5848"/>
    <cellStyle name="Normal 4 3 4 2 3 4 2" xfId="5849"/>
    <cellStyle name="Normal 4 3 4 2 3 4 3" xfId="5850"/>
    <cellStyle name="Normal 4 3 4 2 3 5" xfId="5851"/>
    <cellStyle name="Normal 4 3 4 2 3 6" xfId="5852"/>
    <cellStyle name="Normal 4 3 4 2 3 7" xfId="5853"/>
    <cellStyle name="Normal 4 3 4 2 4" xfId="5854"/>
    <cellStyle name="Normal 4 3 4 2 4 2" xfId="5855"/>
    <cellStyle name="Normal 4 3 4 2 4 2 2" xfId="5856"/>
    <cellStyle name="Normal 4 3 4 2 4 2 3" xfId="5857"/>
    <cellStyle name="Normal 4 3 4 2 4 3" xfId="5858"/>
    <cellStyle name="Normal 4 3 4 2 4 4" xfId="5859"/>
    <cellStyle name="Normal 4 3 4 2 4 5" xfId="5860"/>
    <cellStyle name="Normal 4 3 4 2 5" xfId="5861"/>
    <cellStyle name="Normal 4 3 4 2 5 2" xfId="5862"/>
    <cellStyle name="Normal 4 3 4 2 5 2 2" xfId="5863"/>
    <cellStyle name="Normal 4 3 4 2 5 2 3" xfId="5864"/>
    <cellStyle name="Normal 4 3 4 2 5 3" xfId="5865"/>
    <cellStyle name="Normal 4 3 4 2 5 4" xfId="5866"/>
    <cellStyle name="Normal 4 3 4 2 5 5" xfId="5867"/>
    <cellStyle name="Normal 4 3 4 2 6" xfId="5868"/>
    <cellStyle name="Normal 4 3 4 2 6 2" xfId="5869"/>
    <cellStyle name="Normal 4 3 4 2 6 3" xfId="5870"/>
    <cellStyle name="Normal 4 3 4 2 7" xfId="5871"/>
    <cellStyle name="Normal 4 3 4 2 8" xfId="5872"/>
    <cellStyle name="Normal 4 3 4 2 9" xfId="5873"/>
    <cellStyle name="Normal 4 3 4 3" xfId="5874"/>
    <cellStyle name="Normal 4 3 4 3 2" xfId="5875"/>
    <cellStyle name="Normal 4 3 4 3 2 2" xfId="5876"/>
    <cellStyle name="Normal 4 3 4 3 2 2 2" xfId="5877"/>
    <cellStyle name="Normal 4 3 4 3 2 2 2 2" xfId="5878"/>
    <cellStyle name="Normal 4 3 4 3 2 2 2 2 2" xfId="5879"/>
    <cellStyle name="Normal 4 3 4 3 2 2 2 2 3" xfId="5880"/>
    <cellStyle name="Normal 4 3 4 3 2 2 2 3" xfId="5881"/>
    <cellStyle name="Normal 4 3 4 3 2 2 2 4" xfId="5882"/>
    <cellStyle name="Normal 4 3 4 3 2 2 2 5" xfId="5883"/>
    <cellStyle name="Normal 4 3 4 3 2 2 3" xfId="5884"/>
    <cellStyle name="Normal 4 3 4 3 2 2 3 2" xfId="5885"/>
    <cellStyle name="Normal 4 3 4 3 2 2 3 2 2" xfId="5886"/>
    <cellStyle name="Normal 4 3 4 3 2 2 3 2 3" xfId="5887"/>
    <cellStyle name="Normal 4 3 4 3 2 2 3 3" xfId="5888"/>
    <cellStyle name="Normal 4 3 4 3 2 2 3 4" xfId="5889"/>
    <cellStyle name="Normal 4 3 4 3 2 2 3 5" xfId="5890"/>
    <cellStyle name="Normal 4 3 4 3 2 2 4" xfId="5891"/>
    <cellStyle name="Normal 4 3 4 3 2 2 4 2" xfId="5892"/>
    <cellStyle name="Normal 4 3 4 3 2 2 4 3" xfId="5893"/>
    <cellStyle name="Normal 4 3 4 3 2 2 5" xfId="5894"/>
    <cellStyle name="Normal 4 3 4 3 2 2 6" xfId="5895"/>
    <cellStyle name="Normal 4 3 4 3 2 2 7" xfId="5896"/>
    <cellStyle name="Normal 4 3 4 3 2 3" xfId="5897"/>
    <cellStyle name="Normal 4 3 4 3 2 3 2" xfId="5898"/>
    <cellStyle name="Normal 4 3 4 3 2 3 2 2" xfId="5899"/>
    <cellStyle name="Normal 4 3 4 3 2 3 2 3" xfId="5900"/>
    <cellStyle name="Normal 4 3 4 3 2 3 3" xfId="5901"/>
    <cellStyle name="Normal 4 3 4 3 2 3 4" xfId="5902"/>
    <cellStyle name="Normal 4 3 4 3 2 3 5" xfId="5903"/>
    <cellStyle name="Normal 4 3 4 3 2 4" xfId="5904"/>
    <cellStyle name="Normal 4 3 4 3 2 4 2" xfId="5905"/>
    <cellStyle name="Normal 4 3 4 3 2 4 2 2" xfId="5906"/>
    <cellStyle name="Normal 4 3 4 3 2 4 2 3" xfId="5907"/>
    <cellStyle name="Normal 4 3 4 3 2 4 3" xfId="5908"/>
    <cellStyle name="Normal 4 3 4 3 2 4 4" xfId="5909"/>
    <cellStyle name="Normal 4 3 4 3 2 4 5" xfId="5910"/>
    <cellStyle name="Normal 4 3 4 3 2 5" xfId="5911"/>
    <cellStyle name="Normal 4 3 4 3 2 5 2" xfId="5912"/>
    <cellStyle name="Normal 4 3 4 3 2 5 3" xfId="5913"/>
    <cellStyle name="Normal 4 3 4 3 2 6" xfId="5914"/>
    <cellStyle name="Normal 4 3 4 3 2 7" xfId="5915"/>
    <cellStyle name="Normal 4 3 4 3 2 8" xfId="5916"/>
    <cellStyle name="Normal 4 3 4 3 3" xfId="5917"/>
    <cellStyle name="Normal 4 3 4 3 3 2" xfId="5918"/>
    <cellStyle name="Normal 4 3 4 3 3 2 2" xfId="5919"/>
    <cellStyle name="Normal 4 3 4 3 3 2 2 2" xfId="5920"/>
    <cellStyle name="Normal 4 3 4 3 3 2 2 3" xfId="5921"/>
    <cellStyle name="Normal 4 3 4 3 3 2 3" xfId="5922"/>
    <cellStyle name="Normal 4 3 4 3 3 2 4" xfId="5923"/>
    <cellStyle name="Normal 4 3 4 3 3 2 5" xfId="5924"/>
    <cellStyle name="Normal 4 3 4 3 3 3" xfId="5925"/>
    <cellStyle name="Normal 4 3 4 3 3 3 2" xfId="5926"/>
    <cellStyle name="Normal 4 3 4 3 3 3 2 2" xfId="5927"/>
    <cellStyle name="Normal 4 3 4 3 3 3 2 3" xfId="5928"/>
    <cellStyle name="Normal 4 3 4 3 3 3 3" xfId="5929"/>
    <cellStyle name="Normal 4 3 4 3 3 3 4" xfId="5930"/>
    <cellStyle name="Normal 4 3 4 3 3 3 5" xfId="5931"/>
    <cellStyle name="Normal 4 3 4 3 3 4" xfId="5932"/>
    <cellStyle name="Normal 4 3 4 3 3 4 2" xfId="5933"/>
    <cellStyle name="Normal 4 3 4 3 3 4 3" xfId="5934"/>
    <cellStyle name="Normal 4 3 4 3 3 5" xfId="5935"/>
    <cellStyle name="Normal 4 3 4 3 3 6" xfId="5936"/>
    <cellStyle name="Normal 4 3 4 3 3 7" xfId="5937"/>
    <cellStyle name="Normal 4 3 4 3 4" xfId="5938"/>
    <cellStyle name="Normal 4 3 4 3 4 2" xfId="5939"/>
    <cellStyle name="Normal 4 3 4 3 4 2 2" xfId="5940"/>
    <cellStyle name="Normal 4 3 4 3 4 2 3" xfId="5941"/>
    <cellStyle name="Normal 4 3 4 3 4 3" xfId="5942"/>
    <cellStyle name="Normal 4 3 4 3 4 4" xfId="5943"/>
    <cellStyle name="Normal 4 3 4 3 4 5" xfId="5944"/>
    <cellStyle name="Normal 4 3 4 3 5" xfId="5945"/>
    <cellStyle name="Normal 4 3 4 3 5 2" xfId="5946"/>
    <cellStyle name="Normal 4 3 4 3 5 2 2" xfId="5947"/>
    <cellStyle name="Normal 4 3 4 3 5 2 3" xfId="5948"/>
    <cellStyle name="Normal 4 3 4 3 5 3" xfId="5949"/>
    <cellStyle name="Normal 4 3 4 3 5 4" xfId="5950"/>
    <cellStyle name="Normal 4 3 4 3 5 5" xfId="5951"/>
    <cellStyle name="Normal 4 3 4 3 6" xfId="5952"/>
    <cellStyle name="Normal 4 3 4 3 6 2" xfId="5953"/>
    <cellStyle name="Normal 4 3 4 3 6 3" xfId="5954"/>
    <cellStyle name="Normal 4 3 4 3 7" xfId="5955"/>
    <cellStyle name="Normal 4 3 4 3 8" xfId="5956"/>
    <cellStyle name="Normal 4 3 4 3 9" xfId="5957"/>
    <cellStyle name="Normal 4 3 4 4" xfId="5958"/>
    <cellStyle name="Normal 4 3 4 4 2" xfId="5959"/>
    <cellStyle name="Normal 4 3 4 4 2 2" xfId="5960"/>
    <cellStyle name="Normal 4 3 4 4 2 2 2" xfId="5961"/>
    <cellStyle name="Normal 4 3 4 4 2 2 2 2" xfId="5962"/>
    <cellStyle name="Normal 4 3 4 4 2 2 2 2 2" xfId="5963"/>
    <cellStyle name="Normal 4 3 4 4 2 2 2 2 3" xfId="5964"/>
    <cellStyle name="Normal 4 3 4 4 2 2 2 3" xfId="5965"/>
    <cellStyle name="Normal 4 3 4 4 2 2 2 4" xfId="5966"/>
    <cellStyle name="Normal 4 3 4 4 2 2 2 5" xfId="5967"/>
    <cellStyle name="Normal 4 3 4 4 2 2 3" xfId="5968"/>
    <cellStyle name="Normal 4 3 4 4 2 2 3 2" xfId="5969"/>
    <cellStyle name="Normal 4 3 4 4 2 2 3 2 2" xfId="5970"/>
    <cellStyle name="Normal 4 3 4 4 2 2 3 2 3" xfId="5971"/>
    <cellStyle name="Normal 4 3 4 4 2 2 3 3" xfId="5972"/>
    <cellStyle name="Normal 4 3 4 4 2 2 3 4" xfId="5973"/>
    <cellStyle name="Normal 4 3 4 4 2 2 3 5" xfId="5974"/>
    <cellStyle name="Normal 4 3 4 4 2 2 4" xfId="5975"/>
    <cellStyle name="Normal 4 3 4 4 2 2 4 2" xfId="5976"/>
    <cellStyle name="Normal 4 3 4 4 2 2 4 3" xfId="5977"/>
    <cellStyle name="Normal 4 3 4 4 2 2 5" xfId="5978"/>
    <cellStyle name="Normal 4 3 4 4 2 2 6" xfId="5979"/>
    <cellStyle name="Normal 4 3 4 4 2 2 7" xfId="5980"/>
    <cellStyle name="Normal 4 3 4 4 2 3" xfId="5981"/>
    <cellStyle name="Normal 4 3 4 4 2 3 2" xfId="5982"/>
    <cellStyle name="Normal 4 3 4 4 2 3 2 2" xfId="5983"/>
    <cellStyle name="Normal 4 3 4 4 2 3 2 3" xfId="5984"/>
    <cellStyle name="Normal 4 3 4 4 2 3 3" xfId="5985"/>
    <cellStyle name="Normal 4 3 4 4 2 3 4" xfId="5986"/>
    <cellStyle name="Normal 4 3 4 4 2 3 5" xfId="5987"/>
    <cellStyle name="Normal 4 3 4 4 2 4" xfId="5988"/>
    <cellStyle name="Normal 4 3 4 4 2 4 2" xfId="5989"/>
    <cellStyle name="Normal 4 3 4 4 2 4 2 2" xfId="5990"/>
    <cellStyle name="Normal 4 3 4 4 2 4 2 3" xfId="5991"/>
    <cellStyle name="Normal 4 3 4 4 2 4 3" xfId="5992"/>
    <cellStyle name="Normal 4 3 4 4 2 4 4" xfId="5993"/>
    <cellStyle name="Normal 4 3 4 4 2 4 5" xfId="5994"/>
    <cellStyle name="Normal 4 3 4 4 2 5" xfId="5995"/>
    <cellStyle name="Normal 4 3 4 4 2 5 2" xfId="5996"/>
    <cellStyle name="Normal 4 3 4 4 2 5 3" xfId="5997"/>
    <cellStyle name="Normal 4 3 4 4 2 6" xfId="5998"/>
    <cellStyle name="Normal 4 3 4 4 2 7" xfId="5999"/>
    <cellStyle name="Normal 4 3 4 4 2 8" xfId="6000"/>
    <cellStyle name="Normal 4 3 4 4 3" xfId="6001"/>
    <cellStyle name="Normal 4 3 4 4 3 2" xfId="6002"/>
    <cellStyle name="Normal 4 3 4 4 3 2 2" xfId="6003"/>
    <cellStyle name="Normal 4 3 4 4 3 2 2 2" xfId="6004"/>
    <cellStyle name="Normal 4 3 4 4 3 2 2 3" xfId="6005"/>
    <cellStyle name="Normal 4 3 4 4 3 2 3" xfId="6006"/>
    <cellStyle name="Normal 4 3 4 4 3 2 4" xfId="6007"/>
    <cellStyle name="Normal 4 3 4 4 3 2 5" xfId="6008"/>
    <cellStyle name="Normal 4 3 4 4 3 3" xfId="6009"/>
    <cellStyle name="Normal 4 3 4 4 3 3 2" xfId="6010"/>
    <cellStyle name="Normal 4 3 4 4 3 3 2 2" xfId="6011"/>
    <cellStyle name="Normal 4 3 4 4 3 3 2 3" xfId="6012"/>
    <cellStyle name="Normal 4 3 4 4 3 3 3" xfId="6013"/>
    <cellStyle name="Normal 4 3 4 4 3 3 4" xfId="6014"/>
    <cellStyle name="Normal 4 3 4 4 3 3 5" xfId="6015"/>
    <cellStyle name="Normal 4 3 4 4 3 4" xfId="6016"/>
    <cellStyle name="Normal 4 3 4 4 3 4 2" xfId="6017"/>
    <cellStyle name="Normal 4 3 4 4 3 4 3" xfId="6018"/>
    <cellStyle name="Normal 4 3 4 4 3 5" xfId="6019"/>
    <cellStyle name="Normal 4 3 4 4 3 6" xfId="6020"/>
    <cellStyle name="Normal 4 3 4 4 3 7" xfId="6021"/>
    <cellStyle name="Normal 4 3 4 4 4" xfId="6022"/>
    <cellStyle name="Normal 4 3 4 4 4 2" xfId="6023"/>
    <cellStyle name="Normal 4 3 4 4 4 2 2" xfId="6024"/>
    <cellStyle name="Normal 4 3 4 4 4 2 3" xfId="6025"/>
    <cellStyle name="Normal 4 3 4 4 4 3" xfId="6026"/>
    <cellStyle name="Normal 4 3 4 4 4 4" xfId="6027"/>
    <cellStyle name="Normal 4 3 4 4 4 5" xfId="6028"/>
    <cellStyle name="Normal 4 3 4 4 5" xfId="6029"/>
    <cellStyle name="Normal 4 3 4 4 5 2" xfId="6030"/>
    <cellStyle name="Normal 4 3 4 4 5 2 2" xfId="6031"/>
    <cellStyle name="Normal 4 3 4 4 5 2 3" xfId="6032"/>
    <cellStyle name="Normal 4 3 4 4 5 3" xfId="6033"/>
    <cellStyle name="Normal 4 3 4 4 5 4" xfId="6034"/>
    <cellStyle name="Normal 4 3 4 4 5 5" xfId="6035"/>
    <cellStyle name="Normal 4 3 4 4 6" xfId="6036"/>
    <cellStyle name="Normal 4 3 4 4 6 2" xfId="6037"/>
    <cellStyle name="Normal 4 3 4 4 6 3" xfId="6038"/>
    <cellStyle name="Normal 4 3 4 4 7" xfId="6039"/>
    <cellStyle name="Normal 4 3 4 4 8" xfId="6040"/>
    <cellStyle name="Normal 4 3 4 4 9" xfId="6041"/>
    <cellStyle name="Normal 4 3 4 5" xfId="6042"/>
    <cellStyle name="Normal 4 3 4 5 2" xfId="6043"/>
    <cellStyle name="Normal 4 3 4 5 2 2" xfId="6044"/>
    <cellStyle name="Normal 4 3 4 5 2 2 2" xfId="6045"/>
    <cellStyle name="Normal 4 3 4 5 2 2 2 2" xfId="6046"/>
    <cellStyle name="Normal 4 3 4 5 2 2 2 3" xfId="6047"/>
    <cellStyle name="Normal 4 3 4 5 2 2 3" xfId="6048"/>
    <cellStyle name="Normal 4 3 4 5 2 2 4" xfId="6049"/>
    <cellStyle name="Normal 4 3 4 5 2 2 5" xfId="6050"/>
    <cellStyle name="Normal 4 3 4 5 2 3" xfId="6051"/>
    <cellStyle name="Normal 4 3 4 5 2 3 2" xfId="6052"/>
    <cellStyle name="Normal 4 3 4 5 2 3 2 2" xfId="6053"/>
    <cellStyle name="Normal 4 3 4 5 2 3 2 3" xfId="6054"/>
    <cellStyle name="Normal 4 3 4 5 2 3 3" xfId="6055"/>
    <cellStyle name="Normal 4 3 4 5 2 3 4" xfId="6056"/>
    <cellStyle name="Normal 4 3 4 5 2 3 5" xfId="6057"/>
    <cellStyle name="Normal 4 3 4 5 2 4" xfId="6058"/>
    <cellStyle name="Normal 4 3 4 5 2 4 2" xfId="6059"/>
    <cellStyle name="Normal 4 3 4 5 2 4 3" xfId="6060"/>
    <cellStyle name="Normal 4 3 4 5 2 5" xfId="6061"/>
    <cellStyle name="Normal 4 3 4 5 2 6" xfId="6062"/>
    <cellStyle name="Normal 4 3 4 5 2 7" xfId="6063"/>
    <cellStyle name="Normal 4 3 4 5 3" xfId="6064"/>
    <cellStyle name="Normal 4 3 4 5 3 2" xfId="6065"/>
    <cellStyle name="Normal 4 3 4 5 3 2 2" xfId="6066"/>
    <cellStyle name="Normal 4 3 4 5 3 2 3" xfId="6067"/>
    <cellStyle name="Normal 4 3 4 5 3 3" xfId="6068"/>
    <cellStyle name="Normal 4 3 4 5 3 4" xfId="6069"/>
    <cellStyle name="Normal 4 3 4 5 3 5" xfId="6070"/>
    <cellStyle name="Normal 4 3 4 5 4" xfId="6071"/>
    <cellStyle name="Normal 4 3 4 5 4 2" xfId="6072"/>
    <cellStyle name="Normal 4 3 4 5 4 2 2" xfId="6073"/>
    <cellStyle name="Normal 4 3 4 5 4 2 3" xfId="6074"/>
    <cellStyle name="Normal 4 3 4 5 4 3" xfId="6075"/>
    <cellStyle name="Normal 4 3 4 5 4 4" xfId="6076"/>
    <cellStyle name="Normal 4 3 4 5 4 5" xfId="6077"/>
    <cellStyle name="Normal 4 3 4 5 5" xfId="6078"/>
    <cellStyle name="Normal 4 3 4 5 5 2" xfId="6079"/>
    <cellStyle name="Normal 4 3 4 5 5 3" xfId="6080"/>
    <cellStyle name="Normal 4 3 4 5 6" xfId="6081"/>
    <cellStyle name="Normal 4 3 4 5 7" xfId="6082"/>
    <cellStyle name="Normal 4 3 4 5 8" xfId="6083"/>
    <cellStyle name="Normal 4 3 4 6" xfId="6084"/>
    <cellStyle name="Normal 4 3 4 6 2" xfId="6085"/>
    <cellStyle name="Normal 4 3 4 6 2 2" xfId="6086"/>
    <cellStyle name="Normal 4 3 4 6 2 2 2" xfId="6087"/>
    <cellStyle name="Normal 4 3 4 6 2 2 3" xfId="6088"/>
    <cellStyle name="Normal 4 3 4 6 2 3" xfId="6089"/>
    <cellStyle name="Normal 4 3 4 6 2 4" xfId="6090"/>
    <cellStyle name="Normal 4 3 4 6 2 5" xfId="6091"/>
    <cellStyle name="Normal 4 3 4 6 3" xfId="6092"/>
    <cellStyle name="Normal 4 3 4 6 3 2" xfId="6093"/>
    <cellStyle name="Normal 4 3 4 6 3 2 2" xfId="6094"/>
    <cellStyle name="Normal 4 3 4 6 3 2 3" xfId="6095"/>
    <cellStyle name="Normal 4 3 4 6 3 3" xfId="6096"/>
    <cellStyle name="Normal 4 3 4 6 3 4" xfId="6097"/>
    <cellStyle name="Normal 4 3 4 6 3 5" xfId="6098"/>
    <cellStyle name="Normal 4 3 4 6 4" xfId="6099"/>
    <cellStyle name="Normal 4 3 4 6 4 2" xfId="6100"/>
    <cellStyle name="Normal 4 3 4 6 4 3" xfId="6101"/>
    <cellStyle name="Normal 4 3 4 6 5" xfId="6102"/>
    <cellStyle name="Normal 4 3 4 6 6" xfId="6103"/>
    <cellStyle name="Normal 4 3 4 6 7" xfId="6104"/>
    <cellStyle name="Normal 4 3 4 7" xfId="6105"/>
    <cellStyle name="Normal 4 3 4 7 2" xfId="6106"/>
    <cellStyle name="Normal 4 3 4 7 2 2" xfId="6107"/>
    <cellStyle name="Normal 4 3 4 7 2 3" xfId="6108"/>
    <cellStyle name="Normal 4 3 4 7 3" xfId="6109"/>
    <cellStyle name="Normal 4 3 4 7 4" xfId="6110"/>
    <cellStyle name="Normal 4 3 4 7 5" xfId="6111"/>
    <cellStyle name="Normal 4 3 4 8" xfId="6112"/>
    <cellStyle name="Normal 4 3 4 8 2" xfId="6113"/>
    <cellStyle name="Normal 4 3 4 8 2 2" xfId="6114"/>
    <cellStyle name="Normal 4 3 4 8 2 3" xfId="6115"/>
    <cellStyle name="Normal 4 3 4 8 3" xfId="6116"/>
    <cellStyle name="Normal 4 3 4 8 4" xfId="6117"/>
    <cellStyle name="Normal 4 3 4 8 5" xfId="6118"/>
    <cellStyle name="Normal 4 3 4 9" xfId="6119"/>
    <cellStyle name="Normal 4 3 4 9 2" xfId="6120"/>
    <cellStyle name="Normal 4 3 4 9 3" xfId="6121"/>
    <cellStyle name="Normal 4 3 5" xfId="6122"/>
    <cellStyle name="Normal 4 3 5 2" xfId="6123"/>
    <cellStyle name="Normal 4 3 5 2 2" xfId="6124"/>
    <cellStyle name="Normal 4 3 5 2 2 2" xfId="6125"/>
    <cellStyle name="Normal 4 3 5 2 2 2 2" xfId="6126"/>
    <cellStyle name="Normal 4 3 5 2 2 2 2 2" xfId="6127"/>
    <cellStyle name="Normal 4 3 5 2 2 2 2 3" xfId="6128"/>
    <cellStyle name="Normal 4 3 5 2 2 2 3" xfId="6129"/>
    <cellStyle name="Normal 4 3 5 2 2 2 4" xfId="6130"/>
    <cellStyle name="Normal 4 3 5 2 2 2 5" xfId="6131"/>
    <cellStyle name="Normal 4 3 5 2 2 3" xfId="6132"/>
    <cellStyle name="Normal 4 3 5 2 2 3 2" xfId="6133"/>
    <cellStyle name="Normal 4 3 5 2 2 3 2 2" xfId="6134"/>
    <cellStyle name="Normal 4 3 5 2 2 3 2 3" xfId="6135"/>
    <cellStyle name="Normal 4 3 5 2 2 3 3" xfId="6136"/>
    <cellStyle name="Normal 4 3 5 2 2 3 4" xfId="6137"/>
    <cellStyle name="Normal 4 3 5 2 2 3 5" xfId="6138"/>
    <cellStyle name="Normal 4 3 5 2 2 4" xfId="6139"/>
    <cellStyle name="Normal 4 3 5 2 2 4 2" xfId="6140"/>
    <cellStyle name="Normal 4 3 5 2 2 4 3" xfId="6141"/>
    <cellStyle name="Normal 4 3 5 2 2 5" xfId="6142"/>
    <cellStyle name="Normal 4 3 5 2 2 6" xfId="6143"/>
    <cellStyle name="Normal 4 3 5 2 2 7" xfId="6144"/>
    <cellStyle name="Normal 4 3 5 2 3" xfId="6145"/>
    <cellStyle name="Normal 4 3 5 2 3 2" xfId="6146"/>
    <cellStyle name="Normal 4 3 5 2 3 2 2" xfId="6147"/>
    <cellStyle name="Normal 4 3 5 2 3 2 3" xfId="6148"/>
    <cellStyle name="Normal 4 3 5 2 3 3" xfId="6149"/>
    <cellStyle name="Normal 4 3 5 2 3 4" xfId="6150"/>
    <cellStyle name="Normal 4 3 5 2 3 5" xfId="6151"/>
    <cellStyle name="Normal 4 3 5 2 4" xfId="6152"/>
    <cellStyle name="Normal 4 3 5 2 4 2" xfId="6153"/>
    <cellStyle name="Normal 4 3 5 2 4 2 2" xfId="6154"/>
    <cellStyle name="Normal 4 3 5 2 4 2 3" xfId="6155"/>
    <cellStyle name="Normal 4 3 5 2 4 3" xfId="6156"/>
    <cellStyle name="Normal 4 3 5 2 4 4" xfId="6157"/>
    <cellStyle name="Normal 4 3 5 2 4 5" xfId="6158"/>
    <cellStyle name="Normal 4 3 5 2 5" xfId="6159"/>
    <cellStyle name="Normal 4 3 5 2 5 2" xfId="6160"/>
    <cellStyle name="Normal 4 3 5 2 5 3" xfId="6161"/>
    <cellStyle name="Normal 4 3 5 2 6" xfId="6162"/>
    <cellStyle name="Normal 4 3 5 2 7" xfId="6163"/>
    <cellStyle name="Normal 4 3 5 2 8" xfId="6164"/>
    <cellStyle name="Normal 4 3 5 3" xfId="6165"/>
    <cellStyle name="Normal 4 3 5 3 2" xfId="6166"/>
    <cellStyle name="Normal 4 3 5 3 2 2" xfId="6167"/>
    <cellStyle name="Normal 4 3 5 3 2 2 2" xfId="6168"/>
    <cellStyle name="Normal 4 3 5 3 2 2 3" xfId="6169"/>
    <cellStyle name="Normal 4 3 5 3 2 3" xfId="6170"/>
    <cellStyle name="Normal 4 3 5 3 2 4" xfId="6171"/>
    <cellStyle name="Normal 4 3 5 3 2 5" xfId="6172"/>
    <cellStyle name="Normal 4 3 5 3 3" xfId="6173"/>
    <cellStyle name="Normal 4 3 5 3 3 2" xfId="6174"/>
    <cellStyle name="Normal 4 3 5 3 3 2 2" xfId="6175"/>
    <cellStyle name="Normal 4 3 5 3 3 2 3" xfId="6176"/>
    <cellStyle name="Normal 4 3 5 3 3 3" xfId="6177"/>
    <cellStyle name="Normal 4 3 5 3 3 4" xfId="6178"/>
    <cellStyle name="Normal 4 3 5 3 3 5" xfId="6179"/>
    <cellStyle name="Normal 4 3 5 3 4" xfId="6180"/>
    <cellStyle name="Normal 4 3 5 3 4 2" xfId="6181"/>
    <cellStyle name="Normal 4 3 5 3 4 3" xfId="6182"/>
    <cellStyle name="Normal 4 3 5 3 5" xfId="6183"/>
    <cellStyle name="Normal 4 3 5 3 6" xfId="6184"/>
    <cellStyle name="Normal 4 3 5 3 7" xfId="6185"/>
    <cellStyle name="Normal 4 3 5 4" xfId="6186"/>
    <cellStyle name="Normal 4 3 5 4 2" xfId="6187"/>
    <cellStyle name="Normal 4 3 5 4 2 2" xfId="6188"/>
    <cellStyle name="Normal 4 3 5 4 2 3" xfId="6189"/>
    <cellStyle name="Normal 4 3 5 4 3" xfId="6190"/>
    <cellStyle name="Normal 4 3 5 4 4" xfId="6191"/>
    <cellStyle name="Normal 4 3 5 4 5" xfId="6192"/>
    <cellStyle name="Normal 4 3 5 5" xfId="6193"/>
    <cellStyle name="Normal 4 3 5 5 2" xfId="6194"/>
    <cellStyle name="Normal 4 3 5 5 2 2" xfId="6195"/>
    <cellStyle name="Normal 4 3 5 5 2 3" xfId="6196"/>
    <cellStyle name="Normal 4 3 5 5 3" xfId="6197"/>
    <cellStyle name="Normal 4 3 5 5 4" xfId="6198"/>
    <cellStyle name="Normal 4 3 5 5 5" xfId="6199"/>
    <cellStyle name="Normal 4 3 5 6" xfId="6200"/>
    <cellStyle name="Normal 4 3 5 6 2" xfId="6201"/>
    <cellStyle name="Normal 4 3 5 6 3" xfId="6202"/>
    <cellStyle name="Normal 4 3 5 7" xfId="6203"/>
    <cellStyle name="Normal 4 3 5 8" xfId="6204"/>
    <cellStyle name="Normal 4 3 5 9" xfId="6205"/>
    <cellStyle name="Normal 4 3 6" xfId="6206"/>
    <cellStyle name="Normal 4 3 6 2" xfId="6207"/>
    <cellStyle name="Normal 4 3 6 2 2" xfId="6208"/>
    <cellStyle name="Normal 4 3 6 2 2 2" xfId="6209"/>
    <cellStyle name="Normal 4 3 6 2 2 2 2" xfId="6210"/>
    <cellStyle name="Normal 4 3 6 2 2 2 2 2" xfId="6211"/>
    <cellStyle name="Normal 4 3 6 2 2 2 2 3" xfId="6212"/>
    <cellStyle name="Normal 4 3 6 2 2 2 3" xfId="6213"/>
    <cellStyle name="Normal 4 3 6 2 2 2 4" xfId="6214"/>
    <cellStyle name="Normal 4 3 6 2 2 2 5" xfId="6215"/>
    <cellStyle name="Normal 4 3 6 2 2 3" xfId="6216"/>
    <cellStyle name="Normal 4 3 6 2 2 3 2" xfId="6217"/>
    <cellStyle name="Normal 4 3 6 2 2 3 2 2" xfId="6218"/>
    <cellStyle name="Normal 4 3 6 2 2 3 2 3" xfId="6219"/>
    <cellStyle name="Normal 4 3 6 2 2 3 3" xfId="6220"/>
    <cellStyle name="Normal 4 3 6 2 2 3 4" xfId="6221"/>
    <cellStyle name="Normal 4 3 6 2 2 3 5" xfId="6222"/>
    <cellStyle name="Normal 4 3 6 2 2 4" xfId="6223"/>
    <cellStyle name="Normal 4 3 6 2 2 4 2" xfId="6224"/>
    <cellStyle name="Normal 4 3 6 2 2 4 3" xfId="6225"/>
    <cellStyle name="Normal 4 3 6 2 2 5" xfId="6226"/>
    <cellStyle name="Normal 4 3 6 2 2 6" xfId="6227"/>
    <cellStyle name="Normal 4 3 6 2 2 7" xfId="6228"/>
    <cellStyle name="Normal 4 3 6 2 3" xfId="6229"/>
    <cellStyle name="Normal 4 3 6 2 3 2" xfId="6230"/>
    <cellStyle name="Normal 4 3 6 2 3 2 2" xfId="6231"/>
    <cellStyle name="Normal 4 3 6 2 3 2 3" xfId="6232"/>
    <cellStyle name="Normal 4 3 6 2 3 3" xfId="6233"/>
    <cellStyle name="Normal 4 3 6 2 3 4" xfId="6234"/>
    <cellStyle name="Normal 4 3 6 2 3 5" xfId="6235"/>
    <cellStyle name="Normal 4 3 6 2 4" xfId="6236"/>
    <cellStyle name="Normal 4 3 6 2 4 2" xfId="6237"/>
    <cellStyle name="Normal 4 3 6 2 4 2 2" xfId="6238"/>
    <cellStyle name="Normal 4 3 6 2 4 2 3" xfId="6239"/>
    <cellStyle name="Normal 4 3 6 2 4 3" xfId="6240"/>
    <cellStyle name="Normal 4 3 6 2 4 4" xfId="6241"/>
    <cellStyle name="Normal 4 3 6 2 4 5" xfId="6242"/>
    <cellStyle name="Normal 4 3 6 2 5" xfId="6243"/>
    <cellStyle name="Normal 4 3 6 2 5 2" xfId="6244"/>
    <cellStyle name="Normal 4 3 6 2 5 3" xfId="6245"/>
    <cellStyle name="Normal 4 3 6 2 6" xfId="6246"/>
    <cellStyle name="Normal 4 3 6 2 7" xfId="6247"/>
    <cellStyle name="Normal 4 3 6 2 8" xfId="6248"/>
    <cellStyle name="Normal 4 3 6 3" xfId="6249"/>
    <cellStyle name="Normal 4 3 6 3 2" xfId="6250"/>
    <cellStyle name="Normal 4 3 6 3 2 2" xfId="6251"/>
    <cellStyle name="Normal 4 3 6 3 2 2 2" xfId="6252"/>
    <cellStyle name="Normal 4 3 6 3 2 2 3" xfId="6253"/>
    <cellStyle name="Normal 4 3 6 3 2 3" xfId="6254"/>
    <cellStyle name="Normal 4 3 6 3 2 4" xfId="6255"/>
    <cellStyle name="Normal 4 3 6 3 2 5" xfId="6256"/>
    <cellStyle name="Normal 4 3 6 3 3" xfId="6257"/>
    <cellStyle name="Normal 4 3 6 3 3 2" xfId="6258"/>
    <cellStyle name="Normal 4 3 6 3 3 2 2" xfId="6259"/>
    <cellStyle name="Normal 4 3 6 3 3 2 3" xfId="6260"/>
    <cellStyle name="Normal 4 3 6 3 3 3" xfId="6261"/>
    <cellStyle name="Normal 4 3 6 3 3 4" xfId="6262"/>
    <cellStyle name="Normal 4 3 6 3 3 5" xfId="6263"/>
    <cellStyle name="Normal 4 3 6 3 4" xfId="6264"/>
    <cellStyle name="Normal 4 3 6 3 4 2" xfId="6265"/>
    <cellStyle name="Normal 4 3 6 3 4 3" xfId="6266"/>
    <cellStyle name="Normal 4 3 6 3 5" xfId="6267"/>
    <cellStyle name="Normal 4 3 6 3 6" xfId="6268"/>
    <cellStyle name="Normal 4 3 6 3 7" xfId="6269"/>
    <cellStyle name="Normal 4 3 6 4" xfId="6270"/>
    <cellStyle name="Normal 4 3 6 4 2" xfId="6271"/>
    <cellStyle name="Normal 4 3 6 4 2 2" xfId="6272"/>
    <cellStyle name="Normal 4 3 6 4 2 3" xfId="6273"/>
    <cellStyle name="Normal 4 3 6 4 3" xfId="6274"/>
    <cellStyle name="Normal 4 3 6 4 4" xfId="6275"/>
    <cellStyle name="Normal 4 3 6 4 5" xfId="6276"/>
    <cellStyle name="Normal 4 3 6 5" xfId="6277"/>
    <cellStyle name="Normal 4 3 6 5 2" xfId="6278"/>
    <cellStyle name="Normal 4 3 6 5 2 2" xfId="6279"/>
    <cellStyle name="Normal 4 3 6 5 2 3" xfId="6280"/>
    <cellStyle name="Normal 4 3 6 5 3" xfId="6281"/>
    <cellStyle name="Normal 4 3 6 5 4" xfId="6282"/>
    <cellStyle name="Normal 4 3 6 5 5" xfId="6283"/>
    <cellStyle name="Normal 4 3 6 6" xfId="6284"/>
    <cellStyle name="Normal 4 3 6 6 2" xfId="6285"/>
    <cellStyle name="Normal 4 3 6 6 3" xfId="6286"/>
    <cellStyle name="Normal 4 3 6 7" xfId="6287"/>
    <cellStyle name="Normal 4 3 6 8" xfId="6288"/>
    <cellStyle name="Normal 4 3 6 9" xfId="6289"/>
    <cellStyle name="Normal 4 3 7" xfId="6290"/>
    <cellStyle name="Normal 4 3 7 2" xfId="6291"/>
    <cellStyle name="Normal 4 3 7 2 2" xfId="6292"/>
    <cellStyle name="Normal 4 3 7 2 2 2" xfId="6293"/>
    <cellStyle name="Normal 4 3 7 2 2 2 2" xfId="6294"/>
    <cellStyle name="Normal 4 3 7 2 2 2 2 2" xfId="6295"/>
    <cellStyle name="Normal 4 3 7 2 2 2 2 3" xfId="6296"/>
    <cellStyle name="Normal 4 3 7 2 2 2 3" xfId="6297"/>
    <cellStyle name="Normal 4 3 7 2 2 2 4" xfId="6298"/>
    <cellStyle name="Normal 4 3 7 2 2 2 5" xfId="6299"/>
    <cellStyle name="Normal 4 3 7 2 2 3" xfId="6300"/>
    <cellStyle name="Normal 4 3 7 2 2 3 2" xfId="6301"/>
    <cellStyle name="Normal 4 3 7 2 2 3 2 2" xfId="6302"/>
    <cellStyle name="Normal 4 3 7 2 2 3 2 3" xfId="6303"/>
    <cellStyle name="Normal 4 3 7 2 2 3 3" xfId="6304"/>
    <cellStyle name="Normal 4 3 7 2 2 3 4" xfId="6305"/>
    <cellStyle name="Normal 4 3 7 2 2 3 5" xfId="6306"/>
    <cellStyle name="Normal 4 3 7 2 2 4" xfId="6307"/>
    <cellStyle name="Normal 4 3 7 2 2 4 2" xfId="6308"/>
    <cellStyle name="Normal 4 3 7 2 2 4 3" xfId="6309"/>
    <cellStyle name="Normal 4 3 7 2 2 5" xfId="6310"/>
    <cellStyle name="Normal 4 3 7 2 2 6" xfId="6311"/>
    <cellStyle name="Normal 4 3 7 2 2 7" xfId="6312"/>
    <cellStyle name="Normal 4 3 7 2 3" xfId="6313"/>
    <cellStyle name="Normal 4 3 7 2 3 2" xfId="6314"/>
    <cellStyle name="Normal 4 3 7 2 3 2 2" xfId="6315"/>
    <cellStyle name="Normal 4 3 7 2 3 2 3" xfId="6316"/>
    <cellStyle name="Normal 4 3 7 2 3 3" xfId="6317"/>
    <cellStyle name="Normal 4 3 7 2 3 4" xfId="6318"/>
    <cellStyle name="Normal 4 3 7 2 3 5" xfId="6319"/>
    <cellStyle name="Normal 4 3 7 2 4" xfId="6320"/>
    <cellStyle name="Normal 4 3 7 2 4 2" xfId="6321"/>
    <cellStyle name="Normal 4 3 7 2 4 2 2" xfId="6322"/>
    <cellStyle name="Normal 4 3 7 2 4 2 3" xfId="6323"/>
    <cellStyle name="Normal 4 3 7 2 4 3" xfId="6324"/>
    <cellStyle name="Normal 4 3 7 2 4 4" xfId="6325"/>
    <cellStyle name="Normal 4 3 7 2 4 5" xfId="6326"/>
    <cellStyle name="Normal 4 3 7 2 5" xfId="6327"/>
    <cellStyle name="Normal 4 3 7 2 5 2" xfId="6328"/>
    <cellStyle name="Normal 4 3 7 2 5 3" xfId="6329"/>
    <cellStyle name="Normal 4 3 7 2 6" xfId="6330"/>
    <cellStyle name="Normal 4 3 7 2 7" xfId="6331"/>
    <cellStyle name="Normal 4 3 7 2 8" xfId="6332"/>
    <cellStyle name="Normal 4 3 7 3" xfId="6333"/>
    <cellStyle name="Normal 4 3 7 3 2" xfId="6334"/>
    <cellStyle name="Normal 4 3 7 3 2 2" xfId="6335"/>
    <cellStyle name="Normal 4 3 7 3 2 2 2" xfId="6336"/>
    <cellStyle name="Normal 4 3 7 3 2 2 3" xfId="6337"/>
    <cellStyle name="Normal 4 3 7 3 2 3" xfId="6338"/>
    <cellStyle name="Normal 4 3 7 3 2 4" xfId="6339"/>
    <cellStyle name="Normal 4 3 7 3 2 5" xfId="6340"/>
    <cellStyle name="Normal 4 3 7 3 3" xfId="6341"/>
    <cellStyle name="Normal 4 3 7 3 3 2" xfId="6342"/>
    <cellStyle name="Normal 4 3 7 3 3 2 2" xfId="6343"/>
    <cellStyle name="Normal 4 3 7 3 3 2 3" xfId="6344"/>
    <cellStyle name="Normal 4 3 7 3 3 3" xfId="6345"/>
    <cellStyle name="Normal 4 3 7 3 3 4" xfId="6346"/>
    <cellStyle name="Normal 4 3 7 3 3 5" xfId="6347"/>
    <cellStyle name="Normal 4 3 7 3 4" xfId="6348"/>
    <cellStyle name="Normal 4 3 7 3 4 2" xfId="6349"/>
    <cellStyle name="Normal 4 3 7 3 4 3" xfId="6350"/>
    <cellStyle name="Normal 4 3 7 3 5" xfId="6351"/>
    <cellStyle name="Normal 4 3 7 3 6" xfId="6352"/>
    <cellStyle name="Normal 4 3 7 3 7" xfId="6353"/>
    <cellStyle name="Normal 4 3 7 4" xfId="6354"/>
    <cellStyle name="Normal 4 3 7 4 2" xfId="6355"/>
    <cellStyle name="Normal 4 3 7 4 2 2" xfId="6356"/>
    <cellStyle name="Normal 4 3 7 4 2 3" xfId="6357"/>
    <cellStyle name="Normal 4 3 7 4 3" xfId="6358"/>
    <cellStyle name="Normal 4 3 7 4 4" xfId="6359"/>
    <cellStyle name="Normal 4 3 7 4 5" xfId="6360"/>
    <cellStyle name="Normal 4 3 7 5" xfId="6361"/>
    <cellStyle name="Normal 4 3 7 5 2" xfId="6362"/>
    <cellStyle name="Normal 4 3 7 5 2 2" xfId="6363"/>
    <cellStyle name="Normal 4 3 7 5 2 3" xfId="6364"/>
    <cellStyle name="Normal 4 3 7 5 3" xfId="6365"/>
    <cellStyle name="Normal 4 3 7 5 4" xfId="6366"/>
    <cellStyle name="Normal 4 3 7 5 5" xfId="6367"/>
    <cellStyle name="Normal 4 3 7 6" xfId="6368"/>
    <cellStyle name="Normal 4 3 7 6 2" xfId="6369"/>
    <cellStyle name="Normal 4 3 7 6 3" xfId="6370"/>
    <cellStyle name="Normal 4 3 7 7" xfId="6371"/>
    <cellStyle name="Normal 4 3 7 8" xfId="6372"/>
    <cellStyle name="Normal 4 3 7 9" xfId="6373"/>
    <cellStyle name="Normal 4 3 8" xfId="6374"/>
    <cellStyle name="Normal 4 3 8 2" xfId="6375"/>
    <cellStyle name="Normal 4 3 8 2 2" xfId="6376"/>
    <cellStyle name="Normal 4 3 8 2 2 2" xfId="6377"/>
    <cellStyle name="Normal 4 3 8 2 2 2 2" xfId="6378"/>
    <cellStyle name="Normal 4 3 8 2 2 2 3" xfId="6379"/>
    <cellStyle name="Normal 4 3 8 2 2 3" xfId="6380"/>
    <cellStyle name="Normal 4 3 8 2 2 4" xfId="6381"/>
    <cellStyle name="Normal 4 3 8 2 2 5" xfId="6382"/>
    <cellStyle name="Normal 4 3 8 2 3" xfId="6383"/>
    <cellStyle name="Normal 4 3 8 2 3 2" xfId="6384"/>
    <cellStyle name="Normal 4 3 8 2 3 2 2" xfId="6385"/>
    <cellStyle name="Normal 4 3 8 2 3 2 3" xfId="6386"/>
    <cellStyle name="Normal 4 3 8 2 3 3" xfId="6387"/>
    <cellStyle name="Normal 4 3 8 2 3 4" xfId="6388"/>
    <cellStyle name="Normal 4 3 8 2 3 5" xfId="6389"/>
    <cellStyle name="Normal 4 3 8 2 4" xfId="6390"/>
    <cellStyle name="Normal 4 3 8 2 4 2" xfId="6391"/>
    <cellStyle name="Normal 4 3 8 2 4 3" xfId="6392"/>
    <cellStyle name="Normal 4 3 8 2 5" xfId="6393"/>
    <cellStyle name="Normal 4 3 8 2 6" xfId="6394"/>
    <cellStyle name="Normal 4 3 8 2 7" xfId="6395"/>
    <cellStyle name="Normal 4 3 8 3" xfId="6396"/>
    <cellStyle name="Normal 4 3 8 3 2" xfId="6397"/>
    <cellStyle name="Normal 4 3 8 3 2 2" xfId="6398"/>
    <cellStyle name="Normal 4 3 8 3 2 3" xfId="6399"/>
    <cellStyle name="Normal 4 3 8 3 3" xfId="6400"/>
    <cellStyle name="Normal 4 3 8 3 4" xfId="6401"/>
    <cellStyle name="Normal 4 3 8 3 5" xfId="6402"/>
    <cellStyle name="Normal 4 3 8 4" xfId="6403"/>
    <cellStyle name="Normal 4 3 8 4 2" xfId="6404"/>
    <cellStyle name="Normal 4 3 8 4 2 2" xfId="6405"/>
    <cellStyle name="Normal 4 3 8 4 2 3" xfId="6406"/>
    <cellStyle name="Normal 4 3 8 4 3" xfId="6407"/>
    <cellStyle name="Normal 4 3 8 4 4" xfId="6408"/>
    <cellStyle name="Normal 4 3 8 4 5" xfId="6409"/>
    <cellStyle name="Normal 4 3 8 5" xfId="6410"/>
    <cellStyle name="Normal 4 3 8 5 2" xfId="6411"/>
    <cellStyle name="Normal 4 3 8 5 3" xfId="6412"/>
    <cellStyle name="Normal 4 3 8 6" xfId="6413"/>
    <cellStyle name="Normal 4 3 8 7" xfId="6414"/>
    <cellStyle name="Normal 4 3 8 8" xfId="6415"/>
    <cellStyle name="Normal 4 3 9" xfId="6416"/>
    <cellStyle name="Normal 4 3 9 2" xfId="6417"/>
    <cellStyle name="Normal 4 3 9 2 2" xfId="6418"/>
    <cellStyle name="Normal 4 3 9 2 2 2" xfId="6419"/>
    <cellStyle name="Normal 4 3 9 2 2 3" xfId="6420"/>
    <cellStyle name="Normal 4 3 9 2 3" xfId="6421"/>
    <cellStyle name="Normal 4 3 9 2 4" xfId="6422"/>
    <cellStyle name="Normal 4 3 9 2 5" xfId="6423"/>
    <cellStyle name="Normal 4 3 9 3" xfId="6424"/>
    <cellStyle name="Normal 4 3 9 3 2" xfId="6425"/>
    <cellStyle name="Normal 4 3 9 3 2 2" xfId="6426"/>
    <cellStyle name="Normal 4 3 9 3 2 3" xfId="6427"/>
    <cellStyle name="Normal 4 3 9 3 3" xfId="6428"/>
    <cellStyle name="Normal 4 3 9 3 4" xfId="6429"/>
    <cellStyle name="Normal 4 3 9 3 5" xfId="6430"/>
    <cellStyle name="Normal 4 3 9 4" xfId="6431"/>
    <cellStyle name="Normal 4 3 9 4 2" xfId="6432"/>
    <cellStyle name="Normal 4 3 9 4 3" xfId="6433"/>
    <cellStyle name="Normal 4 3 9 5" xfId="6434"/>
    <cellStyle name="Normal 4 3 9 6" xfId="6435"/>
    <cellStyle name="Normal 4 3 9 7" xfId="6436"/>
    <cellStyle name="Normal 4 4" xfId="601"/>
    <cellStyle name="Normal 4 4 10" xfId="6437"/>
    <cellStyle name="Normal 4 4 10 2" xfId="6438"/>
    <cellStyle name="Normal 4 4 10 2 2" xfId="6439"/>
    <cellStyle name="Normal 4 4 10 2 3" xfId="6440"/>
    <cellStyle name="Normal 4 4 10 3" xfId="6441"/>
    <cellStyle name="Normal 4 4 10 4" xfId="6442"/>
    <cellStyle name="Normal 4 4 10 5" xfId="6443"/>
    <cellStyle name="Normal 4 4 11" xfId="6444"/>
    <cellStyle name="Normal 4 4 11 2" xfId="6445"/>
    <cellStyle name="Normal 4 4 11 3" xfId="6446"/>
    <cellStyle name="Normal 4 4 12" xfId="6447"/>
    <cellStyle name="Normal 4 4 13" xfId="6448"/>
    <cellStyle name="Normal 4 4 14" xfId="6449"/>
    <cellStyle name="Normal 4 4 2" xfId="6450"/>
    <cellStyle name="Normal 4 4 2 10" xfId="6451"/>
    <cellStyle name="Normal 4 4 2 10 2" xfId="6452"/>
    <cellStyle name="Normal 4 4 2 10 3" xfId="6453"/>
    <cellStyle name="Normal 4 4 2 11" xfId="6454"/>
    <cellStyle name="Normal 4 4 2 12" xfId="6455"/>
    <cellStyle name="Normal 4 4 2 13" xfId="6456"/>
    <cellStyle name="Normal 4 4 2 2" xfId="6457"/>
    <cellStyle name="Normal 4 4 2 2 2" xfId="6458"/>
    <cellStyle name="Normal 4 4 2 2 2 2" xfId="6459"/>
    <cellStyle name="Normal 4 4 2 2 2 2 2" xfId="6460"/>
    <cellStyle name="Normal 4 4 2 2 2 2 2 2" xfId="6461"/>
    <cellStyle name="Normal 4 4 2 2 2 2 2 2 2" xfId="6462"/>
    <cellStyle name="Normal 4 4 2 2 2 2 2 2 3" xfId="6463"/>
    <cellStyle name="Normal 4 4 2 2 2 2 2 3" xfId="6464"/>
    <cellStyle name="Normal 4 4 2 2 2 2 2 4" xfId="6465"/>
    <cellStyle name="Normal 4 4 2 2 2 2 2 5" xfId="6466"/>
    <cellStyle name="Normal 4 4 2 2 2 2 3" xfId="6467"/>
    <cellStyle name="Normal 4 4 2 2 2 2 3 2" xfId="6468"/>
    <cellStyle name="Normal 4 4 2 2 2 2 3 2 2" xfId="6469"/>
    <cellStyle name="Normal 4 4 2 2 2 2 3 2 3" xfId="6470"/>
    <cellStyle name="Normal 4 4 2 2 2 2 3 3" xfId="6471"/>
    <cellStyle name="Normal 4 4 2 2 2 2 3 4" xfId="6472"/>
    <cellStyle name="Normal 4 4 2 2 2 2 3 5" xfId="6473"/>
    <cellStyle name="Normal 4 4 2 2 2 2 4" xfId="6474"/>
    <cellStyle name="Normal 4 4 2 2 2 2 4 2" xfId="6475"/>
    <cellStyle name="Normal 4 4 2 2 2 2 4 3" xfId="6476"/>
    <cellStyle name="Normal 4 4 2 2 2 2 5" xfId="6477"/>
    <cellStyle name="Normal 4 4 2 2 2 2 6" xfId="6478"/>
    <cellStyle name="Normal 4 4 2 2 2 2 7" xfId="6479"/>
    <cellStyle name="Normal 4 4 2 2 2 3" xfId="6480"/>
    <cellStyle name="Normal 4 4 2 2 2 3 2" xfId="6481"/>
    <cellStyle name="Normal 4 4 2 2 2 3 2 2" xfId="6482"/>
    <cellStyle name="Normal 4 4 2 2 2 3 2 3" xfId="6483"/>
    <cellStyle name="Normal 4 4 2 2 2 3 3" xfId="6484"/>
    <cellStyle name="Normal 4 4 2 2 2 3 4" xfId="6485"/>
    <cellStyle name="Normal 4 4 2 2 2 3 5" xfId="6486"/>
    <cellStyle name="Normal 4 4 2 2 2 4" xfId="6487"/>
    <cellStyle name="Normal 4 4 2 2 2 4 2" xfId="6488"/>
    <cellStyle name="Normal 4 4 2 2 2 4 2 2" xfId="6489"/>
    <cellStyle name="Normal 4 4 2 2 2 4 2 3" xfId="6490"/>
    <cellStyle name="Normal 4 4 2 2 2 4 3" xfId="6491"/>
    <cellStyle name="Normal 4 4 2 2 2 4 4" xfId="6492"/>
    <cellStyle name="Normal 4 4 2 2 2 4 5" xfId="6493"/>
    <cellStyle name="Normal 4 4 2 2 2 5" xfId="6494"/>
    <cellStyle name="Normal 4 4 2 2 2 5 2" xfId="6495"/>
    <cellStyle name="Normal 4 4 2 2 2 5 3" xfId="6496"/>
    <cellStyle name="Normal 4 4 2 2 2 6" xfId="6497"/>
    <cellStyle name="Normal 4 4 2 2 2 7" xfId="6498"/>
    <cellStyle name="Normal 4 4 2 2 2 8" xfId="6499"/>
    <cellStyle name="Normal 4 4 2 2 3" xfId="6500"/>
    <cellStyle name="Normal 4 4 2 2 3 2" xfId="6501"/>
    <cellStyle name="Normal 4 4 2 2 3 2 2" xfId="6502"/>
    <cellStyle name="Normal 4 4 2 2 3 2 2 2" xfId="6503"/>
    <cellStyle name="Normal 4 4 2 2 3 2 2 3" xfId="6504"/>
    <cellStyle name="Normal 4 4 2 2 3 2 3" xfId="6505"/>
    <cellStyle name="Normal 4 4 2 2 3 2 4" xfId="6506"/>
    <cellStyle name="Normal 4 4 2 2 3 2 5" xfId="6507"/>
    <cellStyle name="Normal 4 4 2 2 3 3" xfId="6508"/>
    <cellStyle name="Normal 4 4 2 2 3 3 2" xfId="6509"/>
    <cellStyle name="Normal 4 4 2 2 3 3 2 2" xfId="6510"/>
    <cellStyle name="Normal 4 4 2 2 3 3 2 3" xfId="6511"/>
    <cellStyle name="Normal 4 4 2 2 3 3 3" xfId="6512"/>
    <cellStyle name="Normal 4 4 2 2 3 3 4" xfId="6513"/>
    <cellStyle name="Normal 4 4 2 2 3 3 5" xfId="6514"/>
    <cellStyle name="Normal 4 4 2 2 3 4" xfId="6515"/>
    <cellStyle name="Normal 4 4 2 2 3 4 2" xfId="6516"/>
    <cellStyle name="Normal 4 4 2 2 3 4 3" xfId="6517"/>
    <cellStyle name="Normal 4 4 2 2 3 5" xfId="6518"/>
    <cellStyle name="Normal 4 4 2 2 3 6" xfId="6519"/>
    <cellStyle name="Normal 4 4 2 2 3 7" xfId="6520"/>
    <cellStyle name="Normal 4 4 2 2 4" xfId="6521"/>
    <cellStyle name="Normal 4 4 2 2 4 2" xfId="6522"/>
    <cellStyle name="Normal 4 4 2 2 4 2 2" xfId="6523"/>
    <cellStyle name="Normal 4 4 2 2 4 2 3" xfId="6524"/>
    <cellStyle name="Normal 4 4 2 2 4 3" xfId="6525"/>
    <cellStyle name="Normal 4 4 2 2 4 4" xfId="6526"/>
    <cellStyle name="Normal 4 4 2 2 4 5" xfId="6527"/>
    <cellStyle name="Normal 4 4 2 2 5" xfId="6528"/>
    <cellStyle name="Normal 4 4 2 2 5 2" xfId="6529"/>
    <cellStyle name="Normal 4 4 2 2 5 2 2" xfId="6530"/>
    <cellStyle name="Normal 4 4 2 2 5 2 3" xfId="6531"/>
    <cellStyle name="Normal 4 4 2 2 5 3" xfId="6532"/>
    <cellStyle name="Normal 4 4 2 2 5 4" xfId="6533"/>
    <cellStyle name="Normal 4 4 2 2 5 5" xfId="6534"/>
    <cellStyle name="Normal 4 4 2 2 6" xfId="6535"/>
    <cellStyle name="Normal 4 4 2 2 6 2" xfId="6536"/>
    <cellStyle name="Normal 4 4 2 2 6 3" xfId="6537"/>
    <cellStyle name="Normal 4 4 2 2 7" xfId="6538"/>
    <cellStyle name="Normal 4 4 2 2 8" xfId="6539"/>
    <cellStyle name="Normal 4 4 2 2 9" xfId="6540"/>
    <cellStyle name="Normal 4 4 2 3" xfId="6541"/>
    <cellStyle name="Normal 4 4 2 3 2" xfId="6542"/>
    <cellStyle name="Normal 4 4 2 3 2 2" xfId="6543"/>
    <cellStyle name="Normal 4 4 2 3 2 2 2" xfId="6544"/>
    <cellStyle name="Normal 4 4 2 3 2 2 2 2" xfId="6545"/>
    <cellStyle name="Normal 4 4 2 3 2 2 2 2 2" xfId="6546"/>
    <cellStyle name="Normal 4 4 2 3 2 2 2 2 3" xfId="6547"/>
    <cellStyle name="Normal 4 4 2 3 2 2 2 3" xfId="6548"/>
    <cellStyle name="Normal 4 4 2 3 2 2 2 4" xfId="6549"/>
    <cellStyle name="Normal 4 4 2 3 2 2 2 5" xfId="6550"/>
    <cellStyle name="Normal 4 4 2 3 2 2 3" xfId="6551"/>
    <cellStyle name="Normal 4 4 2 3 2 2 3 2" xfId="6552"/>
    <cellStyle name="Normal 4 4 2 3 2 2 3 2 2" xfId="6553"/>
    <cellStyle name="Normal 4 4 2 3 2 2 3 2 3" xfId="6554"/>
    <cellStyle name="Normal 4 4 2 3 2 2 3 3" xfId="6555"/>
    <cellStyle name="Normal 4 4 2 3 2 2 3 4" xfId="6556"/>
    <cellStyle name="Normal 4 4 2 3 2 2 3 5" xfId="6557"/>
    <cellStyle name="Normal 4 4 2 3 2 2 4" xfId="6558"/>
    <cellStyle name="Normal 4 4 2 3 2 2 4 2" xfId="6559"/>
    <cellStyle name="Normal 4 4 2 3 2 2 4 3" xfId="6560"/>
    <cellStyle name="Normal 4 4 2 3 2 2 5" xfId="6561"/>
    <cellStyle name="Normal 4 4 2 3 2 2 6" xfId="6562"/>
    <cellStyle name="Normal 4 4 2 3 2 2 7" xfId="6563"/>
    <cellStyle name="Normal 4 4 2 3 2 3" xfId="6564"/>
    <cellStyle name="Normal 4 4 2 3 2 3 2" xfId="6565"/>
    <cellStyle name="Normal 4 4 2 3 2 3 2 2" xfId="6566"/>
    <cellStyle name="Normal 4 4 2 3 2 3 2 3" xfId="6567"/>
    <cellStyle name="Normal 4 4 2 3 2 3 3" xfId="6568"/>
    <cellStyle name="Normal 4 4 2 3 2 3 4" xfId="6569"/>
    <cellStyle name="Normal 4 4 2 3 2 3 5" xfId="6570"/>
    <cellStyle name="Normal 4 4 2 3 2 4" xfId="6571"/>
    <cellStyle name="Normal 4 4 2 3 2 4 2" xfId="6572"/>
    <cellStyle name="Normal 4 4 2 3 2 4 2 2" xfId="6573"/>
    <cellStyle name="Normal 4 4 2 3 2 4 2 3" xfId="6574"/>
    <cellStyle name="Normal 4 4 2 3 2 4 3" xfId="6575"/>
    <cellStyle name="Normal 4 4 2 3 2 4 4" xfId="6576"/>
    <cellStyle name="Normal 4 4 2 3 2 4 5" xfId="6577"/>
    <cellStyle name="Normal 4 4 2 3 2 5" xfId="6578"/>
    <cellStyle name="Normal 4 4 2 3 2 5 2" xfId="6579"/>
    <cellStyle name="Normal 4 4 2 3 2 5 3" xfId="6580"/>
    <cellStyle name="Normal 4 4 2 3 2 6" xfId="6581"/>
    <cellStyle name="Normal 4 4 2 3 2 7" xfId="6582"/>
    <cellStyle name="Normal 4 4 2 3 2 8" xfId="6583"/>
    <cellStyle name="Normal 4 4 2 3 3" xfId="6584"/>
    <cellStyle name="Normal 4 4 2 3 3 2" xfId="6585"/>
    <cellStyle name="Normal 4 4 2 3 3 2 2" xfId="6586"/>
    <cellStyle name="Normal 4 4 2 3 3 2 2 2" xfId="6587"/>
    <cellStyle name="Normal 4 4 2 3 3 2 2 3" xfId="6588"/>
    <cellStyle name="Normal 4 4 2 3 3 2 3" xfId="6589"/>
    <cellStyle name="Normal 4 4 2 3 3 2 4" xfId="6590"/>
    <cellStyle name="Normal 4 4 2 3 3 2 5" xfId="6591"/>
    <cellStyle name="Normal 4 4 2 3 3 3" xfId="6592"/>
    <cellStyle name="Normal 4 4 2 3 3 3 2" xfId="6593"/>
    <cellStyle name="Normal 4 4 2 3 3 3 2 2" xfId="6594"/>
    <cellStyle name="Normal 4 4 2 3 3 3 2 3" xfId="6595"/>
    <cellStyle name="Normal 4 4 2 3 3 3 3" xfId="6596"/>
    <cellStyle name="Normal 4 4 2 3 3 3 4" xfId="6597"/>
    <cellStyle name="Normal 4 4 2 3 3 3 5" xfId="6598"/>
    <cellStyle name="Normal 4 4 2 3 3 4" xfId="6599"/>
    <cellStyle name="Normal 4 4 2 3 3 4 2" xfId="6600"/>
    <cellStyle name="Normal 4 4 2 3 3 4 3" xfId="6601"/>
    <cellStyle name="Normal 4 4 2 3 3 5" xfId="6602"/>
    <cellStyle name="Normal 4 4 2 3 3 6" xfId="6603"/>
    <cellStyle name="Normal 4 4 2 3 3 7" xfId="6604"/>
    <cellStyle name="Normal 4 4 2 3 4" xfId="6605"/>
    <cellStyle name="Normal 4 4 2 3 4 2" xfId="6606"/>
    <cellStyle name="Normal 4 4 2 3 4 2 2" xfId="6607"/>
    <cellStyle name="Normal 4 4 2 3 4 2 3" xfId="6608"/>
    <cellStyle name="Normal 4 4 2 3 4 3" xfId="6609"/>
    <cellStyle name="Normal 4 4 2 3 4 4" xfId="6610"/>
    <cellStyle name="Normal 4 4 2 3 4 5" xfId="6611"/>
    <cellStyle name="Normal 4 4 2 3 5" xfId="6612"/>
    <cellStyle name="Normal 4 4 2 3 5 2" xfId="6613"/>
    <cellStyle name="Normal 4 4 2 3 5 2 2" xfId="6614"/>
    <cellStyle name="Normal 4 4 2 3 5 2 3" xfId="6615"/>
    <cellStyle name="Normal 4 4 2 3 5 3" xfId="6616"/>
    <cellStyle name="Normal 4 4 2 3 5 4" xfId="6617"/>
    <cellStyle name="Normal 4 4 2 3 5 5" xfId="6618"/>
    <cellStyle name="Normal 4 4 2 3 6" xfId="6619"/>
    <cellStyle name="Normal 4 4 2 3 6 2" xfId="6620"/>
    <cellStyle name="Normal 4 4 2 3 6 3" xfId="6621"/>
    <cellStyle name="Normal 4 4 2 3 7" xfId="6622"/>
    <cellStyle name="Normal 4 4 2 3 8" xfId="6623"/>
    <cellStyle name="Normal 4 4 2 3 9" xfId="6624"/>
    <cellStyle name="Normal 4 4 2 4" xfId="6625"/>
    <cellStyle name="Normal 4 4 2 4 2" xfId="6626"/>
    <cellStyle name="Normal 4 4 2 4 2 2" xfId="6627"/>
    <cellStyle name="Normal 4 4 2 4 2 2 2" xfId="6628"/>
    <cellStyle name="Normal 4 4 2 4 2 2 2 2" xfId="6629"/>
    <cellStyle name="Normal 4 4 2 4 2 2 2 2 2" xfId="6630"/>
    <cellStyle name="Normal 4 4 2 4 2 2 2 2 3" xfId="6631"/>
    <cellStyle name="Normal 4 4 2 4 2 2 2 3" xfId="6632"/>
    <cellStyle name="Normal 4 4 2 4 2 2 2 4" xfId="6633"/>
    <cellStyle name="Normal 4 4 2 4 2 2 2 5" xfId="6634"/>
    <cellStyle name="Normal 4 4 2 4 2 2 3" xfId="6635"/>
    <cellStyle name="Normal 4 4 2 4 2 2 3 2" xfId="6636"/>
    <cellStyle name="Normal 4 4 2 4 2 2 3 2 2" xfId="6637"/>
    <cellStyle name="Normal 4 4 2 4 2 2 3 2 3" xfId="6638"/>
    <cellStyle name="Normal 4 4 2 4 2 2 3 3" xfId="6639"/>
    <cellStyle name="Normal 4 4 2 4 2 2 3 4" xfId="6640"/>
    <cellStyle name="Normal 4 4 2 4 2 2 3 5" xfId="6641"/>
    <cellStyle name="Normal 4 4 2 4 2 2 4" xfId="6642"/>
    <cellStyle name="Normal 4 4 2 4 2 2 4 2" xfId="6643"/>
    <cellStyle name="Normal 4 4 2 4 2 2 4 3" xfId="6644"/>
    <cellStyle name="Normal 4 4 2 4 2 2 5" xfId="6645"/>
    <cellStyle name="Normal 4 4 2 4 2 2 6" xfId="6646"/>
    <cellStyle name="Normal 4 4 2 4 2 2 7" xfId="6647"/>
    <cellStyle name="Normal 4 4 2 4 2 3" xfId="6648"/>
    <cellStyle name="Normal 4 4 2 4 2 3 2" xfId="6649"/>
    <cellStyle name="Normal 4 4 2 4 2 3 2 2" xfId="6650"/>
    <cellStyle name="Normal 4 4 2 4 2 3 2 3" xfId="6651"/>
    <cellStyle name="Normal 4 4 2 4 2 3 3" xfId="6652"/>
    <cellStyle name="Normal 4 4 2 4 2 3 4" xfId="6653"/>
    <cellStyle name="Normal 4 4 2 4 2 3 5" xfId="6654"/>
    <cellStyle name="Normal 4 4 2 4 2 4" xfId="6655"/>
    <cellStyle name="Normal 4 4 2 4 2 4 2" xfId="6656"/>
    <cellStyle name="Normal 4 4 2 4 2 4 2 2" xfId="6657"/>
    <cellStyle name="Normal 4 4 2 4 2 4 2 3" xfId="6658"/>
    <cellStyle name="Normal 4 4 2 4 2 4 3" xfId="6659"/>
    <cellStyle name="Normal 4 4 2 4 2 4 4" xfId="6660"/>
    <cellStyle name="Normal 4 4 2 4 2 4 5" xfId="6661"/>
    <cellStyle name="Normal 4 4 2 4 2 5" xfId="6662"/>
    <cellStyle name="Normal 4 4 2 4 2 5 2" xfId="6663"/>
    <cellStyle name="Normal 4 4 2 4 2 5 3" xfId="6664"/>
    <cellStyle name="Normal 4 4 2 4 2 6" xfId="6665"/>
    <cellStyle name="Normal 4 4 2 4 2 7" xfId="6666"/>
    <cellStyle name="Normal 4 4 2 4 2 8" xfId="6667"/>
    <cellStyle name="Normal 4 4 2 4 3" xfId="6668"/>
    <cellStyle name="Normal 4 4 2 4 3 2" xfId="6669"/>
    <cellStyle name="Normal 4 4 2 4 3 2 2" xfId="6670"/>
    <cellStyle name="Normal 4 4 2 4 3 2 2 2" xfId="6671"/>
    <cellStyle name="Normal 4 4 2 4 3 2 2 3" xfId="6672"/>
    <cellStyle name="Normal 4 4 2 4 3 2 3" xfId="6673"/>
    <cellStyle name="Normal 4 4 2 4 3 2 4" xfId="6674"/>
    <cellStyle name="Normal 4 4 2 4 3 2 5" xfId="6675"/>
    <cellStyle name="Normal 4 4 2 4 3 3" xfId="6676"/>
    <cellStyle name="Normal 4 4 2 4 3 3 2" xfId="6677"/>
    <cellStyle name="Normal 4 4 2 4 3 3 2 2" xfId="6678"/>
    <cellStyle name="Normal 4 4 2 4 3 3 2 3" xfId="6679"/>
    <cellStyle name="Normal 4 4 2 4 3 3 3" xfId="6680"/>
    <cellStyle name="Normal 4 4 2 4 3 3 4" xfId="6681"/>
    <cellStyle name="Normal 4 4 2 4 3 3 5" xfId="6682"/>
    <cellStyle name="Normal 4 4 2 4 3 4" xfId="6683"/>
    <cellStyle name="Normal 4 4 2 4 3 4 2" xfId="6684"/>
    <cellStyle name="Normal 4 4 2 4 3 4 3" xfId="6685"/>
    <cellStyle name="Normal 4 4 2 4 3 5" xfId="6686"/>
    <cellStyle name="Normal 4 4 2 4 3 6" xfId="6687"/>
    <cellStyle name="Normal 4 4 2 4 3 7" xfId="6688"/>
    <cellStyle name="Normal 4 4 2 4 4" xfId="6689"/>
    <cellStyle name="Normal 4 4 2 4 4 2" xfId="6690"/>
    <cellStyle name="Normal 4 4 2 4 4 2 2" xfId="6691"/>
    <cellStyle name="Normal 4 4 2 4 4 2 3" xfId="6692"/>
    <cellStyle name="Normal 4 4 2 4 4 3" xfId="6693"/>
    <cellStyle name="Normal 4 4 2 4 4 4" xfId="6694"/>
    <cellStyle name="Normal 4 4 2 4 4 5" xfId="6695"/>
    <cellStyle name="Normal 4 4 2 4 5" xfId="6696"/>
    <cellStyle name="Normal 4 4 2 4 5 2" xfId="6697"/>
    <cellStyle name="Normal 4 4 2 4 5 2 2" xfId="6698"/>
    <cellStyle name="Normal 4 4 2 4 5 2 3" xfId="6699"/>
    <cellStyle name="Normal 4 4 2 4 5 3" xfId="6700"/>
    <cellStyle name="Normal 4 4 2 4 5 4" xfId="6701"/>
    <cellStyle name="Normal 4 4 2 4 5 5" xfId="6702"/>
    <cellStyle name="Normal 4 4 2 4 6" xfId="6703"/>
    <cellStyle name="Normal 4 4 2 4 6 2" xfId="6704"/>
    <cellStyle name="Normal 4 4 2 4 6 3" xfId="6705"/>
    <cellStyle name="Normal 4 4 2 4 7" xfId="6706"/>
    <cellStyle name="Normal 4 4 2 4 8" xfId="6707"/>
    <cellStyle name="Normal 4 4 2 4 9" xfId="6708"/>
    <cellStyle name="Normal 4 4 2 5" xfId="6709"/>
    <cellStyle name="Normal 4 4 2 5 2" xfId="6710"/>
    <cellStyle name="Normal 4 4 2 5 2 2" xfId="6711"/>
    <cellStyle name="Normal 4 4 2 5 2 2 2" xfId="6712"/>
    <cellStyle name="Normal 4 4 2 5 2 2 2 2" xfId="6713"/>
    <cellStyle name="Normal 4 4 2 5 2 2 2 3" xfId="6714"/>
    <cellStyle name="Normal 4 4 2 5 2 2 3" xfId="6715"/>
    <cellStyle name="Normal 4 4 2 5 2 2 4" xfId="6716"/>
    <cellStyle name="Normal 4 4 2 5 2 2 5" xfId="6717"/>
    <cellStyle name="Normal 4 4 2 5 2 3" xfId="6718"/>
    <cellStyle name="Normal 4 4 2 5 2 3 2" xfId="6719"/>
    <cellStyle name="Normal 4 4 2 5 2 3 2 2" xfId="6720"/>
    <cellStyle name="Normal 4 4 2 5 2 3 2 3" xfId="6721"/>
    <cellStyle name="Normal 4 4 2 5 2 3 3" xfId="6722"/>
    <cellStyle name="Normal 4 4 2 5 2 3 4" xfId="6723"/>
    <cellStyle name="Normal 4 4 2 5 2 3 5" xfId="6724"/>
    <cellStyle name="Normal 4 4 2 5 2 4" xfId="6725"/>
    <cellStyle name="Normal 4 4 2 5 2 4 2" xfId="6726"/>
    <cellStyle name="Normal 4 4 2 5 2 4 3" xfId="6727"/>
    <cellStyle name="Normal 4 4 2 5 2 5" xfId="6728"/>
    <cellStyle name="Normal 4 4 2 5 2 6" xfId="6729"/>
    <cellStyle name="Normal 4 4 2 5 2 7" xfId="6730"/>
    <cellStyle name="Normal 4 4 2 5 3" xfId="6731"/>
    <cellStyle name="Normal 4 4 2 5 3 2" xfId="6732"/>
    <cellStyle name="Normal 4 4 2 5 3 2 2" xfId="6733"/>
    <cellStyle name="Normal 4 4 2 5 3 2 3" xfId="6734"/>
    <cellStyle name="Normal 4 4 2 5 3 3" xfId="6735"/>
    <cellStyle name="Normal 4 4 2 5 3 4" xfId="6736"/>
    <cellStyle name="Normal 4 4 2 5 3 5" xfId="6737"/>
    <cellStyle name="Normal 4 4 2 5 4" xfId="6738"/>
    <cellStyle name="Normal 4 4 2 5 4 2" xfId="6739"/>
    <cellStyle name="Normal 4 4 2 5 4 2 2" xfId="6740"/>
    <cellStyle name="Normal 4 4 2 5 4 2 3" xfId="6741"/>
    <cellStyle name="Normal 4 4 2 5 4 3" xfId="6742"/>
    <cellStyle name="Normal 4 4 2 5 4 4" xfId="6743"/>
    <cellStyle name="Normal 4 4 2 5 4 5" xfId="6744"/>
    <cellStyle name="Normal 4 4 2 5 5" xfId="6745"/>
    <cellStyle name="Normal 4 4 2 5 5 2" xfId="6746"/>
    <cellStyle name="Normal 4 4 2 5 5 3" xfId="6747"/>
    <cellStyle name="Normal 4 4 2 5 6" xfId="6748"/>
    <cellStyle name="Normal 4 4 2 5 7" xfId="6749"/>
    <cellStyle name="Normal 4 4 2 5 8" xfId="6750"/>
    <cellStyle name="Normal 4 4 2 6" xfId="6751"/>
    <cellStyle name="Normal 4 4 2 6 2" xfId="6752"/>
    <cellStyle name="Normal 4 4 2 6 2 2" xfId="6753"/>
    <cellStyle name="Normal 4 4 2 6 2 2 2" xfId="6754"/>
    <cellStyle name="Normal 4 4 2 6 2 2 3" xfId="6755"/>
    <cellStyle name="Normal 4 4 2 6 2 3" xfId="6756"/>
    <cellStyle name="Normal 4 4 2 6 2 4" xfId="6757"/>
    <cellStyle name="Normal 4 4 2 6 2 5" xfId="6758"/>
    <cellStyle name="Normal 4 4 2 6 3" xfId="6759"/>
    <cellStyle name="Normal 4 4 2 6 3 2" xfId="6760"/>
    <cellStyle name="Normal 4 4 2 6 3 2 2" xfId="6761"/>
    <cellStyle name="Normal 4 4 2 6 3 2 3" xfId="6762"/>
    <cellStyle name="Normal 4 4 2 6 3 3" xfId="6763"/>
    <cellStyle name="Normal 4 4 2 6 3 4" xfId="6764"/>
    <cellStyle name="Normal 4 4 2 6 3 5" xfId="6765"/>
    <cellStyle name="Normal 4 4 2 6 4" xfId="6766"/>
    <cellStyle name="Normal 4 4 2 6 4 2" xfId="6767"/>
    <cellStyle name="Normal 4 4 2 6 4 3" xfId="6768"/>
    <cellStyle name="Normal 4 4 2 6 5" xfId="6769"/>
    <cellStyle name="Normal 4 4 2 6 6" xfId="6770"/>
    <cellStyle name="Normal 4 4 2 6 7" xfId="6771"/>
    <cellStyle name="Normal 4 4 2 7" xfId="6772"/>
    <cellStyle name="Normal 4 4 2 7 2" xfId="6773"/>
    <cellStyle name="Normal 4 4 2 7 2 2" xfId="6774"/>
    <cellStyle name="Normal 4 4 2 7 2 2 2" xfId="6775"/>
    <cellStyle name="Normal 4 4 2 7 2 2 3" xfId="6776"/>
    <cellStyle name="Normal 4 4 2 7 2 3" xfId="6777"/>
    <cellStyle name="Normal 4 4 2 7 2 4" xfId="6778"/>
    <cellStyle name="Normal 4 4 2 7 2 5" xfId="6779"/>
    <cellStyle name="Normal 4 4 2 7 3" xfId="6780"/>
    <cellStyle name="Normal 4 4 2 7 3 2" xfId="6781"/>
    <cellStyle name="Normal 4 4 2 7 3 2 2" xfId="6782"/>
    <cellStyle name="Normal 4 4 2 7 3 2 3" xfId="6783"/>
    <cellStyle name="Normal 4 4 2 7 3 3" xfId="6784"/>
    <cellStyle name="Normal 4 4 2 7 3 4" xfId="6785"/>
    <cellStyle name="Normal 4 4 2 7 3 5" xfId="6786"/>
    <cellStyle name="Normal 4 4 2 7 4" xfId="6787"/>
    <cellStyle name="Normal 4 4 2 7 4 2" xfId="6788"/>
    <cellStyle name="Normal 4 4 2 7 4 3" xfId="6789"/>
    <cellStyle name="Normal 4 4 2 7 5" xfId="6790"/>
    <cellStyle name="Normal 4 4 2 7 6" xfId="6791"/>
    <cellStyle name="Normal 4 4 2 7 7" xfId="6792"/>
    <cellStyle name="Normal 4 4 2 8" xfId="6793"/>
    <cellStyle name="Normal 4 4 2 8 2" xfId="6794"/>
    <cellStyle name="Normal 4 4 2 8 2 2" xfId="6795"/>
    <cellStyle name="Normal 4 4 2 8 2 3" xfId="6796"/>
    <cellStyle name="Normal 4 4 2 8 3" xfId="6797"/>
    <cellStyle name="Normal 4 4 2 8 4" xfId="6798"/>
    <cellStyle name="Normal 4 4 2 8 5" xfId="6799"/>
    <cellStyle name="Normal 4 4 2 9" xfId="6800"/>
    <cellStyle name="Normal 4 4 2 9 2" xfId="6801"/>
    <cellStyle name="Normal 4 4 2 9 2 2" xfId="6802"/>
    <cellStyle name="Normal 4 4 2 9 2 3" xfId="6803"/>
    <cellStyle name="Normal 4 4 2 9 3" xfId="6804"/>
    <cellStyle name="Normal 4 4 2 9 4" xfId="6805"/>
    <cellStyle name="Normal 4 4 2 9 5" xfId="6806"/>
    <cellStyle name="Normal 4 4 3" xfId="6807"/>
    <cellStyle name="Normal 4 4 3 2" xfId="6808"/>
    <cellStyle name="Normal 4 4 3 2 2" xfId="6809"/>
    <cellStyle name="Normal 4 4 3 2 2 2" xfId="6810"/>
    <cellStyle name="Normal 4 4 3 2 2 2 2" xfId="6811"/>
    <cellStyle name="Normal 4 4 3 2 2 2 2 2" xfId="6812"/>
    <cellStyle name="Normal 4 4 3 2 2 2 2 3" xfId="6813"/>
    <cellStyle name="Normal 4 4 3 2 2 2 3" xfId="6814"/>
    <cellStyle name="Normal 4 4 3 2 2 2 4" xfId="6815"/>
    <cellStyle name="Normal 4 4 3 2 2 2 5" xfId="6816"/>
    <cellStyle name="Normal 4 4 3 2 2 3" xfId="6817"/>
    <cellStyle name="Normal 4 4 3 2 2 3 2" xfId="6818"/>
    <cellStyle name="Normal 4 4 3 2 2 3 2 2" xfId="6819"/>
    <cellStyle name="Normal 4 4 3 2 2 3 2 3" xfId="6820"/>
    <cellStyle name="Normal 4 4 3 2 2 3 3" xfId="6821"/>
    <cellStyle name="Normal 4 4 3 2 2 3 4" xfId="6822"/>
    <cellStyle name="Normal 4 4 3 2 2 3 5" xfId="6823"/>
    <cellStyle name="Normal 4 4 3 2 2 4" xfId="6824"/>
    <cellStyle name="Normal 4 4 3 2 2 4 2" xfId="6825"/>
    <cellStyle name="Normal 4 4 3 2 2 4 3" xfId="6826"/>
    <cellStyle name="Normal 4 4 3 2 2 5" xfId="6827"/>
    <cellStyle name="Normal 4 4 3 2 2 6" xfId="6828"/>
    <cellStyle name="Normal 4 4 3 2 2 7" xfId="6829"/>
    <cellStyle name="Normal 4 4 3 2 3" xfId="6830"/>
    <cellStyle name="Normal 4 4 3 2 3 2" xfId="6831"/>
    <cellStyle name="Normal 4 4 3 2 3 2 2" xfId="6832"/>
    <cellStyle name="Normal 4 4 3 2 3 2 3" xfId="6833"/>
    <cellStyle name="Normal 4 4 3 2 3 3" xfId="6834"/>
    <cellStyle name="Normal 4 4 3 2 3 4" xfId="6835"/>
    <cellStyle name="Normal 4 4 3 2 3 5" xfId="6836"/>
    <cellStyle name="Normal 4 4 3 2 4" xfId="6837"/>
    <cellStyle name="Normal 4 4 3 2 4 2" xfId="6838"/>
    <cellStyle name="Normal 4 4 3 2 4 2 2" xfId="6839"/>
    <cellStyle name="Normal 4 4 3 2 4 2 3" xfId="6840"/>
    <cellStyle name="Normal 4 4 3 2 4 3" xfId="6841"/>
    <cellStyle name="Normal 4 4 3 2 4 4" xfId="6842"/>
    <cellStyle name="Normal 4 4 3 2 4 5" xfId="6843"/>
    <cellStyle name="Normal 4 4 3 2 5" xfId="6844"/>
    <cellStyle name="Normal 4 4 3 2 5 2" xfId="6845"/>
    <cellStyle name="Normal 4 4 3 2 5 3" xfId="6846"/>
    <cellStyle name="Normal 4 4 3 2 6" xfId="6847"/>
    <cellStyle name="Normal 4 4 3 2 7" xfId="6848"/>
    <cellStyle name="Normal 4 4 3 2 8" xfId="6849"/>
    <cellStyle name="Normal 4 4 3 3" xfId="6850"/>
    <cellStyle name="Normal 4 4 3 3 2" xfId="6851"/>
    <cellStyle name="Normal 4 4 3 3 2 2" xfId="6852"/>
    <cellStyle name="Normal 4 4 3 3 2 2 2" xfId="6853"/>
    <cellStyle name="Normal 4 4 3 3 2 2 3" xfId="6854"/>
    <cellStyle name="Normal 4 4 3 3 2 3" xfId="6855"/>
    <cellStyle name="Normal 4 4 3 3 2 4" xfId="6856"/>
    <cellStyle name="Normal 4 4 3 3 2 5" xfId="6857"/>
    <cellStyle name="Normal 4 4 3 3 3" xfId="6858"/>
    <cellStyle name="Normal 4 4 3 3 3 2" xfId="6859"/>
    <cellStyle name="Normal 4 4 3 3 3 2 2" xfId="6860"/>
    <cellStyle name="Normal 4 4 3 3 3 2 3" xfId="6861"/>
    <cellStyle name="Normal 4 4 3 3 3 3" xfId="6862"/>
    <cellStyle name="Normal 4 4 3 3 3 4" xfId="6863"/>
    <cellStyle name="Normal 4 4 3 3 3 5" xfId="6864"/>
    <cellStyle name="Normal 4 4 3 3 4" xfId="6865"/>
    <cellStyle name="Normal 4 4 3 3 4 2" xfId="6866"/>
    <cellStyle name="Normal 4 4 3 3 4 3" xfId="6867"/>
    <cellStyle name="Normal 4 4 3 3 5" xfId="6868"/>
    <cellStyle name="Normal 4 4 3 3 6" xfId="6869"/>
    <cellStyle name="Normal 4 4 3 3 7" xfId="6870"/>
    <cellStyle name="Normal 4 4 3 4" xfId="6871"/>
    <cellStyle name="Normal 4 4 3 4 2" xfId="6872"/>
    <cellStyle name="Normal 4 4 3 4 2 2" xfId="6873"/>
    <cellStyle name="Normal 4 4 3 4 2 3" xfId="6874"/>
    <cellStyle name="Normal 4 4 3 4 3" xfId="6875"/>
    <cellStyle name="Normal 4 4 3 4 4" xfId="6876"/>
    <cellStyle name="Normal 4 4 3 4 5" xfId="6877"/>
    <cellStyle name="Normal 4 4 3 5" xfId="6878"/>
    <cellStyle name="Normal 4 4 3 5 2" xfId="6879"/>
    <cellStyle name="Normal 4 4 3 5 2 2" xfId="6880"/>
    <cellStyle name="Normal 4 4 3 5 2 3" xfId="6881"/>
    <cellStyle name="Normal 4 4 3 5 3" xfId="6882"/>
    <cellStyle name="Normal 4 4 3 5 4" xfId="6883"/>
    <cellStyle name="Normal 4 4 3 5 5" xfId="6884"/>
    <cellStyle name="Normal 4 4 3 6" xfId="6885"/>
    <cellStyle name="Normal 4 4 3 6 2" xfId="6886"/>
    <cellStyle name="Normal 4 4 3 6 3" xfId="6887"/>
    <cellStyle name="Normal 4 4 3 7" xfId="6888"/>
    <cellStyle name="Normal 4 4 3 8" xfId="6889"/>
    <cellStyle name="Normal 4 4 3 9" xfId="6890"/>
    <cellStyle name="Normal 4 4 4" xfId="6891"/>
    <cellStyle name="Normal 4 4 4 2" xfId="6892"/>
    <cellStyle name="Normal 4 4 4 2 2" xfId="6893"/>
    <cellStyle name="Normal 4 4 4 2 2 2" xfId="6894"/>
    <cellStyle name="Normal 4 4 4 2 2 2 2" xfId="6895"/>
    <cellStyle name="Normal 4 4 4 2 2 2 2 2" xfId="6896"/>
    <cellStyle name="Normal 4 4 4 2 2 2 2 3" xfId="6897"/>
    <cellStyle name="Normal 4 4 4 2 2 2 3" xfId="6898"/>
    <cellStyle name="Normal 4 4 4 2 2 2 4" xfId="6899"/>
    <cellStyle name="Normal 4 4 4 2 2 2 5" xfId="6900"/>
    <cellStyle name="Normal 4 4 4 2 2 3" xfId="6901"/>
    <cellStyle name="Normal 4 4 4 2 2 3 2" xfId="6902"/>
    <cellStyle name="Normal 4 4 4 2 2 3 2 2" xfId="6903"/>
    <cellStyle name="Normal 4 4 4 2 2 3 2 3" xfId="6904"/>
    <cellStyle name="Normal 4 4 4 2 2 3 3" xfId="6905"/>
    <cellStyle name="Normal 4 4 4 2 2 3 4" xfId="6906"/>
    <cellStyle name="Normal 4 4 4 2 2 3 5" xfId="6907"/>
    <cellStyle name="Normal 4 4 4 2 2 4" xfId="6908"/>
    <cellStyle name="Normal 4 4 4 2 2 4 2" xfId="6909"/>
    <cellStyle name="Normal 4 4 4 2 2 4 3" xfId="6910"/>
    <cellStyle name="Normal 4 4 4 2 2 5" xfId="6911"/>
    <cellStyle name="Normal 4 4 4 2 2 6" xfId="6912"/>
    <cellStyle name="Normal 4 4 4 2 2 7" xfId="6913"/>
    <cellStyle name="Normal 4 4 4 2 3" xfId="6914"/>
    <cellStyle name="Normal 4 4 4 2 3 2" xfId="6915"/>
    <cellStyle name="Normal 4 4 4 2 3 2 2" xfId="6916"/>
    <cellStyle name="Normal 4 4 4 2 3 2 3" xfId="6917"/>
    <cellStyle name="Normal 4 4 4 2 3 3" xfId="6918"/>
    <cellStyle name="Normal 4 4 4 2 3 4" xfId="6919"/>
    <cellStyle name="Normal 4 4 4 2 3 5" xfId="6920"/>
    <cellStyle name="Normal 4 4 4 2 4" xfId="6921"/>
    <cellStyle name="Normal 4 4 4 2 4 2" xfId="6922"/>
    <cellStyle name="Normal 4 4 4 2 4 2 2" xfId="6923"/>
    <cellStyle name="Normal 4 4 4 2 4 2 3" xfId="6924"/>
    <cellStyle name="Normal 4 4 4 2 4 3" xfId="6925"/>
    <cellStyle name="Normal 4 4 4 2 4 4" xfId="6926"/>
    <cellStyle name="Normal 4 4 4 2 4 5" xfId="6927"/>
    <cellStyle name="Normal 4 4 4 2 5" xfId="6928"/>
    <cellStyle name="Normal 4 4 4 2 5 2" xfId="6929"/>
    <cellStyle name="Normal 4 4 4 2 5 3" xfId="6930"/>
    <cellStyle name="Normal 4 4 4 2 6" xfId="6931"/>
    <cellStyle name="Normal 4 4 4 2 7" xfId="6932"/>
    <cellStyle name="Normal 4 4 4 2 8" xfId="6933"/>
    <cellStyle name="Normal 4 4 4 3" xfId="6934"/>
    <cellStyle name="Normal 4 4 4 3 2" xfId="6935"/>
    <cellStyle name="Normal 4 4 4 3 2 2" xfId="6936"/>
    <cellStyle name="Normal 4 4 4 3 2 2 2" xfId="6937"/>
    <cellStyle name="Normal 4 4 4 3 2 2 3" xfId="6938"/>
    <cellStyle name="Normal 4 4 4 3 2 3" xfId="6939"/>
    <cellStyle name="Normal 4 4 4 3 2 4" xfId="6940"/>
    <cellStyle name="Normal 4 4 4 3 2 5" xfId="6941"/>
    <cellStyle name="Normal 4 4 4 3 3" xfId="6942"/>
    <cellStyle name="Normal 4 4 4 3 3 2" xfId="6943"/>
    <cellStyle name="Normal 4 4 4 3 3 2 2" xfId="6944"/>
    <cellStyle name="Normal 4 4 4 3 3 2 3" xfId="6945"/>
    <cellStyle name="Normal 4 4 4 3 3 3" xfId="6946"/>
    <cellStyle name="Normal 4 4 4 3 3 4" xfId="6947"/>
    <cellStyle name="Normal 4 4 4 3 3 5" xfId="6948"/>
    <cellStyle name="Normal 4 4 4 3 4" xfId="6949"/>
    <cellStyle name="Normal 4 4 4 3 4 2" xfId="6950"/>
    <cellStyle name="Normal 4 4 4 3 4 3" xfId="6951"/>
    <cellStyle name="Normal 4 4 4 3 5" xfId="6952"/>
    <cellStyle name="Normal 4 4 4 3 6" xfId="6953"/>
    <cellStyle name="Normal 4 4 4 3 7" xfId="6954"/>
    <cellStyle name="Normal 4 4 4 4" xfId="6955"/>
    <cellStyle name="Normal 4 4 4 4 2" xfId="6956"/>
    <cellStyle name="Normal 4 4 4 4 2 2" xfId="6957"/>
    <cellStyle name="Normal 4 4 4 4 2 3" xfId="6958"/>
    <cellStyle name="Normal 4 4 4 4 3" xfId="6959"/>
    <cellStyle name="Normal 4 4 4 4 4" xfId="6960"/>
    <cellStyle name="Normal 4 4 4 4 5" xfId="6961"/>
    <cellStyle name="Normal 4 4 4 5" xfId="6962"/>
    <cellStyle name="Normal 4 4 4 5 2" xfId="6963"/>
    <cellStyle name="Normal 4 4 4 5 2 2" xfId="6964"/>
    <cellStyle name="Normal 4 4 4 5 2 3" xfId="6965"/>
    <cellStyle name="Normal 4 4 4 5 3" xfId="6966"/>
    <cellStyle name="Normal 4 4 4 5 4" xfId="6967"/>
    <cellStyle name="Normal 4 4 4 5 5" xfId="6968"/>
    <cellStyle name="Normal 4 4 4 6" xfId="6969"/>
    <cellStyle name="Normal 4 4 4 6 2" xfId="6970"/>
    <cellStyle name="Normal 4 4 4 6 3" xfId="6971"/>
    <cellStyle name="Normal 4 4 4 7" xfId="6972"/>
    <cellStyle name="Normal 4 4 4 8" xfId="6973"/>
    <cellStyle name="Normal 4 4 4 9" xfId="6974"/>
    <cellStyle name="Normal 4 4 5" xfId="6975"/>
    <cellStyle name="Normal 4 4 5 2" xfId="6976"/>
    <cellStyle name="Normal 4 4 5 2 2" xfId="6977"/>
    <cellStyle name="Normal 4 4 5 2 2 2" xfId="6978"/>
    <cellStyle name="Normal 4 4 5 2 2 2 2" xfId="6979"/>
    <cellStyle name="Normal 4 4 5 2 2 2 2 2" xfId="6980"/>
    <cellStyle name="Normal 4 4 5 2 2 2 2 3" xfId="6981"/>
    <cellStyle name="Normal 4 4 5 2 2 2 3" xfId="6982"/>
    <cellStyle name="Normal 4 4 5 2 2 2 4" xfId="6983"/>
    <cellStyle name="Normal 4 4 5 2 2 2 5" xfId="6984"/>
    <cellStyle name="Normal 4 4 5 2 2 3" xfId="6985"/>
    <cellStyle name="Normal 4 4 5 2 2 3 2" xfId="6986"/>
    <cellStyle name="Normal 4 4 5 2 2 3 2 2" xfId="6987"/>
    <cellStyle name="Normal 4 4 5 2 2 3 2 3" xfId="6988"/>
    <cellStyle name="Normal 4 4 5 2 2 3 3" xfId="6989"/>
    <cellStyle name="Normal 4 4 5 2 2 3 4" xfId="6990"/>
    <cellStyle name="Normal 4 4 5 2 2 3 5" xfId="6991"/>
    <cellStyle name="Normal 4 4 5 2 2 4" xfId="6992"/>
    <cellStyle name="Normal 4 4 5 2 2 4 2" xfId="6993"/>
    <cellStyle name="Normal 4 4 5 2 2 4 3" xfId="6994"/>
    <cellStyle name="Normal 4 4 5 2 2 5" xfId="6995"/>
    <cellStyle name="Normal 4 4 5 2 2 6" xfId="6996"/>
    <cellStyle name="Normal 4 4 5 2 2 7" xfId="6997"/>
    <cellStyle name="Normal 4 4 5 2 3" xfId="6998"/>
    <cellStyle name="Normal 4 4 5 2 3 2" xfId="6999"/>
    <cellStyle name="Normal 4 4 5 2 3 2 2" xfId="7000"/>
    <cellStyle name="Normal 4 4 5 2 3 2 3" xfId="7001"/>
    <cellStyle name="Normal 4 4 5 2 3 3" xfId="7002"/>
    <cellStyle name="Normal 4 4 5 2 3 4" xfId="7003"/>
    <cellStyle name="Normal 4 4 5 2 3 5" xfId="7004"/>
    <cellStyle name="Normal 4 4 5 2 4" xfId="7005"/>
    <cellStyle name="Normal 4 4 5 2 4 2" xfId="7006"/>
    <cellStyle name="Normal 4 4 5 2 4 2 2" xfId="7007"/>
    <cellStyle name="Normal 4 4 5 2 4 2 3" xfId="7008"/>
    <cellStyle name="Normal 4 4 5 2 4 3" xfId="7009"/>
    <cellStyle name="Normal 4 4 5 2 4 4" xfId="7010"/>
    <cellStyle name="Normal 4 4 5 2 4 5" xfId="7011"/>
    <cellStyle name="Normal 4 4 5 2 5" xfId="7012"/>
    <cellStyle name="Normal 4 4 5 2 5 2" xfId="7013"/>
    <cellStyle name="Normal 4 4 5 2 5 3" xfId="7014"/>
    <cellStyle name="Normal 4 4 5 2 6" xfId="7015"/>
    <cellStyle name="Normal 4 4 5 2 7" xfId="7016"/>
    <cellStyle name="Normal 4 4 5 2 8" xfId="7017"/>
    <cellStyle name="Normal 4 4 5 3" xfId="7018"/>
    <cellStyle name="Normal 4 4 5 3 2" xfId="7019"/>
    <cellStyle name="Normal 4 4 5 3 2 2" xfId="7020"/>
    <cellStyle name="Normal 4 4 5 3 2 2 2" xfId="7021"/>
    <cellStyle name="Normal 4 4 5 3 2 2 3" xfId="7022"/>
    <cellStyle name="Normal 4 4 5 3 2 3" xfId="7023"/>
    <cellStyle name="Normal 4 4 5 3 2 4" xfId="7024"/>
    <cellStyle name="Normal 4 4 5 3 2 5" xfId="7025"/>
    <cellStyle name="Normal 4 4 5 3 3" xfId="7026"/>
    <cellStyle name="Normal 4 4 5 3 3 2" xfId="7027"/>
    <cellStyle name="Normal 4 4 5 3 3 2 2" xfId="7028"/>
    <cellStyle name="Normal 4 4 5 3 3 2 3" xfId="7029"/>
    <cellStyle name="Normal 4 4 5 3 3 3" xfId="7030"/>
    <cellStyle name="Normal 4 4 5 3 3 4" xfId="7031"/>
    <cellStyle name="Normal 4 4 5 3 3 5" xfId="7032"/>
    <cellStyle name="Normal 4 4 5 3 4" xfId="7033"/>
    <cellStyle name="Normal 4 4 5 3 4 2" xfId="7034"/>
    <cellStyle name="Normal 4 4 5 3 4 3" xfId="7035"/>
    <cellStyle name="Normal 4 4 5 3 5" xfId="7036"/>
    <cellStyle name="Normal 4 4 5 3 6" xfId="7037"/>
    <cellStyle name="Normal 4 4 5 3 7" xfId="7038"/>
    <cellStyle name="Normal 4 4 5 4" xfId="7039"/>
    <cellStyle name="Normal 4 4 5 4 2" xfId="7040"/>
    <cellStyle name="Normal 4 4 5 4 2 2" xfId="7041"/>
    <cellStyle name="Normal 4 4 5 4 2 3" xfId="7042"/>
    <cellStyle name="Normal 4 4 5 4 3" xfId="7043"/>
    <cellStyle name="Normal 4 4 5 4 4" xfId="7044"/>
    <cellStyle name="Normal 4 4 5 4 5" xfId="7045"/>
    <cellStyle name="Normal 4 4 5 5" xfId="7046"/>
    <cellStyle name="Normal 4 4 5 5 2" xfId="7047"/>
    <cellStyle name="Normal 4 4 5 5 2 2" xfId="7048"/>
    <cellStyle name="Normal 4 4 5 5 2 3" xfId="7049"/>
    <cellStyle name="Normal 4 4 5 5 3" xfId="7050"/>
    <cellStyle name="Normal 4 4 5 5 4" xfId="7051"/>
    <cellStyle name="Normal 4 4 5 5 5" xfId="7052"/>
    <cellStyle name="Normal 4 4 5 6" xfId="7053"/>
    <cellStyle name="Normal 4 4 5 6 2" xfId="7054"/>
    <cellStyle name="Normal 4 4 5 6 3" xfId="7055"/>
    <cellStyle name="Normal 4 4 5 7" xfId="7056"/>
    <cellStyle name="Normal 4 4 5 8" xfId="7057"/>
    <cellStyle name="Normal 4 4 5 9" xfId="7058"/>
    <cellStyle name="Normal 4 4 6" xfId="7059"/>
    <cellStyle name="Normal 4 4 6 2" xfId="7060"/>
    <cellStyle name="Normal 4 4 6 2 2" xfId="7061"/>
    <cellStyle name="Normal 4 4 6 2 2 2" xfId="7062"/>
    <cellStyle name="Normal 4 4 6 2 2 2 2" xfId="7063"/>
    <cellStyle name="Normal 4 4 6 2 2 2 3" xfId="7064"/>
    <cellStyle name="Normal 4 4 6 2 2 3" xfId="7065"/>
    <cellStyle name="Normal 4 4 6 2 2 4" xfId="7066"/>
    <cellStyle name="Normal 4 4 6 2 2 5" xfId="7067"/>
    <cellStyle name="Normal 4 4 6 2 3" xfId="7068"/>
    <cellStyle name="Normal 4 4 6 2 3 2" xfId="7069"/>
    <cellStyle name="Normal 4 4 6 2 3 2 2" xfId="7070"/>
    <cellStyle name="Normal 4 4 6 2 3 2 3" xfId="7071"/>
    <cellStyle name="Normal 4 4 6 2 3 3" xfId="7072"/>
    <cellStyle name="Normal 4 4 6 2 3 4" xfId="7073"/>
    <cellStyle name="Normal 4 4 6 2 3 5" xfId="7074"/>
    <cellStyle name="Normal 4 4 6 2 4" xfId="7075"/>
    <cellStyle name="Normal 4 4 6 2 4 2" xfId="7076"/>
    <cellStyle name="Normal 4 4 6 2 4 3" xfId="7077"/>
    <cellStyle name="Normal 4 4 6 2 5" xfId="7078"/>
    <cellStyle name="Normal 4 4 6 2 6" xfId="7079"/>
    <cellStyle name="Normal 4 4 6 2 7" xfId="7080"/>
    <cellStyle name="Normal 4 4 6 3" xfId="7081"/>
    <cellStyle name="Normal 4 4 6 3 2" xfId="7082"/>
    <cellStyle name="Normal 4 4 6 3 2 2" xfId="7083"/>
    <cellStyle name="Normal 4 4 6 3 2 3" xfId="7084"/>
    <cellStyle name="Normal 4 4 6 3 3" xfId="7085"/>
    <cellStyle name="Normal 4 4 6 3 4" xfId="7086"/>
    <cellStyle name="Normal 4 4 6 3 5" xfId="7087"/>
    <cellStyle name="Normal 4 4 6 4" xfId="7088"/>
    <cellStyle name="Normal 4 4 6 4 2" xfId="7089"/>
    <cellStyle name="Normal 4 4 6 4 2 2" xfId="7090"/>
    <cellStyle name="Normal 4 4 6 4 2 3" xfId="7091"/>
    <cellStyle name="Normal 4 4 6 4 3" xfId="7092"/>
    <cellStyle name="Normal 4 4 6 4 4" xfId="7093"/>
    <cellStyle name="Normal 4 4 6 4 5" xfId="7094"/>
    <cellStyle name="Normal 4 4 6 5" xfId="7095"/>
    <cellStyle name="Normal 4 4 6 5 2" xfId="7096"/>
    <cellStyle name="Normal 4 4 6 5 3" xfId="7097"/>
    <cellStyle name="Normal 4 4 6 6" xfId="7098"/>
    <cellStyle name="Normal 4 4 6 7" xfId="7099"/>
    <cellStyle name="Normal 4 4 6 8" xfId="7100"/>
    <cellStyle name="Normal 4 4 7" xfId="7101"/>
    <cellStyle name="Normal 4 4 7 2" xfId="7102"/>
    <cellStyle name="Normal 4 4 7 2 2" xfId="7103"/>
    <cellStyle name="Normal 4 4 7 2 2 2" xfId="7104"/>
    <cellStyle name="Normal 4 4 7 2 2 3" xfId="7105"/>
    <cellStyle name="Normal 4 4 7 2 3" xfId="7106"/>
    <cellStyle name="Normal 4 4 7 2 4" xfId="7107"/>
    <cellStyle name="Normal 4 4 7 2 5" xfId="7108"/>
    <cellStyle name="Normal 4 4 7 3" xfId="7109"/>
    <cellStyle name="Normal 4 4 7 3 2" xfId="7110"/>
    <cellStyle name="Normal 4 4 7 3 2 2" xfId="7111"/>
    <cellStyle name="Normal 4 4 7 3 2 3" xfId="7112"/>
    <cellStyle name="Normal 4 4 7 3 3" xfId="7113"/>
    <cellStyle name="Normal 4 4 7 3 4" xfId="7114"/>
    <cellStyle name="Normal 4 4 7 3 5" xfId="7115"/>
    <cellStyle name="Normal 4 4 7 4" xfId="7116"/>
    <cellStyle name="Normal 4 4 7 4 2" xfId="7117"/>
    <cellStyle name="Normal 4 4 7 4 3" xfId="7118"/>
    <cellStyle name="Normal 4 4 7 5" xfId="7119"/>
    <cellStyle name="Normal 4 4 7 6" xfId="7120"/>
    <cellStyle name="Normal 4 4 7 7" xfId="7121"/>
    <cellStyle name="Normal 4 4 8" xfId="7122"/>
    <cellStyle name="Normal 4 4 8 2" xfId="7123"/>
    <cellStyle name="Normal 4 4 8 2 2" xfId="7124"/>
    <cellStyle name="Normal 4 4 8 2 2 2" xfId="7125"/>
    <cellStyle name="Normal 4 4 8 2 2 3" xfId="7126"/>
    <cellStyle name="Normal 4 4 8 2 3" xfId="7127"/>
    <cellStyle name="Normal 4 4 8 2 4" xfId="7128"/>
    <cellStyle name="Normal 4 4 8 2 5" xfId="7129"/>
    <cellStyle name="Normal 4 4 8 3" xfId="7130"/>
    <cellStyle name="Normal 4 4 8 3 2" xfId="7131"/>
    <cellStyle name="Normal 4 4 8 3 2 2" xfId="7132"/>
    <cellStyle name="Normal 4 4 8 3 2 3" xfId="7133"/>
    <cellStyle name="Normal 4 4 8 3 3" xfId="7134"/>
    <cellStyle name="Normal 4 4 8 3 4" xfId="7135"/>
    <cellStyle name="Normal 4 4 8 3 5" xfId="7136"/>
    <cellStyle name="Normal 4 4 8 4" xfId="7137"/>
    <cellStyle name="Normal 4 4 8 4 2" xfId="7138"/>
    <cellStyle name="Normal 4 4 8 4 3" xfId="7139"/>
    <cellStyle name="Normal 4 4 8 5" xfId="7140"/>
    <cellStyle name="Normal 4 4 8 6" xfId="7141"/>
    <cellStyle name="Normal 4 4 8 7" xfId="7142"/>
    <cellStyle name="Normal 4 4 9" xfId="7143"/>
    <cellStyle name="Normal 4 4 9 2" xfId="7144"/>
    <cellStyle name="Normal 4 4 9 2 2" xfId="7145"/>
    <cellStyle name="Normal 4 4 9 2 3" xfId="7146"/>
    <cellStyle name="Normal 4 4 9 3" xfId="7147"/>
    <cellStyle name="Normal 4 4 9 4" xfId="7148"/>
    <cellStyle name="Normal 4 4 9 5" xfId="7149"/>
    <cellStyle name="Normal 4 5" xfId="644"/>
    <cellStyle name="Normal 4 5 10" xfId="7150"/>
    <cellStyle name="Normal 4 5 10 2" xfId="7151"/>
    <cellStyle name="Normal 4 5 10 2 2" xfId="7152"/>
    <cellStyle name="Normal 4 5 10 2 3" xfId="7153"/>
    <cellStyle name="Normal 4 5 10 3" xfId="7154"/>
    <cellStyle name="Normal 4 5 10 4" xfId="7155"/>
    <cellStyle name="Normal 4 5 10 5" xfId="7156"/>
    <cellStyle name="Normal 4 5 11" xfId="7157"/>
    <cellStyle name="Normal 4 5 11 2" xfId="7158"/>
    <cellStyle name="Normal 4 5 11 3" xfId="7159"/>
    <cellStyle name="Normal 4 5 12" xfId="7160"/>
    <cellStyle name="Normal 4 5 13" xfId="7161"/>
    <cellStyle name="Normal 4 5 14" xfId="7162"/>
    <cellStyle name="Normal 4 5 2" xfId="749"/>
    <cellStyle name="Normal 4 5 2 10" xfId="7163"/>
    <cellStyle name="Normal 4 5 2 11" xfId="7164"/>
    <cellStyle name="Normal 4 5 2 12" xfId="7165"/>
    <cellStyle name="Normal 4 5 2 2" xfId="7166"/>
    <cellStyle name="Normal 4 5 2 2 2" xfId="7167"/>
    <cellStyle name="Normal 4 5 2 2 2 2" xfId="7168"/>
    <cellStyle name="Normal 4 5 2 2 2 2 2" xfId="7169"/>
    <cellStyle name="Normal 4 5 2 2 2 2 2 2" xfId="7170"/>
    <cellStyle name="Normal 4 5 2 2 2 2 2 2 2" xfId="7171"/>
    <cellStyle name="Normal 4 5 2 2 2 2 2 2 3" xfId="7172"/>
    <cellStyle name="Normal 4 5 2 2 2 2 2 3" xfId="7173"/>
    <cellStyle name="Normal 4 5 2 2 2 2 2 4" xfId="7174"/>
    <cellStyle name="Normal 4 5 2 2 2 2 2 5" xfId="7175"/>
    <cellStyle name="Normal 4 5 2 2 2 2 3" xfId="7176"/>
    <cellStyle name="Normal 4 5 2 2 2 2 3 2" xfId="7177"/>
    <cellStyle name="Normal 4 5 2 2 2 2 3 2 2" xfId="7178"/>
    <cellStyle name="Normal 4 5 2 2 2 2 3 2 3" xfId="7179"/>
    <cellStyle name="Normal 4 5 2 2 2 2 3 3" xfId="7180"/>
    <cellStyle name="Normal 4 5 2 2 2 2 3 4" xfId="7181"/>
    <cellStyle name="Normal 4 5 2 2 2 2 3 5" xfId="7182"/>
    <cellStyle name="Normal 4 5 2 2 2 2 4" xfId="7183"/>
    <cellStyle name="Normal 4 5 2 2 2 2 4 2" xfId="7184"/>
    <cellStyle name="Normal 4 5 2 2 2 2 4 3" xfId="7185"/>
    <cellStyle name="Normal 4 5 2 2 2 2 5" xfId="7186"/>
    <cellStyle name="Normal 4 5 2 2 2 2 6" xfId="7187"/>
    <cellStyle name="Normal 4 5 2 2 2 2 7" xfId="7188"/>
    <cellStyle name="Normal 4 5 2 2 2 3" xfId="7189"/>
    <cellStyle name="Normal 4 5 2 2 2 3 2" xfId="7190"/>
    <cellStyle name="Normal 4 5 2 2 2 3 2 2" xfId="7191"/>
    <cellStyle name="Normal 4 5 2 2 2 3 2 3" xfId="7192"/>
    <cellStyle name="Normal 4 5 2 2 2 3 3" xfId="7193"/>
    <cellStyle name="Normal 4 5 2 2 2 3 4" xfId="7194"/>
    <cellStyle name="Normal 4 5 2 2 2 3 5" xfId="7195"/>
    <cellStyle name="Normal 4 5 2 2 2 4" xfId="7196"/>
    <cellStyle name="Normal 4 5 2 2 2 4 2" xfId="7197"/>
    <cellStyle name="Normal 4 5 2 2 2 4 2 2" xfId="7198"/>
    <cellStyle name="Normal 4 5 2 2 2 4 2 3" xfId="7199"/>
    <cellStyle name="Normal 4 5 2 2 2 4 3" xfId="7200"/>
    <cellStyle name="Normal 4 5 2 2 2 4 4" xfId="7201"/>
    <cellStyle name="Normal 4 5 2 2 2 4 5" xfId="7202"/>
    <cellStyle name="Normal 4 5 2 2 2 5" xfId="7203"/>
    <cellStyle name="Normal 4 5 2 2 2 5 2" xfId="7204"/>
    <cellStyle name="Normal 4 5 2 2 2 5 3" xfId="7205"/>
    <cellStyle name="Normal 4 5 2 2 2 6" xfId="7206"/>
    <cellStyle name="Normal 4 5 2 2 2 7" xfId="7207"/>
    <cellStyle name="Normal 4 5 2 2 2 8" xfId="7208"/>
    <cellStyle name="Normal 4 5 2 2 3" xfId="7209"/>
    <cellStyle name="Normal 4 5 2 2 3 2" xfId="7210"/>
    <cellStyle name="Normal 4 5 2 2 3 2 2" xfId="7211"/>
    <cellStyle name="Normal 4 5 2 2 3 2 2 2" xfId="7212"/>
    <cellStyle name="Normal 4 5 2 2 3 2 2 3" xfId="7213"/>
    <cellStyle name="Normal 4 5 2 2 3 2 3" xfId="7214"/>
    <cellStyle name="Normal 4 5 2 2 3 2 4" xfId="7215"/>
    <cellStyle name="Normal 4 5 2 2 3 2 5" xfId="7216"/>
    <cellStyle name="Normal 4 5 2 2 3 3" xfId="7217"/>
    <cellStyle name="Normal 4 5 2 2 3 3 2" xfId="7218"/>
    <cellStyle name="Normal 4 5 2 2 3 3 2 2" xfId="7219"/>
    <cellStyle name="Normal 4 5 2 2 3 3 2 3" xfId="7220"/>
    <cellStyle name="Normal 4 5 2 2 3 3 3" xfId="7221"/>
    <cellStyle name="Normal 4 5 2 2 3 3 4" xfId="7222"/>
    <cellStyle name="Normal 4 5 2 2 3 3 5" xfId="7223"/>
    <cellStyle name="Normal 4 5 2 2 3 4" xfId="7224"/>
    <cellStyle name="Normal 4 5 2 2 3 4 2" xfId="7225"/>
    <cellStyle name="Normal 4 5 2 2 3 4 3" xfId="7226"/>
    <cellStyle name="Normal 4 5 2 2 3 5" xfId="7227"/>
    <cellStyle name="Normal 4 5 2 2 3 6" xfId="7228"/>
    <cellStyle name="Normal 4 5 2 2 3 7" xfId="7229"/>
    <cellStyle name="Normal 4 5 2 2 4" xfId="7230"/>
    <cellStyle name="Normal 4 5 2 2 4 2" xfId="7231"/>
    <cellStyle name="Normal 4 5 2 2 4 2 2" xfId="7232"/>
    <cellStyle name="Normal 4 5 2 2 4 2 3" xfId="7233"/>
    <cellStyle name="Normal 4 5 2 2 4 3" xfId="7234"/>
    <cellStyle name="Normal 4 5 2 2 4 4" xfId="7235"/>
    <cellStyle name="Normal 4 5 2 2 4 5" xfId="7236"/>
    <cellStyle name="Normal 4 5 2 2 5" xfId="7237"/>
    <cellStyle name="Normal 4 5 2 2 5 2" xfId="7238"/>
    <cellStyle name="Normal 4 5 2 2 5 2 2" xfId="7239"/>
    <cellStyle name="Normal 4 5 2 2 5 2 3" xfId="7240"/>
    <cellStyle name="Normal 4 5 2 2 5 3" xfId="7241"/>
    <cellStyle name="Normal 4 5 2 2 5 4" xfId="7242"/>
    <cellStyle name="Normal 4 5 2 2 5 5" xfId="7243"/>
    <cellStyle name="Normal 4 5 2 2 6" xfId="7244"/>
    <cellStyle name="Normal 4 5 2 2 6 2" xfId="7245"/>
    <cellStyle name="Normal 4 5 2 2 6 3" xfId="7246"/>
    <cellStyle name="Normal 4 5 2 2 7" xfId="7247"/>
    <cellStyle name="Normal 4 5 2 2 8" xfId="7248"/>
    <cellStyle name="Normal 4 5 2 2 9" xfId="7249"/>
    <cellStyle name="Normal 4 5 2 3" xfId="7250"/>
    <cellStyle name="Normal 4 5 2 3 2" xfId="7251"/>
    <cellStyle name="Normal 4 5 2 3 2 2" xfId="7252"/>
    <cellStyle name="Normal 4 5 2 3 2 2 2" xfId="7253"/>
    <cellStyle name="Normal 4 5 2 3 2 2 2 2" xfId="7254"/>
    <cellStyle name="Normal 4 5 2 3 2 2 2 2 2" xfId="7255"/>
    <cellStyle name="Normal 4 5 2 3 2 2 2 2 3" xfId="7256"/>
    <cellStyle name="Normal 4 5 2 3 2 2 2 3" xfId="7257"/>
    <cellStyle name="Normal 4 5 2 3 2 2 2 4" xfId="7258"/>
    <cellStyle name="Normal 4 5 2 3 2 2 2 5" xfId="7259"/>
    <cellStyle name="Normal 4 5 2 3 2 2 3" xfId="7260"/>
    <cellStyle name="Normal 4 5 2 3 2 2 3 2" xfId="7261"/>
    <cellStyle name="Normal 4 5 2 3 2 2 3 2 2" xfId="7262"/>
    <cellStyle name="Normal 4 5 2 3 2 2 3 2 3" xfId="7263"/>
    <cellStyle name="Normal 4 5 2 3 2 2 3 3" xfId="7264"/>
    <cellStyle name="Normal 4 5 2 3 2 2 3 4" xfId="7265"/>
    <cellStyle name="Normal 4 5 2 3 2 2 3 5" xfId="7266"/>
    <cellStyle name="Normal 4 5 2 3 2 2 4" xfId="7267"/>
    <cellStyle name="Normal 4 5 2 3 2 2 4 2" xfId="7268"/>
    <cellStyle name="Normal 4 5 2 3 2 2 4 3" xfId="7269"/>
    <cellStyle name="Normal 4 5 2 3 2 2 5" xfId="7270"/>
    <cellStyle name="Normal 4 5 2 3 2 2 6" xfId="7271"/>
    <cellStyle name="Normal 4 5 2 3 2 2 7" xfId="7272"/>
    <cellStyle name="Normal 4 5 2 3 2 3" xfId="7273"/>
    <cellStyle name="Normal 4 5 2 3 2 3 2" xfId="7274"/>
    <cellStyle name="Normal 4 5 2 3 2 3 2 2" xfId="7275"/>
    <cellStyle name="Normal 4 5 2 3 2 3 2 3" xfId="7276"/>
    <cellStyle name="Normal 4 5 2 3 2 3 3" xfId="7277"/>
    <cellStyle name="Normal 4 5 2 3 2 3 4" xfId="7278"/>
    <cellStyle name="Normal 4 5 2 3 2 3 5" xfId="7279"/>
    <cellStyle name="Normal 4 5 2 3 2 4" xfId="7280"/>
    <cellStyle name="Normal 4 5 2 3 2 4 2" xfId="7281"/>
    <cellStyle name="Normal 4 5 2 3 2 4 2 2" xfId="7282"/>
    <cellStyle name="Normal 4 5 2 3 2 4 2 3" xfId="7283"/>
    <cellStyle name="Normal 4 5 2 3 2 4 3" xfId="7284"/>
    <cellStyle name="Normal 4 5 2 3 2 4 4" xfId="7285"/>
    <cellStyle name="Normal 4 5 2 3 2 4 5" xfId="7286"/>
    <cellStyle name="Normal 4 5 2 3 2 5" xfId="7287"/>
    <cellStyle name="Normal 4 5 2 3 2 5 2" xfId="7288"/>
    <cellStyle name="Normal 4 5 2 3 2 5 3" xfId="7289"/>
    <cellStyle name="Normal 4 5 2 3 2 6" xfId="7290"/>
    <cellStyle name="Normal 4 5 2 3 2 7" xfId="7291"/>
    <cellStyle name="Normal 4 5 2 3 2 8" xfId="7292"/>
    <cellStyle name="Normal 4 5 2 3 3" xfId="7293"/>
    <cellStyle name="Normal 4 5 2 3 3 2" xfId="7294"/>
    <cellStyle name="Normal 4 5 2 3 3 2 2" xfId="7295"/>
    <cellStyle name="Normal 4 5 2 3 3 2 2 2" xfId="7296"/>
    <cellStyle name="Normal 4 5 2 3 3 2 2 3" xfId="7297"/>
    <cellStyle name="Normal 4 5 2 3 3 2 3" xfId="7298"/>
    <cellStyle name="Normal 4 5 2 3 3 2 4" xfId="7299"/>
    <cellStyle name="Normal 4 5 2 3 3 2 5" xfId="7300"/>
    <cellStyle name="Normal 4 5 2 3 3 3" xfId="7301"/>
    <cellStyle name="Normal 4 5 2 3 3 3 2" xfId="7302"/>
    <cellStyle name="Normal 4 5 2 3 3 3 2 2" xfId="7303"/>
    <cellStyle name="Normal 4 5 2 3 3 3 2 3" xfId="7304"/>
    <cellStyle name="Normal 4 5 2 3 3 3 3" xfId="7305"/>
    <cellStyle name="Normal 4 5 2 3 3 3 4" xfId="7306"/>
    <cellStyle name="Normal 4 5 2 3 3 3 5" xfId="7307"/>
    <cellStyle name="Normal 4 5 2 3 3 4" xfId="7308"/>
    <cellStyle name="Normal 4 5 2 3 3 4 2" xfId="7309"/>
    <cellStyle name="Normal 4 5 2 3 3 4 3" xfId="7310"/>
    <cellStyle name="Normal 4 5 2 3 3 5" xfId="7311"/>
    <cellStyle name="Normal 4 5 2 3 3 6" xfId="7312"/>
    <cellStyle name="Normal 4 5 2 3 3 7" xfId="7313"/>
    <cellStyle name="Normal 4 5 2 3 4" xfId="7314"/>
    <cellStyle name="Normal 4 5 2 3 4 2" xfId="7315"/>
    <cellStyle name="Normal 4 5 2 3 4 2 2" xfId="7316"/>
    <cellStyle name="Normal 4 5 2 3 4 2 3" xfId="7317"/>
    <cellStyle name="Normal 4 5 2 3 4 3" xfId="7318"/>
    <cellStyle name="Normal 4 5 2 3 4 4" xfId="7319"/>
    <cellStyle name="Normal 4 5 2 3 4 5" xfId="7320"/>
    <cellStyle name="Normal 4 5 2 3 5" xfId="7321"/>
    <cellStyle name="Normal 4 5 2 3 5 2" xfId="7322"/>
    <cellStyle name="Normal 4 5 2 3 5 2 2" xfId="7323"/>
    <cellStyle name="Normal 4 5 2 3 5 2 3" xfId="7324"/>
    <cellStyle name="Normal 4 5 2 3 5 3" xfId="7325"/>
    <cellStyle name="Normal 4 5 2 3 5 4" xfId="7326"/>
    <cellStyle name="Normal 4 5 2 3 5 5" xfId="7327"/>
    <cellStyle name="Normal 4 5 2 3 6" xfId="7328"/>
    <cellStyle name="Normal 4 5 2 3 6 2" xfId="7329"/>
    <cellStyle name="Normal 4 5 2 3 6 3" xfId="7330"/>
    <cellStyle name="Normal 4 5 2 3 7" xfId="7331"/>
    <cellStyle name="Normal 4 5 2 3 8" xfId="7332"/>
    <cellStyle name="Normal 4 5 2 3 9" xfId="7333"/>
    <cellStyle name="Normal 4 5 2 4" xfId="7334"/>
    <cellStyle name="Normal 4 5 2 4 2" xfId="7335"/>
    <cellStyle name="Normal 4 5 2 4 2 2" xfId="7336"/>
    <cellStyle name="Normal 4 5 2 4 2 2 2" xfId="7337"/>
    <cellStyle name="Normal 4 5 2 4 2 2 2 2" xfId="7338"/>
    <cellStyle name="Normal 4 5 2 4 2 2 2 2 2" xfId="7339"/>
    <cellStyle name="Normal 4 5 2 4 2 2 2 2 3" xfId="7340"/>
    <cellStyle name="Normal 4 5 2 4 2 2 2 3" xfId="7341"/>
    <cellStyle name="Normal 4 5 2 4 2 2 2 4" xfId="7342"/>
    <cellStyle name="Normal 4 5 2 4 2 2 2 5" xfId="7343"/>
    <cellStyle name="Normal 4 5 2 4 2 2 3" xfId="7344"/>
    <cellStyle name="Normal 4 5 2 4 2 2 3 2" xfId="7345"/>
    <cellStyle name="Normal 4 5 2 4 2 2 3 2 2" xfId="7346"/>
    <cellStyle name="Normal 4 5 2 4 2 2 3 2 3" xfId="7347"/>
    <cellStyle name="Normal 4 5 2 4 2 2 3 3" xfId="7348"/>
    <cellStyle name="Normal 4 5 2 4 2 2 3 4" xfId="7349"/>
    <cellStyle name="Normal 4 5 2 4 2 2 3 5" xfId="7350"/>
    <cellStyle name="Normal 4 5 2 4 2 2 4" xfId="7351"/>
    <cellStyle name="Normal 4 5 2 4 2 2 4 2" xfId="7352"/>
    <cellStyle name="Normal 4 5 2 4 2 2 4 3" xfId="7353"/>
    <cellStyle name="Normal 4 5 2 4 2 2 5" xfId="7354"/>
    <cellStyle name="Normal 4 5 2 4 2 2 6" xfId="7355"/>
    <cellStyle name="Normal 4 5 2 4 2 2 7" xfId="7356"/>
    <cellStyle name="Normal 4 5 2 4 2 3" xfId="7357"/>
    <cellStyle name="Normal 4 5 2 4 2 3 2" xfId="7358"/>
    <cellStyle name="Normal 4 5 2 4 2 3 2 2" xfId="7359"/>
    <cellStyle name="Normal 4 5 2 4 2 3 2 3" xfId="7360"/>
    <cellStyle name="Normal 4 5 2 4 2 3 3" xfId="7361"/>
    <cellStyle name="Normal 4 5 2 4 2 3 4" xfId="7362"/>
    <cellStyle name="Normal 4 5 2 4 2 3 5" xfId="7363"/>
    <cellStyle name="Normal 4 5 2 4 2 4" xfId="7364"/>
    <cellStyle name="Normal 4 5 2 4 2 4 2" xfId="7365"/>
    <cellStyle name="Normal 4 5 2 4 2 4 2 2" xfId="7366"/>
    <cellStyle name="Normal 4 5 2 4 2 4 2 3" xfId="7367"/>
    <cellStyle name="Normal 4 5 2 4 2 4 3" xfId="7368"/>
    <cellStyle name="Normal 4 5 2 4 2 4 4" xfId="7369"/>
    <cellStyle name="Normal 4 5 2 4 2 4 5" xfId="7370"/>
    <cellStyle name="Normal 4 5 2 4 2 5" xfId="7371"/>
    <cellStyle name="Normal 4 5 2 4 2 5 2" xfId="7372"/>
    <cellStyle name="Normal 4 5 2 4 2 5 3" xfId="7373"/>
    <cellStyle name="Normal 4 5 2 4 2 6" xfId="7374"/>
    <cellStyle name="Normal 4 5 2 4 2 7" xfId="7375"/>
    <cellStyle name="Normal 4 5 2 4 2 8" xfId="7376"/>
    <cellStyle name="Normal 4 5 2 4 3" xfId="7377"/>
    <cellStyle name="Normal 4 5 2 4 3 2" xfId="7378"/>
    <cellStyle name="Normal 4 5 2 4 3 2 2" xfId="7379"/>
    <cellStyle name="Normal 4 5 2 4 3 2 2 2" xfId="7380"/>
    <cellStyle name="Normal 4 5 2 4 3 2 2 3" xfId="7381"/>
    <cellStyle name="Normal 4 5 2 4 3 2 3" xfId="7382"/>
    <cellStyle name="Normal 4 5 2 4 3 2 4" xfId="7383"/>
    <cellStyle name="Normal 4 5 2 4 3 2 5" xfId="7384"/>
    <cellStyle name="Normal 4 5 2 4 3 3" xfId="7385"/>
    <cellStyle name="Normal 4 5 2 4 3 3 2" xfId="7386"/>
    <cellStyle name="Normal 4 5 2 4 3 3 2 2" xfId="7387"/>
    <cellStyle name="Normal 4 5 2 4 3 3 2 3" xfId="7388"/>
    <cellStyle name="Normal 4 5 2 4 3 3 3" xfId="7389"/>
    <cellStyle name="Normal 4 5 2 4 3 3 4" xfId="7390"/>
    <cellStyle name="Normal 4 5 2 4 3 3 5" xfId="7391"/>
    <cellStyle name="Normal 4 5 2 4 3 4" xfId="7392"/>
    <cellStyle name="Normal 4 5 2 4 3 4 2" xfId="7393"/>
    <cellStyle name="Normal 4 5 2 4 3 4 3" xfId="7394"/>
    <cellStyle name="Normal 4 5 2 4 3 5" xfId="7395"/>
    <cellStyle name="Normal 4 5 2 4 3 6" xfId="7396"/>
    <cellStyle name="Normal 4 5 2 4 3 7" xfId="7397"/>
    <cellStyle name="Normal 4 5 2 4 4" xfId="7398"/>
    <cellStyle name="Normal 4 5 2 4 4 2" xfId="7399"/>
    <cellStyle name="Normal 4 5 2 4 4 2 2" xfId="7400"/>
    <cellStyle name="Normal 4 5 2 4 4 2 3" xfId="7401"/>
    <cellStyle name="Normal 4 5 2 4 4 3" xfId="7402"/>
    <cellStyle name="Normal 4 5 2 4 4 4" xfId="7403"/>
    <cellStyle name="Normal 4 5 2 4 4 5" xfId="7404"/>
    <cellStyle name="Normal 4 5 2 4 5" xfId="7405"/>
    <cellStyle name="Normal 4 5 2 4 5 2" xfId="7406"/>
    <cellStyle name="Normal 4 5 2 4 5 2 2" xfId="7407"/>
    <cellStyle name="Normal 4 5 2 4 5 2 3" xfId="7408"/>
    <cellStyle name="Normal 4 5 2 4 5 3" xfId="7409"/>
    <cellStyle name="Normal 4 5 2 4 5 4" xfId="7410"/>
    <cellStyle name="Normal 4 5 2 4 5 5" xfId="7411"/>
    <cellStyle name="Normal 4 5 2 4 6" xfId="7412"/>
    <cellStyle name="Normal 4 5 2 4 6 2" xfId="7413"/>
    <cellStyle name="Normal 4 5 2 4 6 3" xfId="7414"/>
    <cellStyle name="Normal 4 5 2 4 7" xfId="7415"/>
    <cellStyle name="Normal 4 5 2 4 8" xfId="7416"/>
    <cellStyle name="Normal 4 5 2 4 9" xfId="7417"/>
    <cellStyle name="Normal 4 5 2 5" xfId="7418"/>
    <cellStyle name="Normal 4 5 2 5 2" xfId="7419"/>
    <cellStyle name="Normal 4 5 2 5 2 2" xfId="7420"/>
    <cellStyle name="Normal 4 5 2 5 2 2 2" xfId="7421"/>
    <cellStyle name="Normal 4 5 2 5 2 2 2 2" xfId="7422"/>
    <cellStyle name="Normal 4 5 2 5 2 2 2 3" xfId="7423"/>
    <cellStyle name="Normal 4 5 2 5 2 2 3" xfId="7424"/>
    <cellStyle name="Normal 4 5 2 5 2 2 4" xfId="7425"/>
    <cellStyle name="Normal 4 5 2 5 2 2 5" xfId="7426"/>
    <cellStyle name="Normal 4 5 2 5 2 3" xfId="7427"/>
    <cellStyle name="Normal 4 5 2 5 2 3 2" xfId="7428"/>
    <cellStyle name="Normal 4 5 2 5 2 3 2 2" xfId="7429"/>
    <cellStyle name="Normal 4 5 2 5 2 3 2 3" xfId="7430"/>
    <cellStyle name="Normal 4 5 2 5 2 3 3" xfId="7431"/>
    <cellStyle name="Normal 4 5 2 5 2 3 4" xfId="7432"/>
    <cellStyle name="Normal 4 5 2 5 2 3 5" xfId="7433"/>
    <cellStyle name="Normal 4 5 2 5 2 4" xfId="7434"/>
    <cellStyle name="Normal 4 5 2 5 2 4 2" xfId="7435"/>
    <cellStyle name="Normal 4 5 2 5 2 4 3" xfId="7436"/>
    <cellStyle name="Normal 4 5 2 5 2 5" xfId="7437"/>
    <cellStyle name="Normal 4 5 2 5 2 6" xfId="7438"/>
    <cellStyle name="Normal 4 5 2 5 2 7" xfId="7439"/>
    <cellStyle name="Normal 4 5 2 5 3" xfId="7440"/>
    <cellStyle name="Normal 4 5 2 5 3 2" xfId="7441"/>
    <cellStyle name="Normal 4 5 2 5 3 2 2" xfId="7442"/>
    <cellStyle name="Normal 4 5 2 5 3 2 3" xfId="7443"/>
    <cellStyle name="Normal 4 5 2 5 3 3" xfId="7444"/>
    <cellStyle name="Normal 4 5 2 5 3 4" xfId="7445"/>
    <cellStyle name="Normal 4 5 2 5 3 5" xfId="7446"/>
    <cellStyle name="Normal 4 5 2 5 4" xfId="7447"/>
    <cellStyle name="Normal 4 5 2 5 4 2" xfId="7448"/>
    <cellStyle name="Normal 4 5 2 5 4 2 2" xfId="7449"/>
    <cellStyle name="Normal 4 5 2 5 4 2 3" xfId="7450"/>
    <cellStyle name="Normal 4 5 2 5 4 3" xfId="7451"/>
    <cellStyle name="Normal 4 5 2 5 4 4" xfId="7452"/>
    <cellStyle name="Normal 4 5 2 5 4 5" xfId="7453"/>
    <cellStyle name="Normal 4 5 2 5 5" xfId="7454"/>
    <cellStyle name="Normal 4 5 2 5 5 2" xfId="7455"/>
    <cellStyle name="Normal 4 5 2 5 5 3" xfId="7456"/>
    <cellStyle name="Normal 4 5 2 5 6" xfId="7457"/>
    <cellStyle name="Normal 4 5 2 5 7" xfId="7458"/>
    <cellStyle name="Normal 4 5 2 5 8" xfId="7459"/>
    <cellStyle name="Normal 4 5 2 6" xfId="7460"/>
    <cellStyle name="Normal 4 5 2 6 2" xfId="7461"/>
    <cellStyle name="Normal 4 5 2 6 2 2" xfId="7462"/>
    <cellStyle name="Normal 4 5 2 6 2 2 2" xfId="7463"/>
    <cellStyle name="Normal 4 5 2 6 2 2 3" xfId="7464"/>
    <cellStyle name="Normal 4 5 2 6 2 3" xfId="7465"/>
    <cellStyle name="Normal 4 5 2 6 2 4" xfId="7466"/>
    <cellStyle name="Normal 4 5 2 6 2 5" xfId="7467"/>
    <cellStyle name="Normal 4 5 2 6 3" xfId="7468"/>
    <cellStyle name="Normal 4 5 2 6 3 2" xfId="7469"/>
    <cellStyle name="Normal 4 5 2 6 3 2 2" xfId="7470"/>
    <cellStyle name="Normal 4 5 2 6 3 2 3" xfId="7471"/>
    <cellStyle name="Normal 4 5 2 6 3 3" xfId="7472"/>
    <cellStyle name="Normal 4 5 2 6 3 4" xfId="7473"/>
    <cellStyle name="Normal 4 5 2 6 3 5" xfId="7474"/>
    <cellStyle name="Normal 4 5 2 6 4" xfId="7475"/>
    <cellStyle name="Normal 4 5 2 6 4 2" xfId="7476"/>
    <cellStyle name="Normal 4 5 2 6 4 3" xfId="7477"/>
    <cellStyle name="Normal 4 5 2 6 5" xfId="7478"/>
    <cellStyle name="Normal 4 5 2 6 6" xfId="7479"/>
    <cellStyle name="Normal 4 5 2 6 7" xfId="7480"/>
    <cellStyle name="Normal 4 5 2 7" xfId="7481"/>
    <cellStyle name="Normal 4 5 2 7 2" xfId="7482"/>
    <cellStyle name="Normal 4 5 2 7 2 2" xfId="7483"/>
    <cellStyle name="Normal 4 5 2 7 2 3" xfId="7484"/>
    <cellStyle name="Normal 4 5 2 7 3" xfId="7485"/>
    <cellStyle name="Normal 4 5 2 7 4" xfId="7486"/>
    <cellStyle name="Normal 4 5 2 7 5" xfId="7487"/>
    <cellStyle name="Normal 4 5 2 8" xfId="7488"/>
    <cellStyle name="Normal 4 5 2 8 2" xfId="7489"/>
    <cellStyle name="Normal 4 5 2 8 2 2" xfId="7490"/>
    <cellStyle name="Normal 4 5 2 8 2 3" xfId="7491"/>
    <cellStyle name="Normal 4 5 2 8 3" xfId="7492"/>
    <cellStyle name="Normal 4 5 2 8 4" xfId="7493"/>
    <cellStyle name="Normal 4 5 2 8 5" xfId="7494"/>
    <cellStyle name="Normal 4 5 2 9" xfId="7495"/>
    <cellStyle name="Normal 4 5 2 9 2" xfId="7496"/>
    <cellStyle name="Normal 4 5 2 9 3" xfId="7497"/>
    <cellStyle name="Normal 4 5 3" xfId="7498"/>
    <cellStyle name="Normal 4 5 3 2" xfId="7499"/>
    <cellStyle name="Normal 4 5 3 2 2" xfId="7500"/>
    <cellStyle name="Normal 4 5 3 2 2 2" xfId="7501"/>
    <cellStyle name="Normal 4 5 3 2 2 2 2" xfId="7502"/>
    <cellStyle name="Normal 4 5 3 2 2 2 2 2" xfId="7503"/>
    <cellStyle name="Normal 4 5 3 2 2 2 2 3" xfId="7504"/>
    <cellStyle name="Normal 4 5 3 2 2 2 3" xfId="7505"/>
    <cellStyle name="Normal 4 5 3 2 2 2 4" xfId="7506"/>
    <cellStyle name="Normal 4 5 3 2 2 2 5" xfId="7507"/>
    <cellStyle name="Normal 4 5 3 2 2 3" xfId="7508"/>
    <cellStyle name="Normal 4 5 3 2 2 3 2" xfId="7509"/>
    <cellStyle name="Normal 4 5 3 2 2 3 2 2" xfId="7510"/>
    <cellStyle name="Normal 4 5 3 2 2 3 2 3" xfId="7511"/>
    <cellStyle name="Normal 4 5 3 2 2 3 3" xfId="7512"/>
    <cellStyle name="Normal 4 5 3 2 2 3 4" xfId="7513"/>
    <cellStyle name="Normal 4 5 3 2 2 3 5" xfId="7514"/>
    <cellStyle name="Normal 4 5 3 2 2 4" xfId="7515"/>
    <cellStyle name="Normal 4 5 3 2 2 4 2" xfId="7516"/>
    <cellStyle name="Normal 4 5 3 2 2 4 3" xfId="7517"/>
    <cellStyle name="Normal 4 5 3 2 2 5" xfId="7518"/>
    <cellStyle name="Normal 4 5 3 2 2 6" xfId="7519"/>
    <cellStyle name="Normal 4 5 3 2 2 7" xfId="7520"/>
    <cellStyle name="Normal 4 5 3 2 3" xfId="7521"/>
    <cellStyle name="Normal 4 5 3 2 3 2" xfId="7522"/>
    <cellStyle name="Normal 4 5 3 2 3 2 2" xfId="7523"/>
    <cellStyle name="Normal 4 5 3 2 3 2 3" xfId="7524"/>
    <cellStyle name="Normal 4 5 3 2 3 3" xfId="7525"/>
    <cellStyle name="Normal 4 5 3 2 3 4" xfId="7526"/>
    <cellStyle name="Normal 4 5 3 2 3 5" xfId="7527"/>
    <cellStyle name="Normal 4 5 3 2 4" xfId="7528"/>
    <cellStyle name="Normal 4 5 3 2 4 2" xfId="7529"/>
    <cellStyle name="Normal 4 5 3 2 4 2 2" xfId="7530"/>
    <cellStyle name="Normal 4 5 3 2 4 2 3" xfId="7531"/>
    <cellStyle name="Normal 4 5 3 2 4 3" xfId="7532"/>
    <cellStyle name="Normal 4 5 3 2 4 4" xfId="7533"/>
    <cellStyle name="Normal 4 5 3 2 4 5" xfId="7534"/>
    <cellStyle name="Normal 4 5 3 2 5" xfId="7535"/>
    <cellStyle name="Normal 4 5 3 2 5 2" xfId="7536"/>
    <cellStyle name="Normal 4 5 3 2 5 3" xfId="7537"/>
    <cellStyle name="Normal 4 5 3 2 6" xfId="7538"/>
    <cellStyle name="Normal 4 5 3 2 7" xfId="7539"/>
    <cellStyle name="Normal 4 5 3 2 8" xfId="7540"/>
    <cellStyle name="Normal 4 5 3 3" xfId="7541"/>
    <cellStyle name="Normal 4 5 3 3 2" xfId="7542"/>
    <cellStyle name="Normal 4 5 3 3 2 2" xfId="7543"/>
    <cellStyle name="Normal 4 5 3 3 2 2 2" xfId="7544"/>
    <cellStyle name="Normal 4 5 3 3 2 2 3" xfId="7545"/>
    <cellStyle name="Normal 4 5 3 3 2 3" xfId="7546"/>
    <cellStyle name="Normal 4 5 3 3 2 4" xfId="7547"/>
    <cellStyle name="Normal 4 5 3 3 2 5" xfId="7548"/>
    <cellStyle name="Normal 4 5 3 3 3" xfId="7549"/>
    <cellStyle name="Normal 4 5 3 3 3 2" xfId="7550"/>
    <cellStyle name="Normal 4 5 3 3 3 2 2" xfId="7551"/>
    <cellStyle name="Normal 4 5 3 3 3 2 3" xfId="7552"/>
    <cellStyle name="Normal 4 5 3 3 3 3" xfId="7553"/>
    <cellStyle name="Normal 4 5 3 3 3 4" xfId="7554"/>
    <cellStyle name="Normal 4 5 3 3 3 5" xfId="7555"/>
    <cellStyle name="Normal 4 5 3 3 4" xfId="7556"/>
    <cellStyle name="Normal 4 5 3 3 4 2" xfId="7557"/>
    <cellStyle name="Normal 4 5 3 3 4 3" xfId="7558"/>
    <cellStyle name="Normal 4 5 3 3 5" xfId="7559"/>
    <cellStyle name="Normal 4 5 3 3 6" xfId="7560"/>
    <cellStyle name="Normal 4 5 3 3 7" xfId="7561"/>
    <cellStyle name="Normal 4 5 3 4" xfId="7562"/>
    <cellStyle name="Normal 4 5 3 4 2" xfId="7563"/>
    <cellStyle name="Normal 4 5 3 4 2 2" xfId="7564"/>
    <cellStyle name="Normal 4 5 3 4 2 3" xfId="7565"/>
    <cellStyle name="Normal 4 5 3 4 3" xfId="7566"/>
    <cellStyle name="Normal 4 5 3 4 4" xfId="7567"/>
    <cellStyle name="Normal 4 5 3 4 5" xfId="7568"/>
    <cellStyle name="Normal 4 5 3 5" xfId="7569"/>
    <cellStyle name="Normal 4 5 3 5 2" xfId="7570"/>
    <cellStyle name="Normal 4 5 3 5 2 2" xfId="7571"/>
    <cellStyle name="Normal 4 5 3 5 2 3" xfId="7572"/>
    <cellStyle name="Normal 4 5 3 5 3" xfId="7573"/>
    <cellStyle name="Normal 4 5 3 5 4" xfId="7574"/>
    <cellStyle name="Normal 4 5 3 5 5" xfId="7575"/>
    <cellStyle name="Normal 4 5 3 6" xfId="7576"/>
    <cellStyle name="Normal 4 5 3 6 2" xfId="7577"/>
    <cellStyle name="Normal 4 5 3 6 3" xfId="7578"/>
    <cellStyle name="Normal 4 5 3 7" xfId="7579"/>
    <cellStyle name="Normal 4 5 3 8" xfId="7580"/>
    <cellStyle name="Normal 4 5 3 9" xfId="7581"/>
    <cellStyle name="Normal 4 5 4" xfId="7582"/>
    <cellStyle name="Normal 4 5 4 2" xfId="7583"/>
    <cellStyle name="Normal 4 5 4 2 2" xfId="7584"/>
    <cellStyle name="Normal 4 5 4 2 2 2" xfId="7585"/>
    <cellStyle name="Normal 4 5 4 2 2 2 2" xfId="7586"/>
    <cellStyle name="Normal 4 5 4 2 2 2 2 2" xfId="7587"/>
    <cellStyle name="Normal 4 5 4 2 2 2 2 3" xfId="7588"/>
    <cellStyle name="Normal 4 5 4 2 2 2 3" xfId="7589"/>
    <cellStyle name="Normal 4 5 4 2 2 2 4" xfId="7590"/>
    <cellStyle name="Normal 4 5 4 2 2 2 5" xfId="7591"/>
    <cellStyle name="Normal 4 5 4 2 2 3" xfId="7592"/>
    <cellStyle name="Normal 4 5 4 2 2 3 2" xfId="7593"/>
    <cellStyle name="Normal 4 5 4 2 2 3 2 2" xfId="7594"/>
    <cellStyle name="Normal 4 5 4 2 2 3 2 3" xfId="7595"/>
    <cellStyle name="Normal 4 5 4 2 2 3 3" xfId="7596"/>
    <cellStyle name="Normal 4 5 4 2 2 3 4" xfId="7597"/>
    <cellStyle name="Normal 4 5 4 2 2 3 5" xfId="7598"/>
    <cellStyle name="Normal 4 5 4 2 2 4" xfId="7599"/>
    <cellStyle name="Normal 4 5 4 2 2 4 2" xfId="7600"/>
    <cellStyle name="Normal 4 5 4 2 2 4 3" xfId="7601"/>
    <cellStyle name="Normal 4 5 4 2 2 5" xfId="7602"/>
    <cellStyle name="Normal 4 5 4 2 2 6" xfId="7603"/>
    <cellStyle name="Normal 4 5 4 2 2 7" xfId="7604"/>
    <cellStyle name="Normal 4 5 4 2 3" xfId="7605"/>
    <cellStyle name="Normal 4 5 4 2 3 2" xfId="7606"/>
    <cellStyle name="Normal 4 5 4 2 3 2 2" xfId="7607"/>
    <cellStyle name="Normal 4 5 4 2 3 2 3" xfId="7608"/>
    <cellStyle name="Normal 4 5 4 2 3 3" xfId="7609"/>
    <cellStyle name="Normal 4 5 4 2 3 4" xfId="7610"/>
    <cellStyle name="Normal 4 5 4 2 3 5" xfId="7611"/>
    <cellStyle name="Normal 4 5 4 2 4" xfId="7612"/>
    <cellStyle name="Normal 4 5 4 2 4 2" xfId="7613"/>
    <cellStyle name="Normal 4 5 4 2 4 2 2" xfId="7614"/>
    <cellStyle name="Normal 4 5 4 2 4 2 3" xfId="7615"/>
    <cellStyle name="Normal 4 5 4 2 4 3" xfId="7616"/>
    <cellStyle name="Normal 4 5 4 2 4 4" xfId="7617"/>
    <cellStyle name="Normal 4 5 4 2 4 5" xfId="7618"/>
    <cellStyle name="Normal 4 5 4 2 5" xfId="7619"/>
    <cellStyle name="Normal 4 5 4 2 5 2" xfId="7620"/>
    <cellStyle name="Normal 4 5 4 2 5 3" xfId="7621"/>
    <cellStyle name="Normal 4 5 4 2 6" xfId="7622"/>
    <cellStyle name="Normal 4 5 4 2 7" xfId="7623"/>
    <cellStyle name="Normal 4 5 4 2 8" xfId="7624"/>
    <cellStyle name="Normal 4 5 4 3" xfId="7625"/>
    <cellStyle name="Normal 4 5 4 3 2" xfId="7626"/>
    <cellStyle name="Normal 4 5 4 3 2 2" xfId="7627"/>
    <cellStyle name="Normal 4 5 4 3 2 2 2" xfId="7628"/>
    <cellStyle name="Normal 4 5 4 3 2 2 3" xfId="7629"/>
    <cellStyle name="Normal 4 5 4 3 2 3" xfId="7630"/>
    <cellStyle name="Normal 4 5 4 3 2 4" xfId="7631"/>
    <cellStyle name="Normal 4 5 4 3 2 5" xfId="7632"/>
    <cellStyle name="Normal 4 5 4 3 3" xfId="7633"/>
    <cellStyle name="Normal 4 5 4 3 3 2" xfId="7634"/>
    <cellStyle name="Normal 4 5 4 3 3 2 2" xfId="7635"/>
    <cellStyle name="Normal 4 5 4 3 3 2 3" xfId="7636"/>
    <cellStyle name="Normal 4 5 4 3 3 3" xfId="7637"/>
    <cellStyle name="Normal 4 5 4 3 3 4" xfId="7638"/>
    <cellStyle name="Normal 4 5 4 3 3 5" xfId="7639"/>
    <cellStyle name="Normal 4 5 4 3 4" xfId="7640"/>
    <cellStyle name="Normal 4 5 4 3 4 2" xfId="7641"/>
    <cellStyle name="Normal 4 5 4 3 4 3" xfId="7642"/>
    <cellStyle name="Normal 4 5 4 3 5" xfId="7643"/>
    <cellStyle name="Normal 4 5 4 3 6" xfId="7644"/>
    <cellStyle name="Normal 4 5 4 3 7" xfId="7645"/>
    <cellStyle name="Normal 4 5 4 4" xfId="7646"/>
    <cellStyle name="Normal 4 5 4 4 2" xfId="7647"/>
    <cellStyle name="Normal 4 5 4 4 2 2" xfId="7648"/>
    <cellStyle name="Normal 4 5 4 4 2 3" xfId="7649"/>
    <cellStyle name="Normal 4 5 4 4 3" xfId="7650"/>
    <cellStyle name="Normal 4 5 4 4 4" xfId="7651"/>
    <cellStyle name="Normal 4 5 4 4 5" xfId="7652"/>
    <cellStyle name="Normal 4 5 4 5" xfId="7653"/>
    <cellStyle name="Normal 4 5 4 5 2" xfId="7654"/>
    <cellStyle name="Normal 4 5 4 5 2 2" xfId="7655"/>
    <cellStyle name="Normal 4 5 4 5 2 3" xfId="7656"/>
    <cellStyle name="Normal 4 5 4 5 3" xfId="7657"/>
    <cellStyle name="Normal 4 5 4 5 4" xfId="7658"/>
    <cellStyle name="Normal 4 5 4 5 5" xfId="7659"/>
    <cellStyle name="Normal 4 5 4 6" xfId="7660"/>
    <cellStyle name="Normal 4 5 4 6 2" xfId="7661"/>
    <cellStyle name="Normal 4 5 4 6 3" xfId="7662"/>
    <cellStyle name="Normal 4 5 4 7" xfId="7663"/>
    <cellStyle name="Normal 4 5 4 8" xfId="7664"/>
    <cellStyle name="Normal 4 5 4 9" xfId="7665"/>
    <cellStyle name="Normal 4 5 5" xfId="7666"/>
    <cellStyle name="Normal 4 5 5 2" xfId="7667"/>
    <cellStyle name="Normal 4 5 5 2 2" xfId="7668"/>
    <cellStyle name="Normal 4 5 5 2 2 2" xfId="7669"/>
    <cellStyle name="Normal 4 5 5 2 2 2 2" xfId="7670"/>
    <cellStyle name="Normal 4 5 5 2 2 2 2 2" xfId="7671"/>
    <cellStyle name="Normal 4 5 5 2 2 2 2 3" xfId="7672"/>
    <cellStyle name="Normal 4 5 5 2 2 2 3" xfId="7673"/>
    <cellStyle name="Normal 4 5 5 2 2 2 4" xfId="7674"/>
    <cellStyle name="Normal 4 5 5 2 2 2 5" xfId="7675"/>
    <cellStyle name="Normal 4 5 5 2 2 3" xfId="7676"/>
    <cellStyle name="Normal 4 5 5 2 2 3 2" xfId="7677"/>
    <cellStyle name="Normal 4 5 5 2 2 3 2 2" xfId="7678"/>
    <cellStyle name="Normal 4 5 5 2 2 3 2 3" xfId="7679"/>
    <cellStyle name="Normal 4 5 5 2 2 3 3" xfId="7680"/>
    <cellStyle name="Normal 4 5 5 2 2 3 4" xfId="7681"/>
    <cellStyle name="Normal 4 5 5 2 2 3 5" xfId="7682"/>
    <cellStyle name="Normal 4 5 5 2 2 4" xfId="7683"/>
    <cellStyle name="Normal 4 5 5 2 2 4 2" xfId="7684"/>
    <cellStyle name="Normal 4 5 5 2 2 4 3" xfId="7685"/>
    <cellStyle name="Normal 4 5 5 2 2 5" xfId="7686"/>
    <cellStyle name="Normal 4 5 5 2 2 6" xfId="7687"/>
    <cellStyle name="Normal 4 5 5 2 2 7" xfId="7688"/>
    <cellStyle name="Normal 4 5 5 2 3" xfId="7689"/>
    <cellStyle name="Normal 4 5 5 2 3 2" xfId="7690"/>
    <cellStyle name="Normal 4 5 5 2 3 2 2" xfId="7691"/>
    <cellStyle name="Normal 4 5 5 2 3 2 3" xfId="7692"/>
    <cellStyle name="Normal 4 5 5 2 3 3" xfId="7693"/>
    <cellStyle name="Normal 4 5 5 2 3 4" xfId="7694"/>
    <cellStyle name="Normal 4 5 5 2 3 5" xfId="7695"/>
    <cellStyle name="Normal 4 5 5 2 4" xfId="7696"/>
    <cellStyle name="Normal 4 5 5 2 4 2" xfId="7697"/>
    <cellStyle name="Normal 4 5 5 2 4 2 2" xfId="7698"/>
    <cellStyle name="Normal 4 5 5 2 4 2 3" xfId="7699"/>
    <cellStyle name="Normal 4 5 5 2 4 3" xfId="7700"/>
    <cellStyle name="Normal 4 5 5 2 4 4" xfId="7701"/>
    <cellStyle name="Normal 4 5 5 2 4 5" xfId="7702"/>
    <cellStyle name="Normal 4 5 5 2 5" xfId="7703"/>
    <cellStyle name="Normal 4 5 5 2 5 2" xfId="7704"/>
    <cellStyle name="Normal 4 5 5 2 5 3" xfId="7705"/>
    <cellStyle name="Normal 4 5 5 2 6" xfId="7706"/>
    <cellStyle name="Normal 4 5 5 2 7" xfId="7707"/>
    <cellStyle name="Normal 4 5 5 2 8" xfId="7708"/>
    <cellStyle name="Normal 4 5 5 3" xfId="7709"/>
    <cellStyle name="Normal 4 5 5 3 2" xfId="7710"/>
    <cellStyle name="Normal 4 5 5 3 2 2" xfId="7711"/>
    <cellStyle name="Normal 4 5 5 3 2 2 2" xfId="7712"/>
    <cellStyle name="Normal 4 5 5 3 2 2 3" xfId="7713"/>
    <cellStyle name="Normal 4 5 5 3 2 3" xfId="7714"/>
    <cellStyle name="Normal 4 5 5 3 2 4" xfId="7715"/>
    <cellStyle name="Normal 4 5 5 3 2 5" xfId="7716"/>
    <cellStyle name="Normal 4 5 5 3 3" xfId="7717"/>
    <cellStyle name="Normal 4 5 5 3 3 2" xfId="7718"/>
    <cellStyle name="Normal 4 5 5 3 3 2 2" xfId="7719"/>
    <cellStyle name="Normal 4 5 5 3 3 2 3" xfId="7720"/>
    <cellStyle name="Normal 4 5 5 3 3 3" xfId="7721"/>
    <cellStyle name="Normal 4 5 5 3 3 4" xfId="7722"/>
    <cellStyle name="Normal 4 5 5 3 3 5" xfId="7723"/>
    <cellStyle name="Normal 4 5 5 3 4" xfId="7724"/>
    <cellStyle name="Normal 4 5 5 3 4 2" xfId="7725"/>
    <cellStyle name="Normal 4 5 5 3 4 3" xfId="7726"/>
    <cellStyle name="Normal 4 5 5 3 5" xfId="7727"/>
    <cellStyle name="Normal 4 5 5 3 6" xfId="7728"/>
    <cellStyle name="Normal 4 5 5 3 7" xfId="7729"/>
    <cellStyle name="Normal 4 5 5 4" xfId="7730"/>
    <cellStyle name="Normal 4 5 5 4 2" xfId="7731"/>
    <cellStyle name="Normal 4 5 5 4 2 2" xfId="7732"/>
    <cellStyle name="Normal 4 5 5 4 2 3" xfId="7733"/>
    <cellStyle name="Normal 4 5 5 4 3" xfId="7734"/>
    <cellStyle name="Normal 4 5 5 4 4" xfId="7735"/>
    <cellStyle name="Normal 4 5 5 4 5" xfId="7736"/>
    <cellStyle name="Normal 4 5 5 5" xfId="7737"/>
    <cellStyle name="Normal 4 5 5 5 2" xfId="7738"/>
    <cellStyle name="Normal 4 5 5 5 2 2" xfId="7739"/>
    <cellStyle name="Normal 4 5 5 5 2 3" xfId="7740"/>
    <cellStyle name="Normal 4 5 5 5 3" xfId="7741"/>
    <cellStyle name="Normal 4 5 5 5 4" xfId="7742"/>
    <cellStyle name="Normal 4 5 5 5 5" xfId="7743"/>
    <cellStyle name="Normal 4 5 5 6" xfId="7744"/>
    <cellStyle name="Normal 4 5 5 6 2" xfId="7745"/>
    <cellStyle name="Normal 4 5 5 6 3" xfId="7746"/>
    <cellStyle name="Normal 4 5 5 7" xfId="7747"/>
    <cellStyle name="Normal 4 5 5 8" xfId="7748"/>
    <cellStyle name="Normal 4 5 5 9" xfId="7749"/>
    <cellStyle name="Normal 4 5 6" xfId="7750"/>
    <cellStyle name="Normal 4 5 6 2" xfId="7751"/>
    <cellStyle name="Normal 4 5 6 2 2" xfId="7752"/>
    <cellStyle name="Normal 4 5 6 2 2 2" xfId="7753"/>
    <cellStyle name="Normal 4 5 6 2 2 2 2" xfId="7754"/>
    <cellStyle name="Normal 4 5 6 2 2 2 3" xfId="7755"/>
    <cellStyle name="Normal 4 5 6 2 2 3" xfId="7756"/>
    <cellStyle name="Normal 4 5 6 2 2 4" xfId="7757"/>
    <cellStyle name="Normal 4 5 6 2 2 5" xfId="7758"/>
    <cellStyle name="Normal 4 5 6 2 3" xfId="7759"/>
    <cellStyle name="Normal 4 5 6 2 3 2" xfId="7760"/>
    <cellStyle name="Normal 4 5 6 2 3 2 2" xfId="7761"/>
    <cellStyle name="Normal 4 5 6 2 3 2 3" xfId="7762"/>
    <cellStyle name="Normal 4 5 6 2 3 3" xfId="7763"/>
    <cellStyle name="Normal 4 5 6 2 3 4" xfId="7764"/>
    <cellStyle name="Normal 4 5 6 2 3 5" xfId="7765"/>
    <cellStyle name="Normal 4 5 6 2 4" xfId="7766"/>
    <cellStyle name="Normal 4 5 6 2 4 2" xfId="7767"/>
    <cellStyle name="Normal 4 5 6 2 4 3" xfId="7768"/>
    <cellStyle name="Normal 4 5 6 2 5" xfId="7769"/>
    <cellStyle name="Normal 4 5 6 2 6" xfId="7770"/>
    <cellStyle name="Normal 4 5 6 2 7" xfId="7771"/>
    <cellStyle name="Normal 4 5 6 3" xfId="7772"/>
    <cellStyle name="Normal 4 5 6 3 2" xfId="7773"/>
    <cellStyle name="Normal 4 5 6 3 2 2" xfId="7774"/>
    <cellStyle name="Normal 4 5 6 3 2 3" xfId="7775"/>
    <cellStyle name="Normal 4 5 6 3 3" xfId="7776"/>
    <cellStyle name="Normal 4 5 6 3 4" xfId="7777"/>
    <cellStyle name="Normal 4 5 6 3 5" xfId="7778"/>
    <cellStyle name="Normal 4 5 6 4" xfId="7779"/>
    <cellStyle name="Normal 4 5 6 4 2" xfId="7780"/>
    <cellStyle name="Normal 4 5 6 4 2 2" xfId="7781"/>
    <cellStyle name="Normal 4 5 6 4 2 3" xfId="7782"/>
    <cellStyle name="Normal 4 5 6 4 3" xfId="7783"/>
    <cellStyle name="Normal 4 5 6 4 4" xfId="7784"/>
    <cellStyle name="Normal 4 5 6 4 5" xfId="7785"/>
    <cellStyle name="Normal 4 5 6 5" xfId="7786"/>
    <cellStyle name="Normal 4 5 6 5 2" xfId="7787"/>
    <cellStyle name="Normal 4 5 6 5 3" xfId="7788"/>
    <cellStyle name="Normal 4 5 6 6" xfId="7789"/>
    <cellStyle name="Normal 4 5 6 7" xfId="7790"/>
    <cellStyle name="Normal 4 5 6 8" xfId="7791"/>
    <cellStyle name="Normal 4 5 7" xfId="7792"/>
    <cellStyle name="Normal 4 5 7 2" xfId="7793"/>
    <cellStyle name="Normal 4 5 7 2 2" xfId="7794"/>
    <cellStyle name="Normal 4 5 7 2 2 2" xfId="7795"/>
    <cellStyle name="Normal 4 5 7 2 2 3" xfId="7796"/>
    <cellStyle name="Normal 4 5 7 2 3" xfId="7797"/>
    <cellStyle name="Normal 4 5 7 2 4" xfId="7798"/>
    <cellStyle name="Normal 4 5 7 2 5" xfId="7799"/>
    <cellStyle name="Normal 4 5 7 3" xfId="7800"/>
    <cellStyle name="Normal 4 5 7 3 2" xfId="7801"/>
    <cellStyle name="Normal 4 5 7 3 2 2" xfId="7802"/>
    <cellStyle name="Normal 4 5 7 3 2 3" xfId="7803"/>
    <cellStyle name="Normal 4 5 7 3 3" xfId="7804"/>
    <cellStyle name="Normal 4 5 7 3 4" xfId="7805"/>
    <cellStyle name="Normal 4 5 7 3 5" xfId="7806"/>
    <cellStyle name="Normal 4 5 7 4" xfId="7807"/>
    <cellStyle name="Normal 4 5 7 4 2" xfId="7808"/>
    <cellStyle name="Normal 4 5 7 4 3" xfId="7809"/>
    <cellStyle name="Normal 4 5 7 5" xfId="7810"/>
    <cellStyle name="Normal 4 5 7 6" xfId="7811"/>
    <cellStyle name="Normal 4 5 7 7" xfId="7812"/>
    <cellStyle name="Normal 4 5 8" xfId="7813"/>
    <cellStyle name="Normal 4 5 8 2" xfId="7814"/>
    <cellStyle name="Normal 4 5 8 2 2" xfId="7815"/>
    <cellStyle name="Normal 4 5 8 2 2 2" xfId="7816"/>
    <cellStyle name="Normal 4 5 8 2 2 3" xfId="7817"/>
    <cellStyle name="Normal 4 5 8 2 3" xfId="7818"/>
    <cellStyle name="Normal 4 5 8 2 4" xfId="7819"/>
    <cellStyle name="Normal 4 5 8 2 5" xfId="7820"/>
    <cellStyle name="Normal 4 5 8 3" xfId="7821"/>
    <cellStyle name="Normal 4 5 8 3 2" xfId="7822"/>
    <cellStyle name="Normal 4 5 8 3 2 2" xfId="7823"/>
    <cellStyle name="Normal 4 5 8 3 2 3" xfId="7824"/>
    <cellStyle name="Normal 4 5 8 3 3" xfId="7825"/>
    <cellStyle name="Normal 4 5 8 3 4" xfId="7826"/>
    <cellStyle name="Normal 4 5 8 3 5" xfId="7827"/>
    <cellStyle name="Normal 4 5 8 4" xfId="7828"/>
    <cellStyle name="Normal 4 5 8 4 2" xfId="7829"/>
    <cellStyle name="Normal 4 5 8 4 3" xfId="7830"/>
    <cellStyle name="Normal 4 5 8 5" xfId="7831"/>
    <cellStyle name="Normal 4 5 8 6" xfId="7832"/>
    <cellStyle name="Normal 4 5 8 7" xfId="7833"/>
    <cellStyle name="Normal 4 5 9" xfId="7834"/>
    <cellStyle name="Normal 4 5 9 2" xfId="7835"/>
    <cellStyle name="Normal 4 5 9 2 2" xfId="7836"/>
    <cellStyle name="Normal 4 5 9 2 3" xfId="7837"/>
    <cellStyle name="Normal 4 5 9 3" xfId="7838"/>
    <cellStyle name="Normal 4 5 9 4" xfId="7839"/>
    <cellStyle name="Normal 4 5 9 5" xfId="7840"/>
    <cellStyle name="Normal 4 6" xfId="7841"/>
    <cellStyle name="Normal 4 6 10" xfId="7842"/>
    <cellStyle name="Normal 4 6 11" xfId="7843"/>
    <cellStyle name="Normal 4 6 12" xfId="7844"/>
    <cellStyle name="Normal 4 6 2" xfId="7845"/>
    <cellStyle name="Normal 4 6 2 2" xfId="7846"/>
    <cellStyle name="Normal 4 6 2 2 2" xfId="7847"/>
    <cellStyle name="Normal 4 6 2 2 2 2" xfId="7848"/>
    <cellStyle name="Normal 4 6 2 2 2 2 2" xfId="7849"/>
    <cellStyle name="Normal 4 6 2 2 2 2 2 2" xfId="7850"/>
    <cellStyle name="Normal 4 6 2 2 2 2 2 3" xfId="7851"/>
    <cellStyle name="Normal 4 6 2 2 2 2 3" xfId="7852"/>
    <cellStyle name="Normal 4 6 2 2 2 2 4" xfId="7853"/>
    <cellStyle name="Normal 4 6 2 2 2 2 5" xfId="7854"/>
    <cellStyle name="Normal 4 6 2 2 2 3" xfId="7855"/>
    <cellStyle name="Normal 4 6 2 2 2 3 2" xfId="7856"/>
    <cellStyle name="Normal 4 6 2 2 2 3 2 2" xfId="7857"/>
    <cellStyle name="Normal 4 6 2 2 2 3 2 3" xfId="7858"/>
    <cellStyle name="Normal 4 6 2 2 2 3 3" xfId="7859"/>
    <cellStyle name="Normal 4 6 2 2 2 3 4" xfId="7860"/>
    <cellStyle name="Normal 4 6 2 2 2 3 5" xfId="7861"/>
    <cellStyle name="Normal 4 6 2 2 2 4" xfId="7862"/>
    <cellStyle name="Normal 4 6 2 2 2 4 2" xfId="7863"/>
    <cellStyle name="Normal 4 6 2 2 2 4 3" xfId="7864"/>
    <cellStyle name="Normal 4 6 2 2 2 5" xfId="7865"/>
    <cellStyle name="Normal 4 6 2 2 2 6" xfId="7866"/>
    <cellStyle name="Normal 4 6 2 2 2 7" xfId="7867"/>
    <cellStyle name="Normal 4 6 2 2 3" xfId="7868"/>
    <cellStyle name="Normal 4 6 2 2 3 2" xfId="7869"/>
    <cellStyle name="Normal 4 6 2 2 3 2 2" xfId="7870"/>
    <cellStyle name="Normal 4 6 2 2 3 2 3" xfId="7871"/>
    <cellStyle name="Normal 4 6 2 2 3 3" xfId="7872"/>
    <cellStyle name="Normal 4 6 2 2 3 4" xfId="7873"/>
    <cellStyle name="Normal 4 6 2 2 3 5" xfId="7874"/>
    <cellStyle name="Normal 4 6 2 2 4" xfId="7875"/>
    <cellStyle name="Normal 4 6 2 2 4 2" xfId="7876"/>
    <cellStyle name="Normal 4 6 2 2 4 2 2" xfId="7877"/>
    <cellStyle name="Normal 4 6 2 2 4 2 3" xfId="7878"/>
    <cellStyle name="Normal 4 6 2 2 4 3" xfId="7879"/>
    <cellStyle name="Normal 4 6 2 2 4 4" xfId="7880"/>
    <cellStyle name="Normal 4 6 2 2 4 5" xfId="7881"/>
    <cellStyle name="Normal 4 6 2 2 5" xfId="7882"/>
    <cellStyle name="Normal 4 6 2 2 5 2" xfId="7883"/>
    <cellStyle name="Normal 4 6 2 2 5 3" xfId="7884"/>
    <cellStyle name="Normal 4 6 2 2 6" xfId="7885"/>
    <cellStyle name="Normal 4 6 2 2 7" xfId="7886"/>
    <cellStyle name="Normal 4 6 2 2 8" xfId="7887"/>
    <cellStyle name="Normal 4 6 2 3" xfId="7888"/>
    <cellStyle name="Normal 4 6 2 3 2" xfId="7889"/>
    <cellStyle name="Normal 4 6 2 3 2 2" xfId="7890"/>
    <cellStyle name="Normal 4 6 2 3 2 2 2" xfId="7891"/>
    <cellStyle name="Normal 4 6 2 3 2 2 3" xfId="7892"/>
    <cellStyle name="Normal 4 6 2 3 2 3" xfId="7893"/>
    <cellStyle name="Normal 4 6 2 3 2 4" xfId="7894"/>
    <cellStyle name="Normal 4 6 2 3 2 5" xfId="7895"/>
    <cellStyle name="Normal 4 6 2 3 3" xfId="7896"/>
    <cellStyle name="Normal 4 6 2 3 3 2" xfId="7897"/>
    <cellStyle name="Normal 4 6 2 3 3 2 2" xfId="7898"/>
    <cellStyle name="Normal 4 6 2 3 3 2 3" xfId="7899"/>
    <cellStyle name="Normal 4 6 2 3 3 3" xfId="7900"/>
    <cellStyle name="Normal 4 6 2 3 3 4" xfId="7901"/>
    <cellStyle name="Normal 4 6 2 3 3 5" xfId="7902"/>
    <cellStyle name="Normal 4 6 2 3 4" xfId="7903"/>
    <cellStyle name="Normal 4 6 2 3 4 2" xfId="7904"/>
    <cellStyle name="Normal 4 6 2 3 4 3" xfId="7905"/>
    <cellStyle name="Normal 4 6 2 3 5" xfId="7906"/>
    <cellStyle name="Normal 4 6 2 3 6" xfId="7907"/>
    <cellStyle name="Normal 4 6 2 3 7" xfId="7908"/>
    <cellStyle name="Normal 4 6 2 4" xfId="7909"/>
    <cellStyle name="Normal 4 6 2 4 2" xfId="7910"/>
    <cellStyle name="Normal 4 6 2 4 2 2" xfId="7911"/>
    <cellStyle name="Normal 4 6 2 4 2 3" xfId="7912"/>
    <cellStyle name="Normal 4 6 2 4 3" xfId="7913"/>
    <cellStyle name="Normal 4 6 2 4 4" xfId="7914"/>
    <cellStyle name="Normal 4 6 2 4 5" xfId="7915"/>
    <cellStyle name="Normal 4 6 2 5" xfId="7916"/>
    <cellStyle name="Normal 4 6 2 5 2" xfId="7917"/>
    <cellStyle name="Normal 4 6 2 5 2 2" xfId="7918"/>
    <cellStyle name="Normal 4 6 2 5 2 3" xfId="7919"/>
    <cellStyle name="Normal 4 6 2 5 3" xfId="7920"/>
    <cellStyle name="Normal 4 6 2 5 4" xfId="7921"/>
    <cellStyle name="Normal 4 6 2 5 5" xfId="7922"/>
    <cellStyle name="Normal 4 6 2 6" xfId="7923"/>
    <cellStyle name="Normal 4 6 2 6 2" xfId="7924"/>
    <cellStyle name="Normal 4 6 2 6 3" xfId="7925"/>
    <cellStyle name="Normal 4 6 2 7" xfId="7926"/>
    <cellStyle name="Normal 4 6 2 8" xfId="7927"/>
    <cellStyle name="Normal 4 6 2 9" xfId="7928"/>
    <cellStyle name="Normal 4 6 3" xfId="7929"/>
    <cellStyle name="Normal 4 6 3 2" xfId="7930"/>
    <cellStyle name="Normal 4 6 3 2 2" xfId="7931"/>
    <cellStyle name="Normal 4 6 3 2 2 2" xfId="7932"/>
    <cellStyle name="Normal 4 6 3 2 2 2 2" xfId="7933"/>
    <cellStyle name="Normal 4 6 3 2 2 2 2 2" xfId="7934"/>
    <cellStyle name="Normal 4 6 3 2 2 2 2 3" xfId="7935"/>
    <cellStyle name="Normal 4 6 3 2 2 2 3" xfId="7936"/>
    <cellStyle name="Normal 4 6 3 2 2 2 4" xfId="7937"/>
    <cellStyle name="Normal 4 6 3 2 2 2 5" xfId="7938"/>
    <cellStyle name="Normal 4 6 3 2 2 3" xfId="7939"/>
    <cellStyle name="Normal 4 6 3 2 2 3 2" xfId="7940"/>
    <cellStyle name="Normal 4 6 3 2 2 3 2 2" xfId="7941"/>
    <cellStyle name="Normal 4 6 3 2 2 3 2 3" xfId="7942"/>
    <cellStyle name="Normal 4 6 3 2 2 3 3" xfId="7943"/>
    <cellStyle name="Normal 4 6 3 2 2 3 4" xfId="7944"/>
    <cellStyle name="Normal 4 6 3 2 2 3 5" xfId="7945"/>
    <cellStyle name="Normal 4 6 3 2 2 4" xfId="7946"/>
    <cellStyle name="Normal 4 6 3 2 2 4 2" xfId="7947"/>
    <cellStyle name="Normal 4 6 3 2 2 4 3" xfId="7948"/>
    <cellStyle name="Normal 4 6 3 2 2 5" xfId="7949"/>
    <cellStyle name="Normal 4 6 3 2 2 6" xfId="7950"/>
    <cellStyle name="Normal 4 6 3 2 2 7" xfId="7951"/>
    <cellStyle name="Normal 4 6 3 2 3" xfId="7952"/>
    <cellStyle name="Normal 4 6 3 2 3 2" xfId="7953"/>
    <cellStyle name="Normal 4 6 3 2 3 2 2" xfId="7954"/>
    <cellStyle name="Normal 4 6 3 2 3 2 3" xfId="7955"/>
    <cellStyle name="Normal 4 6 3 2 3 3" xfId="7956"/>
    <cellStyle name="Normal 4 6 3 2 3 4" xfId="7957"/>
    <cellStyle name="Normal 4 6 3 2 3 5" xfId="7958"/>
    <cellStyle name="Normal 4 6 3 2 4" xfId="7959"/>
    <cellStyle name="Normal 4 6 3 2 4 2" xfId="7960"/>
    <cellStyle name="Normal 4 6 3 2 4 2 2" xfId="7961"/>
    <cellStyle name="Normal 4 6 3 2 4 2 3" xfId="7962"/>
    <cellStyle name="Normal 4 6 3 2 4 3" xfId="7963"/>
    <cellStyle name="Normal 4 6 3 2 4 4" xfId="7964"/>
    <cellStyle name="Normal 4 6 3 2 4 5" xfId="7965"/>
    <cellStyle name="Normal 4 6 3 2 5" xfId="7966"/>
    <cellStyle name="Normal 4 6 3 2 5 2" xfId="7967"/>
    <cellStyle name="Normal 4 6 3 2 5 3" xfId="7968"/>
    <cellStyle name="Normal 4 6 3 2 6" xfId="7969"/>
    <cellStyle name="Normal 4 6 3 2 7" xfId="7970"/>
    <cellStyle name="Normal 4 6 3 2 8" xfId="7971"/>
    <cellStyle name="Normal 4 6 3 3" xfId="7972"/>
    <cellStyle name="Normal 4 6 3 3 2" xfId="7973"/>
    <cellStyle name="Normal 4 6 3 3 2 2" xfId="7974"/>
    <cellStyle name="Normal 4 6 3 3 2 2 2" xfId="7975"/>
    <cellStyle name="Normal 4 6 3 3 2 2 3" xfId="7976"/>
    <cellStyle name="Normal 4 6 3 3 2 3" xfId="7977"/>
    <cellStyle name="Normal 4 6 3 3 2 4" xfId="7978"/>
    <cellStyle name="Normal 4 6 3 3 2 5" xfId="7979"/>
    <cellStyle name="Normal 4 6 3 3 3" xfId="7980"/>
    <cellStyle name="Normal 4 6 3 3 3 2" xfId="7981"/>
    <cellStyle name="Normal 4 6 3 3 3 2 2" xfId="7982"/>
    <cellStyle name="Normal 4 6 3 3 3 2 3" xfId="7983"/>
    <cellStyle name="Normal 4 6 3 3 3 3" xfId="7984"/>
    <cellStyle name="Normal 4 6 3 3 3 4" xfId="7985"/>
    <cellStyle name="Normal 4 6 3 3 3 5" xfId="7986"/>
    <cellStyle name="Normal 4 6 3 3 4" xfId="7987"/>
    <cellStyle name="Normal 4 6 3 3 4 2" xfId="7988"/>
    <cellStyle name="Normal 4 6 3 3 4 3" xfId="7989"/>
    <cellStyle name="Normal 4 6 3 3 5" xfId="7990"/>
    <cellStyle name="Normal 4 6 3 3 6" xfId="7991"/>
    <cellStyle name="Normal 4 6 3 3 7" xfId="7992"/>
    <cellStyle name="Normal 4 6 3 4" xfId="7993"/>
    <cellStyle name="Normal 4 6 3 4 2" xfId="7994"/>
    <cellStyle name="Normal 4 6 3 4 2 2" xfId="7995"/>
    <cellStyle name="Normal 4 6 3 4 2 3" xfId="7996"/>
    <cellStyle name="Normal 4 6 3 4 3" xfId="7997"/>
    <cellStyle name="Normal 4 6 3 4 4" xfId="7998"/>
    <cellStyle name="Normal 4 6 3 4 5" xfId="7999"/>
    <cellStyle name="Normal 4 6 3 5" xfId="8000"/>
    <cellStyle name="Normal 4 6 3 5 2" xfId="8001"/>
    <cellStyle name="Normal 4 6 3 5 2 2" xfId="8002"/>
    <cellStyle name="Normal 4 6 3 5 2 3" xfId="8003"/>
    <cellStyle name="Normal 4 6 3 5 3" xfId="8004"/>
    <cellStyle name="Normal 4 6 3 5 4" xfId="8005"/>
    <cellStyle name="Normal 4 6 3 5 5" xfId="8006"/>
    <cellStyle name="Normal 4 6 3 6" xfId="8007"/>
    <cellStyle name="Normal 4 6 3 6 2" xfId="8008"/>
    <cellStyle name="Normal 4 6 3 6 3" xfId="8009"/>
    <cellStyle name="Normal 4 6 3 7" xfId="8010"/>
    <cellStyle name="Normal 4 6 3 8" xfId="8011"/>
    <cellStyle name="Normal 4 6 3 9" xfId="8012"/>
    <cellStyle name="Normal 4 6 4" xfId="8013"/>
    <cellStyle name="Normal 4 6 4 2" xfId="8014"/>
    <cellStyle name="Normal 4 6 4 2 2" xfId="8015"/>
    <cellStyle name="Normal 4 6 4 2 2 2" xfId="8016"/>
    <cellStyle name="Normal 4 6 4 2 2 2 2" xfId="8017"/>
    <cellStyle name="Normal 4 6 4 2 2 2 2 2" xfId="8018"/>
    <cellStyle name="Normal 4 6 4 2 2 2 2 3" xfId="8019"/>
    <cellStyle name="Normal 4 6 4 2 2 2 3" xfId="8020"/>
    <cellStyle name="Normal 4 6 4 2 2 2 4" xfId="8021"/>
    <cellStyle name="Normal 4 6 4 2 2 2 5" xfId="8022"/>
    <cellStyle name="Normal 4 6 4 2 2 3" xfId="8023"/>
    <cellStyle name="Normal 4 6 4 2 2 3 2" xfId="8024"/>
    <cellStyle name="Normal 4 6 4 2 2 3 2 2" xfId="8025"/>
    <cellStyle name="Normal 4 6 4 2 2 3 2 3" xfId="8026"/>
    <cellStyle name="Normal 4 6 4 2 2 3 3" xfId="8027"/>
    <cellStyle name="Normal 4 6 4 2 2 3 4" xfId="8028"/>
    <cellStyle name="Normal 4 6 4 2 2 3 5" xfId="8029"/>
    <cellStyle name="Normal 4 6 4 2 2 4" xfId="8030"/>
    <cellStyle name="Normal 4 6 4 2 2 4 2" xfId="8031"/>
    <cellStyle name="Normal 4 6 4 2 2 4 3" xfId="8032"/>
    <cellStyle name="Normal 4 6 4 2 2 5" xfId="8033"/>
    <cellStyle name="Normal 4 6 4 2 2 6" xfId="8034"/>
    <cellStyle name="Normal 4 6 4 2 2 7" xfId="8035"/>
    <cellStyle name="Normal 4 6 4 2 3" xfId="8036"/>
    <cellStyle name="Normal 4 6 4 2 3 2" xfId="8037"/>
    <cellStyle name="Normal 4 6 4 2 3 2 2" xfId="8038"/>
    <cellStyle name="Normal 4 6 4 2 3 2 3" xfId="8039"/>
    <cellStyle name="Normal 4 6 4 2 3 3" xfId="8040"/>
    <cellStyle name="Normal 4 6 4 2 3 4" xfId="8041"/>
    <cellStyle name="Normal 4 6 4 2 3 5" xfId="8042"/>
    <cellStyle name="Normal 4 6 4 2 4" xfId="8043"/>
    <cellStyle name="Normal 4 6 4 2 4 2" xfId="8044"/>
    <cellStyle name="Normal 4 6 4 2 4 2 2" xfId="8045"/>
    <cellStyle name="Normal 4 6 4 2 4 2 3" xfId="8046"/>
    <cellStyle name="Normal 4 6 4 2 4 3" xfId="8047"/>
    <cellStyle name="Normal 4 6 4 2 4 4" xfId="8048"/>
    <cellStyle name="Normal 4 6 4 2 4 5" xfId="8049"/>
    <cellStyle name="Normal 4 6 4 2 5" xfId="8050"/>
    <cellStyle name="Normal 4 6 4 2 5 2" xfId="8051"/>
    <cellStyle name="Normal 4 6 4 2 5 3" xfId="8052"/>
    <cellStyle name="Normal 4 6 4 2 6" xfId="8053"/>
    <cellStyle name="Normal 4 6 4 2 7" xfId="8054"/>
    <cellStyle name="Normal 4 6 4 2 8" xfId="8055"/>
    <cellStyle name="Normal 4 6 4 3" xfId="8056"/>
    <cellStyle name="Normal 4 6 4 3 2" xfId="8057"/>
    <cellStyle name="Normal 4 6 4 3 2 2" xfId="8058"/>
    <cellStyle name="Normal 4 6 4 3 2 2 2" xfId="8059"/>
    <cellStyle name="Normal 4 6 4 3 2 2 3" xfId="8060"/>
    <cellStyle name="Normal 4 6 4 3 2 3" xfId="8061"/>
    <cellStyle name="Normal 4 6 4 3 2 4" xfId="8062"/>
    <cellStyle name="Normal 4 6 4 3 2 5" xfId="8063"/>
    <cellStyle name="Normal 4 6 4 3 3" xfId="8064"/>
    <cellStyle name="Normal 4 6 4 3 3 2" xfId="8065"/>
    <cellStyle name="Normal 4 6 4 3 3 2 2" xfId="8066"/>
    <cellStyle name="Normal 4 6 4 3 3 2 3" xfId="8067"/>
    <cellStyle name="Normal 4 6 4 3 3 3" xfId="8068"/>
    <cellStyle name="Normal 4 6 4 3 3 4" xfId="8069"/>
    <cellStyle name="Normal 4 6 4 3 3 5" xfId="8070"/>
    <cellStyle name="Normal 4 6 4 3 4" xfId="8071"/>
    <cellStyle name="Normal 4 6 4 3 4 2" xfId="8072"/>
    <cellStyle name="Normal 4 6 4 3 4 3" xfId="8073"/>
    <cellStyle name="Normal 4 6 4 3 5" xfId="8074"/>
    <cellStyle name="Normal 4 6 4 3 6" xfId="8075"/>
    <cellStyle name="Normal 4 6 4 3 7" xfId="8076"/>
    <cellStyle name="Normal 4 6 4 4" xfId="8077"/>
    <cellStyle name="Normal 4 6 4 4 2" xfId="8078"/>
    <cellStyle name="Normal 4 6 4 4 2 2" xfId="8079"/>
    <cellStyle name="Normal 4 6 4 4 2 3" xfId="8080"/>
    <cellStyle name="Normal 4 6 4 4 3" xfId="8081"/>
    <cellStyle name="Normal 4 6 4 4 4" xfId="8082"/>
    <cellStyle name="Normal 4 6 4 4 5" xfId="8083"/>
    <cellStyle name="Normal 4 6 4 5" xfId="8084"/>
    <cellStyle name="Normal 4 6 4 5 2" xfId="8085"/>
    <cellStyle name="Normal 4 6 4 5 2 2" xfId="8086"/>
    <cellStyle name="Normal 4 6 4 5 2 3" xfId="8087"/>
    <cellStyle name="Normal 4 6 4 5 3" xfId="8088"/>
    <cellStyle name="Normal 4 6 4 5 4" xfId="8089"/>
    <cellStyle name="Normal 4 6 4 5 5" xfId="8090"/>
    <cellStyle name="Normal 4 6 4 6" xfId="8091"/>
    <cellStyle name="Normal 4 6 4 6 2" xfId="8092"/>
    <cellStyle name="Normal 4 6 4 6 3" xfId="8093"/>
    <cellStyle name="Normal 4 6 4 7" xfId="8094"/>
    <cellStyle name="Normal 4 6 4 8" xfId="8095"/>
    <cellStyle name="Normal 4 6 4 9" xfId="8096"/>
    <cellStyle name="Normal 4 6 5" xfId="8097"/>
    <cellStyle name="Normal 4 6 5 2" xfId="8098"/>
    <cellStyle name="Normal 4 6 5 2 2" xfId="8099"/>
    <cellStyle name="Normal 4 6 5 2 2 2" xfId="8100"/>
    <cellStyle name="Normal 4 6 5 2 2 2 2" xfId="8101"/>
    <cellStyle name="Normal 4 6 5 2 2 2 3" xfId="8102"/>
    <cellStyle name="Normal 4 6 5 2 2 3" xfId="8103"/>
    <cellStyle name="Normal 4 6 5 2 2 4" xfId="8104"/>
    <cellStyle name="Normal 4 6 5 2 2 5" xfId="8105"/>
    <cellStyle name="Normal 4 6 5 2 3" xfId="8106"/>
    <cellStyle name="Normal 4 6 5 2 3 2" xfId="8107"/>
    <cellStyle name="Normal 4 6 5 2 3 2 2" xfId="8108"/>
    <cellStyle name="Normal 4 6 5 2 3 2 3" xfId="8109"/>
    <cellStyle name="Normal 4 6 5 2 3 3" xfId="8110"/>
    <cellStyle name="Normal 4 6 5 2 3 4" xfId="8111"/>
    <cellStyle name="Normal 4 6 5 2 3 5" xfId="8112"/>
    <cellStyle name="Normal 4 6 5 2 4" xfId="8113"/>
    <cellStyle name="Normal 4 6 5 2 4 2" xfId="8114"/>
    <cellStyle name="Normal 4 6 5 2 4 3" xfId="8115"/>
    <cellStyle name="Normal 4 6 5 2 5" xfId="8116"/>
    <cellStyle name="Normal 4 6 5 2 6" xfId="8117"/>
    <cellStyle name="Normal 4 6 5 2 7" xfId="8118"/>
    <cellStyle name="Normal 4 6 5 3" xfId="8119"/>
    <cellStyle name="Normal 4 6 5 3 2" xfId="8120"/>
    <cellStyle name="Normal 4 6 5 3 2 2" xfId="8121"/>
    <cellStyle name="Normal 4 6 5 3 2 3" xfId="8122"/>
    <cellStyle name="Normal 4 6 5 3 3" xfId="8123"/>
    <cellStyle name="Normal 4 6 5 3 4" xfId="8124"/>
    <cellStyle name="Normal 4 6 5 3 5" xfId="8125"/>
    <cellStyle name="Normal 4 6 5 4" xfId="8126"/>
    <cellStyle name="Normal 4 6 5 4 2" xfId="8127"/>
    <cellStyle name="Normal 4 6 5 4 2 2" xfId="8128"/>
    <cellStyle name="Normal 4 6 5 4 2 3" xfId="8129"/>
    <cellStyle name="Normal 4 6 5 4 3" xfId="8130"/>
    <cellStyle name="Normal 4 6 5 4 4" xfId="8131"/>
    <cellStyle name="Normal 4 6 5 4 5" xfId="8132"/>
    <cellStyle name="Normal 4 6 5 5" xfId="8133"/>
    <cellStyle name="Normal 4 6 5 5 2" xfId="8134"/>
    <cellStyle name="Normal 4 6 5 5 3" xfId="8135"/>
    <cellStyle name="Normal 4 6 5 6" xfId="8136"/>
    <cellStyle name="Normal 4 6 5 7" xfId="8137"/>
    <cellStyle name="Normal 4 6 5 8" xfId="8138"/>
    <cellStyle name="Normal 4 6 6" xfId="8139"/>
    <cellStyle name="Normal 4 6 6 2" xfId="8140"/>
    <cellStyle name="Normal 4 6 6 2 2" xfId="8141"/>
    <cellStyle name="Normal 4 6 6 2 2 2" xfId="8142"/>
    <cellStyle name="Normal 4 6 6 2 2 3" xfId="8143"/>
    <cellStyle name="Normal 4 6 6 2 3" xfId="8144"/>
    <cellStyle name="Normal 4 6 6 2 4" xfId="8145"/>
    <cellStyle name="Normal 4 6 6 2 5" xfId="8146"/>
    <cellStyle name="Normal 4 6 6 3" xfId="8147"/>
    <cellStyle name="Normal 4 6 6 3 2" xfId="8148"/>
    <cellStyle name="Normal 4 6 6 3 2 2" xfId="8149"/>
    <cellStyle name="Normal 4 6 6 3 2 3" xfId="8150"/>
    <cellStyle name="Normal 4 6 6 3 3" xfId="8151"/>
    <cellStyle name="Normal 4 6 6 3 4" xfId="8152"/>
    <cellStyle name="Normal 4 6 6 3 5" xfId="8153"/>
    <cellStyle name="Normal 4 6 6 4" xfId="8154"/>
    <cellStyle name="Normal 4 6 6 4 2" xfId="8155"/>
    <cellStyle name="Normal 4 6 6 4 3" xfId="8156"/>
    <cellStyle name="Normal 4 6 6 5" xfId="8157"/>
    <cellStyle name="Normal 4 6 6 6" xfId="8158"/>
    <cellStyle name="Normal 4 6 6 7" xfId="8159"/>
    <cellStyle name="Normal 4 6 7" xfId="8160"/>
    <cellStyle name="Normal 4 6 7 2" xfId="8161"/>
    <cellStyle name="Normal 4 6 7 2 2" xfId="8162"/>
    <cellStyle name="Normal 4 6 7 2 3" xfId="8163"/>
    <cellStyle name="Normal 4 6 7 3" xfId="8164"/>
    <cellStyle name="Normal 4 6 7 4" xfId="8165"/>
    <cellStyle name="Normal 4 6 7 5" xfId="8166"/>
    <cellStyle name="Normal 4 6 8" xfId="8167"/>
    <cellStyle name="Normal 4 6 8 2" xfId="8168"/>
    <cellStyle name="Normal 4 6 8 2 2" xfId="8169"/>
    <cellStyle name="Normal 4 6 8 2 3" xfId="8170"/>
    <cellStyle name="Normal 4 6 8 3" xfId="8171"/>
    <cellStyle name="Normal 4 6 8 4" xfId="8172"/>
    <cellStyle name="Normal 4 6 8 5" xfId="8173"/>
    <cellStyle name="Normal 4 6 9" xfId="8174"/>
    <cellStyle name="Normal 4 6 9 2" xfId="8175"/>
    <cellStyle name="Normal 4 6 9 3" xfId="8176"/>
    <cellStyle name="Normal 4 7" xfId="8177"/>
    <cellStyle name="Normal 4 7 2" xfId="8178"/>
    <cellStyle name="Normal 4 7 2 2" xfId="8179"/>
    <cellStyle name="Normal 4 7 2 2 2" xfId="8180"/>
    <cellStyle name="Normal 4 7 2 2 2 2" xfId="8181"/>
    <cellStyle name="Normal 4 7 2 2 2 2 2" xfId="8182"/>
    <cellStyle name="Normal 4 7 2 2 2 2 3" xfId="8183"/>
    <cellStyle name="Normal 4 7 2 2 2 3" xfId="8184"/>
    <cellStyle name="Normal 4 7 2 2 2 4" xfId="8185"/>
    <cellStyle name="Normal 4 7 2 2 2 5" xfId="8186"/>
    <cellStyle name="Normal 4 7 2 2 3" xfId="8187"/>
    <cellStyle name="Normal 4 7 2 2 3 2" xfId="8188"/>
    <cellStyle name="Normal 4 7 2 2 3 2 2" xfId="8189"/>
    <cellStyle name="Normal 4 7 2 2 3 2 3" xfId="8190"/>
    <cellStyle name="Normal 4 7 2 2 3 3" xfId="8191"/>
    <cellStyle name="Normal 4 7 2 2 3 4" xfId="8192"/>
    <cellStyle name="Normal 4 7 2 2 3 5" xfId="8193"/>
    <cellStyle name="Normal 4 7 2 2 4" xfId="8194"/>
    <cellStyle name="Normal 4 7 2 2 4 2" xfId="8195"/>
    <cellStyle name="Normal 4 7 2 2 4 3" xfId="8196"/>
    <cellStyle name="Normal 4 7 2 2 5" xfId="8197"/>
    <cellStyle name="Normal 4 7 2 2 6" xfId="8198"/>
    <cellStyle name="Normal 4 7 2 2 7" xfId="8199"/>
    <cellStyle name="Normal 4 7 2 3" xfId="8200"/>
    <cellStyle name="Normal 4 7 2 3 2" xfId="8201"/>
    <cellStyle name="Normal 4 7 2 3 2 2" xfId="8202"/>
    <cellStyle name="Normal 4 7 2 3 2 3" xfId="8203"/>
    <cellStyle name="Normal 4 7 2 3 3" xfId="8204"/>
    <cellStyle name="Normal 4 7 2 3 4" xfId="8205"/>
    <cellStyle name="Normal 4 7 2 3 5" xfId="8206"/>
    <cellStyle name="Normal 4 7 2 4" xfId="8207"/>
    <cellStyle name="Normal 4 7 2 4 2" xfId="8208"/>
    <cellStyle name="Normal 4 7 2 4 2 2" xfId="8209"/>
    <cellStyle name="Normal 4 7 2 4 2 3" xfId="8210"/>
    <cellStyle name="Normal 4 7 2 4 3" xfId="8211"/>
    <cellStyle name="Normal 4 7 2 4 4" xfId="8212"/>
    <cellStyle name="Normal 4 7 2 4 5" xfId="8213"/>
    <cellStyle name="Normal 4 7 2 5" xfId="8214"/>
    <cellStyle name="Normal 4 7 2 5 2" xfId="8215"/>
    <cellStyle name="Normal 4 7 2 5 3" xfId="8216"/>
    <cellStyle name="Normal 4 7 2 6" xfId="8217"/>
    <cellStyle name="Normal 4 7 2 7" xfId="8218"/>
    <cellStyle name="Normal 4 7 2 8" xfId="8219"/>
    <cellStyle name="Normal 4 7 3" xfId="8220"/>
    <cellStyle name="Normal 4 7 3 2" xfId="8221"/>
    <cellStyle name="Normal 4 7 3 2 2" xfId="8222"/>
    <cellStyle name="Normal 4 7 3 2 2 2" xfId="8223"/>
    <cellStyle name="Normal 4 7 3 2 2 3" xfId="8224"/>
    <cellStyle name="Normal 4 7 3 2 3" xfId="8225"/>
    <cellStyle name="Normal 4 7 3 2 4" xfId="8226"/>
    <cellStyle name="Normal 4 7 3 2 5" xfId="8227"/>
    <cellStyle name="Normal 4 7 3 3" xfId="8228"/>
    <cellStyle name="Normal 4 7 3 3 2" xfId="8229"/>
    <cellStyle name="Normal 4 7 3 3 2 2" xfId="8230"/>
    <cellStyle name="Normal 4 7 3 3 2 3" xfId="8231"/>
    <cellStyle name="Normal 4 7 3 3 3" xfId="8232"/>
    <cellStyle name="Normal 4 7 3 3 4" xfId="8233"/>
    <cellStyle name="Normal 4 7 3 3 5" xfId="8234"/>
    <cellStyle name="Normal 4 7 3 4" xfId="8235"/>
    <cellStyle name="Normal 4 7 3 4 2" xfId="8236"/>
    <cellStyle name="Normal 4 7 3 4 3" xfId="8237"/>
    <cellStyle name="Normal 4 7 3 5" xfId="8238"/>
    <cellStyle name="Normal 4 7 3 6" xfId="8239"/>
    <cellStyle name="Normal 4 7 3 7" xfId="8240"/>
    <cellStyle name="Normal 4 7 4" xfId="8241"/>
    <cellStyle name="Normal 4 7 4 2" xfId="8242"/>
    <cellStyle name="Normal 4 7 4 2 2" xfId="8243"/>
    <cellStyle name="Normal 4 7 4 2 3" xfId="8244"/>
    <cellStyle name="Normal 4 7 4 3" xfId="8245"/>
    <cellStyle name="Normal 4 7 4 4" xfId="8246"/>
    <cellStyle name="Normal 4 7 4 5" xfId="8247"/>
    <cellStyle name="Normal 4 7 5" xfId="8248"/>
    <cellStyle name="Normal 4 7 5 2" xfId="8249"/>
    <cellStyle name="Normal 4 7 5 2 2" xfId="8250"/>
    <cellStyle name="Normal 4 7 5 2 3" xfId="8251"/>
    <cellStyle name="Normal 4 7 5 3" xfId="8252"/>
    <cellStyle name="Normal 4 7 5 4" xfId="8253"/>
    <cellStyle name="Normal 4 7 5 5" xfId="8254"/>
    <cellStyle name="Normal 4 7 6" xfId="8255"/>
    <cellStyle name="Normal 4 7 6 2" xfId="8256"/>
    <cellStyle name="Normal 4 7 6 3" xfId="8257"/>
    <cellStyle name="Normal 4 7 7" xfId="8258"/>
    <cellStyle name="Normal 4 7 8" xfId="8259"/>
    <cellStyle name="Normal 4 7 9" xfId="8260"/>
    <cellStyle name="Normal 4 8" xfId="8261"/>
    <cellStyle name="Normal 4 8 2" xfId="8262"/>
    <cellStyle name="Normal 4 8 2 2" xfId="8263"/>
    <cellStyle name="Normal 4 8 2 2 2" xfId="8264"/>
    <cellStyle name="Normal 4 8 2 2 2 2" xfId="8265"/>
    <cellStyle name="Normal 4 8 2 2 2 2 2" xfId="8266"/>
    <cellStyle name="Normal 4 8 2 2 2 2 3" xfId="8267"/>
    <cellStyle name="Normal 4 8 2 2 2 3" xfId="8268"/>
    <cellStyle name="Normal 4 8 2 2 2 4" xfId="8269"/>
    <cellStyle name="Normal 4 8 2 2 2 5" xfId="8270"/>
    <cellStyle name="Normal 4 8 2 2 3" xfId="8271"/>
    <cellStyle name="Normal 4 8 2 2 3 2" xfId="8272"/>
    <cellStyle name="Normal 4 8 2 2 3 2 2" xfId="8273"/>
    <cellStyle name="Normal 4 8 2 2 3 2 3" xfId="8274"/>
    <cellStyle name="Normal 4 8 2 2 3 3" xfId="8275"/>
    <cellStyle name="Normal 4 8 2 2 3 4" xfId="8276"/>
    <cellStyle name="Normal 4 8 2 2 3 5" xfId="8277"/>
    <cellStyle name="Normal 4 8 2 2 4" xfId="8278"/>
    <cellStyle name="Normal 4 8 2 2 4 2" xfId="8279"/>
    <cellStyle name="Normal 4 8 2 2 4 3" xfId="8280"/>
    <cellStyle name="Normal 4 8 2 2 5" xfId="8281"/>
    <cellStyle name="Normal 4 8 2 2 6" xfId="8282"/>
    <cellStyle name="Normal 4 8 2 2 7" xfId="8283"/>
    <cellStyle name="Normal 4 8 2 3" xfId="8284"/>
    <cellStyle name="Normal 4 8 2 3 2" xfId="8285"/>
    <cellStyle name="Normal 4 8 2 3 2 2" xfId="8286"/>
    <cellStyle name="Normal 4 8 2 3 2 3" xfId="8287"/>
    <cellStyle name="Normal 4 8 2 3 3" xfId="8288"/>
    <cellStyle name="Normal 4 8 2 3 4" xfId="8289"/>
    <cellStyle name="Normal 4 8 2 3 5" xfId="8290"/>
    <cellStyle name="Normal 4 8 2 4" xfId="8291"/>
    <cellStyle name="Normal 4 8 2 4 2" xfId="8292"/>
    <cellStyle name="Normal 4 8 2 4 2 2" xfId="8293"/>
    <cellStyle name="Normal 4 8 2 4 2 3" xfId="8294"/>
    <cellStyle name="Normal 4 8 2 4 3" xfId="8295"/>
    <cellStyle name="Normal 4 8 2 4 4" xfId="8296"/>
    <cellStyle name="Normal 4 8 2 4 5" xfId="8297"/>
    <cellStyle name="Normal 4 8 2 5" xfId="8298"/>
    <cellStyle name="Normal 4 8 2 5 2" xfId="8299"/>
    <cellStyle name="Normal 4 8 2 5 3" xfId="8300"/>
    <cellStyle name="Normal 4 8 2 6" xfId="8301"/>
    <cellStyle name="Normal 4 8 2 7" xfId="8302"/>
    <cellStyle name="Normal 4 8 2 8" xfId="8303"/>
    <cellStyle name="Normal 4 8 3" xfId="8304"/>
    <cellStyle name="Normal 4 8 3 2" xfId="8305"/>
    <cellStyle name="Normal 4 8 3 2 2" xfId="8306"/>
    <cellStyle name="Normal 4 8 3 2 2 2" xfId="8307"/>
    <cellStyle name="Normal 4 8 3 2 2 3" xfId="8308"/>
    <cellStyle name="Normal 4 8 3 2 3" xfId="8309"/>
    <cellStyle name="Normal 4 8 3 2 4" xfId="8310"/>
    <cellStyle name="Normal 4 8 3 2 5" xfId="8311"/>
    <cellStyle name="Normal 4 8 3 3" xfId="8312"/>
    <cellStyle name="Normal 4 8 3 3 2" xfId="8313"/>
    <cellStyle name="Normal 4 8 3 3 2 2" xfId="8314"/>
    <cellStyle name="Normal 4 8 3 3 2 3" xfId="8315"/>
    <cellStyle name="Normal 4 8 3 3 3" xfId="8316"/>
    <cellStyle name="Normal 4 8 3 3 4" xfId="8317"/>
    <cellStyle name="Normal 4 8 3 3 5" xfId="8318"/>
    <cellStyle name="Normal 4 8 3 4" xfId="8319"/>
    <cellStyle name="Normal 4 8 3 4 2" xfId="8320"/>
    <cellStyle name="Normal 4 8 3 4 3" xfId="8321"/>
    <cellStyle name="Normal 4 8 3 5" xfId="8322"/>
    <cellStyle name="Normal 4 8 3 6" xfId="8323"/>
    <cellStyle name="Normal 4 8 3 7" xfId="8324"/>
    <cellStyle name="Normal 4 8 4" xfId="8325"/>
    <cellStyle name="Normal 4 8 4 2" xfId="8326"/>
    <cellStyle name="Normal 4 8 4 2 2" xfId="8327"/>
    <cellStyle name="Normal 4 8 4 2 3" xfId="8328"/>
    <cellStyle name="Normal 4 8 4 3" xfId="8329"/>
    <cellStyle name="Normal 4 8 4 4" xfId="8330"/>
    <cellStyle name="Normal 4 8 4 5" xfId="8331"/>
    <cellStyle name="Normal 4 8 5" xfId="8332"/>
    <cellStyle name="Normal 4 8 5 2" xfId="8333"/>
    <cellStyle name="Normal 4 8 5 2 2" xfId="8334"/>
    <cellStyle name="Normal 4 8 5 2 3" xfId="8335"/>
    <cellStyle name="Normal 4 8 5 3" xfId="8336"/>
    <cellStyle name="Normal 4 8 5 4" xfId="8337"/>
    <cellStyle name="Normal 4 8 5 5" xfId="8338"/>
    <cellStyle name="Normal 4 8 6" xfId="8339"/>
    <cellStyle name="Normal 4 8 6 2" xfId="8340"/>
    <cellStyle name="Normal 4 8 6 3" xfId="8341"/>
    <cellStyle name="Normal 4 8 7" xfId="8342"/>
    <cellStyle name="Normal 4 8 8" xfId="8343"/>
    <cellStyle name="Normal 4 8 9" xfId="8344"/>
    <cellStyle name="Normal 4 9" xfId="8345"/>
    <cellStyle name="Normal 4 9 2" xfId="8346"/>
    <cellStyle name="Normal 4 9 2 2" xfId="8347"/>
    <cellStyle name="Normal 4 9 2 2 2" xfId="8348"/>
    <cellStyle name="Normal 4 9 2 2 2 2" xfId="8349"/>
    <cellStyle name="Normal 4 9 2 2 2 2 2" xfId="8350"/>
    <cellStyle name="Normal 4 9 2 2 2 2 3" xfId="8351"/>
    <cellStyle name="Normal 4 9 2 2 2 3" xfId="8352"/>
    <cellStyle name="Normal 4 9 2 2 2 4" xfId="8353"/>
    <cellStyle name="Normal 4 9 2 2 2 5" xfId="8354"/>
    <cellStyle name="Normal 4 9 2 2 3" xfId="8355"/>
    <cellStyle name="Normal 4 9 2 2 3 2" xfId="8356"/>
    <cellStyle name="Normal 4 9 2 2 3 2 2" xfId="8357"/>
    <cellStyle name="Normal 4 9 2 2 3 2 3" xfId="8358"/>
    <cellStyle name="Normal 4 9 2 2 3 3" xfId="8359"/>
    <cellStyle name="Normal 4 9 2 2 3 4" xfId="8360"/>
    <cellStyle name="Normal 4 9 2 2 3 5" xfId="8361"/>
    <cellStyle name="Normal 4 9 2 2 4" xfId="8362"/>
    <cellStyle name="Normal 4 9 2 2 4 2" xfId="8363"/>
    <cellStyle name="Normal 4 9 2 2 4 3" xfId="8364"/>
    <cellStyle name="Normal 4 9 2 2 5" xfId="8365"/>
    <cellStyle name="Normal 4 9 2 2 6" xfId="8366"/>
    <cellStyle name="Normal 4 9 2 2 7" xfId="8367"/>
    <cellStyle name="Normal 4 9 2 3" xfId="8368"/>
    <cellStyle name="Normal 4 9 2 3 2" xfId="8369"/>
    <cellStyle name="Normal 4 9 2 3 2 2" xfId="8370"/>
    <cellStyle name="Normal 4 9 2 3 2 3" xfId="8371"/>
    <cellStyle name="Normal 4 9 2 3 3" xfId="8372"/>
    <cellStyle name="Normal 4 9 2 3 4" xfId="8373"/>
    <cellStyle name="Normal 4 9 2 3 5" xfId="8374"/>
    <cellStyle name="Normal 4 9 2 4" xfId="8375"/>
    <cellStyle name="Normal 4 9 2 4 2" xfId="8376"/>
    <cellStyle name="Normal 4 9 2 4 2 2" xfId="8377"/>
    <cellStyle name="Normal 4 9 2 4 2 3" xfId="8378"/>
    <cellStyle name="Normal 4 9 2 4 3" xfId="8379"/>
    <cellStyle name="Normal 4 9 2 4 4" xfId="8380"/>
    <cellStyle name="Normal 4 9 2 4 5" xfId="8381"/>
    <cellStyle name="Normal 4 9 2 5" xfId="8382"/>
    <cellStyle name="Normal 4 9 2 5 2" xfId="8383"/>
    <cellStyle name="Normal 4 9 2 5 3" xfId="8384"/>
    <cellStyle name="Normal 4 9 2 6" xfId="8385"/>
    <cellStyle name="Normal 4 9 2 7" xfId="8386"/>
    <cellStyle name="Normal 4 9 2 8" xfId="8387"/>
    <cellStyle name="Normal 4 9 3" xfId="8388"/>
    <cellStyle name="Normal 4 9 3 2" xfId="8389"/>
    <cellStyle name="Normal 4 9 3 2 2" xfId="8390"/>
    <cellStyle name="Normal 4 9 3 2 2 2" xfId="8391"/>
    <cellStyle name="Normal 4 9 3 2 2 3" xfId="8392"/>
    <cellStyle name="Normal 4 9 3 2 3" xfId="8393"/>
    <cellStyle name="Normal 4 9 3 2 4" xfId="8394"/>
    <cellStyle name="Normal 4 9 3 2 5" xfId="8395"/>
    <cellStyle name="Normal 4 9 3 3" xfId="8396"/>
    <cellStyle name="Normal 4 9 3 3 2" xfId="8397"/>
    <cellStyle name="Normal 4 9 3 3 2 2" xfId="8398"/>
    <cellStyle name="Normal 4 9 3 3 2 3" xfId="8399"/>
    <cellStyle name="Normal 4 9 3 3 3" xfId="8400"/>
    <cellStyle name="Normal 4 9 3 3 4" xfId="8401"/>
    <cellStyle name="Normal 4 9 3 3 5" xfId="8402"/>
    <cellStyle name="Normal 4 9 3 4" xfId="8403"/>
    <cellStyle name="Normal 4 9 3 4 2" xfId="8404"/>
    <cellStyle name="Normal 4 9 3 4 3" xfId="8405"/>
    <cellStyle name="Normal 4 9 3 5" xfId="8406"/>
    <cellStyle name="Normal 4 9 3 6" xfId="8407"/>
    <cellStyle name="Normal 4 9 3 7" xfId="8408"/>
    <cellStyle name="Normal 4 9 4" xfId="8409"/>
    <cellStyle name="Normal 4 9 4 2" xfId="8410"/>
    <cellStyle name="Normal 4 9 4 2 2" xfId="8411"/>
    <cellStyle name="Normal 4 9 4 2 3" xfId="8412"/>
    <cellStyle name="Normal 4 9 4 3" xfId="8413"/>
    <cellStyle name="Normal 4 9 4 4" xfId="8414"/>
    <cellStyle name="Normal 4 9 4 5" xfId="8415"/>
    <cellStyle name="Normal 4 9 5" xfId="8416"/>
    <cellStyle name="Normal 4 9 5 2" xfId="8417"/>
    <cellStyle name="Normal 4 9 5 2 2" xfId="8418"/>
    <cellStyle name="Normal 4 9 5 2 3" xfId="8419"/>
    <cellStyle name="Normal 4 9 5 3" xfId="8420"/>
    <cellStyle name="Normal 4 9 5 4" xfId="8421"/>
    <cellStyle name="Normal 4 9 5 5" xfId="8422"/>
    <cellStyle name="Normal 4 9 6" xfId="8423"/>
    <cellStyle name="Normal 4 9 6 2" xfId="8424"/>
    <cellStyle name="Normal 4 9 6 3" xfId="8425"/>
    <cellStyle name="Normal 4 9 7" xfId="8426"/>
    <cellStyle name="Normal 4 9 8" xfId="8427"/>
    <cellStyle name="Normal 4 9 9" xfId="8428"/>
    <cellStyle name="Normal 4_Attach O, GG, Support -New Method 2-14-11" xfId="191"/>
    <cellStyle name="Normal 5" xfId="192"/>
    <cellStyle name="Normal 5 10" xfId="8429"/>
    <cellStyle name="Normal 5 10 2" xfId="8430"/>
    <cellStyle name="Normal 5 10 2 2" xfId="8431"/>
    <cellStyle name="Normal 5 10 2 3" xfId="8432"/>
    <cellStyle name="Normal 5 10 3" xfId="8433"/>
    <cellStyle name="Normal 5 10 4" xfId="8434"/>
    <cellStyle name="Normal 5 10 5" xfId="8435"/>
    <cellStyle name="Normal 5 11" xfId="8436"/>
    <cellStyle name="Normal 5 2" xfId="602"/>
    <cellStyle name="Normal 5 2 2" xfId="8437"/>
    <cellStyle name="Normal 5 2 2 2" xfId="8438"/>
    <cellStyle name="Normal 5 2 2 2 2" xfId="8439"/>
    <cellStyle name="Normal 5 2 2 2 2 2" xfId="8440"/>
    <cellStyle name="Normal 5 2 2 2 2 2 2" xfId="8441"/>
    <cellStyle name="Normal 5 2 2 2 2 2 2 2" xfId="8442"/>
    <cellStyle name="Normal 5 2 2 2 2 2 2 3" xfId="8443"/>
    <cellStyle name="Normal 5 2 2 2 2 2 3" xfId="8444"/>
    <cellStyle name="Normal 5 2 2 2 2 2 4" xfId="8445"/>
    <cellStyle name="Normal 5 2 2 2 2 2 5" xfId="8446"/>
    <cellStyle name="Normal 5 2 2 2 2 3" xfId="8447"/>
    <cellStyle name="Normal 5 2 2 2 2 3 2" xfId="8448"/>
    <cellStyle name="Normal 5 2 2 2 2 3 2 2" xfId="8449"/>
    <cellStyle name="Normal 5 2 2 2 2 3 2 3" xfId="8450"/>
    <cellStyle name="Normal 5 2 2 2 2 3 3" xfId="8451"/>
    <cellStyle name="Normal 5 2 2 2 2 3 4" xfId="8452"/>
    <cellStyle name="Normal 5 2 2 2 2 3 5" xfId="8453"/>
    <cellStyle name="Normal 5 2 2 2 2 4" xfId="8454"/>
    <cellStyle name="Normal 5 2 2 2 2 4 2" xfId="8455"/>
    <cellStyle name="Normal 5 2 2 2 2 4 3" xfId="8456"/>
    <cellStyle name="Normal 5 2 2 2 2 5" xfId="8457"/>
    <cellStyle name="Normal 5 2 2 2 2 6" xfId="8458"/>
    <cellStyle name="Normal 5 2 2 2 2 7" xfId="8459"/>
    <cellStyle name="Normal 5 2 2 2 3" xfId="8460"/>
    <cellStyle name="Normal 5 2 2 2 3 2" xfId="8461"/>
    <cellStyle name="Normal 5 2 2 2 3 2 2" xfId="8462"/>
    <cellStyle name="Normal 5 2 2 2 3 2 3" xfId="8463"/>
    <cellStyle name="Normal 5 2 2 2 3 3" xfId="8464"/>
    <cellStyle name="Normal 5 2 2 2 3 4" xfId="8465"/>
    <cellStyle name="Normal 5 2 2 2 3 5" xfId="8466"/>
    <cellStyle name="Normal 5 2 2 2 4" xfId="8467"/>
    <cellStyle name="Normal 5 2 2 2 4 2" xfId="8468"/>
    <cellStyle name="Normal 5 2 2 2 4 2 2" xfId="8469"/>
    <cellStyle name="Normal 5 2 2 2 4 2 3" xfId="8470"/>
    <cellStyle name="Normal 5 2 2 2 4 3" xfId="8471"/>
    <cellStyle name="Normal 5 2 2 2 4 4" xfId="8472"/>
    <cellStyle name="Normal 5 2 2 2 4 5" xfId="8473"/>
    <cellStyle name="Normal 5 2 2 2 5" xfId="8474"/>
    <cellStyle name="Normal 5 2 2 2 5 2" xfId="8475"/>
    <cellStyle name="Normal 5 2 2 2 5 3" xfId="8476"/>
    <cellStyle name="Normal 5 2 2 2 6" xfId="8477"/>
    <cellStyle name="Normal 5 2 2 2 7" xfId="8478"/>
    <cellStyle name="Normal 5 2 2 2 8" xfId="8479"/>
    <cellStyle name="Normal 5 2 2 3" xfId="8480"/>
    <cellStyle name="Normal 5 2 2 3 2" xfId="8481"/>
    <cellStyle name="Normal 5 2 2 3 2 2" xfId="8482"/>
    <cellStyle name="Normal 5 2 2 3 2 2 2" xfId="8483"/>
    <cellStyle name="Normal 5 2 2 3 2 2 3" xfId="8484"/>
    <cellStyle name="Normal 5 2 2 3 2 3" xfId="8485"/>
    <cellStyle name="Normal 5 2 2 3 2 4" xfId="8486"/>
    <cellStyle name="Normal 5 2 2 3 2 5" xfId="8487"/>
    <cellStyle name="Normal 5 2 2 3 3" xfId="8488"/>
    <cellStyle name="Normal 5 2 2 3 3 2" xfId="8489"/>
    <cellStyle name="Normal 5 2 2 3 3 2 2" xfId="8490"/>
    <cellStyle name="Normal 5 2 2 3 3 2 3" xfId="8491"/>
    <cellStyle name="Normal 5 2 2 3 3 3" xfId="8492"/>
    <cellStyle name="Normal 5 2 2 3 3 4" xfId="8493"/>
    <cellStyle name="Normal 5 2 2 3 3 5" xfId="8494"/>
    <cellStyle name="Normal 5 2 2 3 4" xfId="8495"/>
    <cellStyle name="Normal 5 2 2 3 4 2" xfId="8496"/>
    <cellStyle name="Normal 5 2 2 3 4 3" xfId="8497"/>
    <cellStyle name="Normal 5 2 2 3 5" xfId="8498"/>
    <cellStyle name="Normal 5 2 2 3 6" xfId="8499"/>
    <cellStyle name="Normal 5 2 2 3 7" xfId="8500"/>
    <cellStyle name="Normal 5 2 2 4" xfId="8501"/>
    <cellStyle name="Normal 5 2 2 4 2" xfId="8502"/>
    <cellStyle name="Normal 5 2 2 4 2 2" xfId="8503"/>
    <cellStyle name="Normal 5 2 2 4 2 3" xfId="8504"/>
    <cellStyle name="Normal 5 2 2 4 3" xfId="8505"/>
    <cellStyle name="Normal 5 2 2 4 4" xfId="8506"/>
    <cellStyle name="Normal 5 2 2 4 5" xfId="8507"/>
    <cellStyle name="Normal 5 2 2 5" xfId="8508"/>
    <cellStyle name="Normal 5 2 2 5 2" xfId="8509"/>
    <cellStyle name="Normal 5 2 2 5 2 2" xfId="8510"/>
    <cellStyle name="Normal 5 2 2 5 2 3" xfId="8511"/>
    <cellStyle name="Normal 5 2 2 5 3" xfId="8512"/>
    <cellStyle name="Normal 5 2 2 5 4" xfId="8513"/>
    <cellStyle name="Normal 5 2 2 5 5" xfId="8514"/>
    <cellStyle name="Normal 5 2 2 6" xfId="8515"/>
    <cellStyle name="Normal 5 2 2 6 2" xfId="8516"/>
    <cellStyle name="Normal 5 2 2 6 3" xfId="8517"/>
    <cellStyle name="Normal 5 2 2 7" xfId="8518"/>
    <cellStyle name="Normal 5 2 2 8" xfId="8519"/>
    <cellStyle name="Normal 5 2 2 9" xfId="8520"/>
    <cellStyle name="Normal 5 2 3" xfId="8521"/>
    <cellStyle name="Normal 5 2 3 2" xfId="8522"/>
    <cellStyle name="Normal 5 2 3 2 2" xfId="8523"/>
    <cellStyle name="Normal 5 2 3 2 2 2" xfId="8524"/>
    <cellStyle name="Normal 5 2 3 2 2 2 2" xfId="8525"/>
    <cellStyle name="Normal 5 2 3 2 2 2 2 2" xfId="8526"/>
    <cellStyle name="Normal 5 2 3 2 2 2 2 3" xfId="8527"/>
    <cellStyle name="Normal 5 2 3 2 2 2 3" xfId="8528"/>
    <cellStyle name="Normal 5 2 3 2 2 2 4" xfId="8529"/>
    <cellStyle name="Normal 5 2 3 2 2 2 5" xfId="8530"/>
    <cellStyle name="Normal 5 2 3 2 2 3" xfId="8531"/>
    <cellStyle name="Normal 5 2 3 2 2 3 2" xfId="8532"/>
    <cellStyle name="Normal 5 2 3 2 2 3 2 2" xfId="8533"/>
    <cellStyle name="Normal 5 2 3 2 2 3 2 3" xfId="8534"/>
    <cellStyle name="Normal 5 2 3 2 2 3 3" xfId="8535"/>
    <cellStyle name="Normal 5 2 3 2 2 3 4" xfId="8536"/>
    <cellStyle name="Normal 5 2 3 2 2 3 5" xfId="8537"/>
    <cellStyle name="Normal 5 2 3 2 2 4" xfId="8538"/>
    <cellStyle name="Normal 5 2 3 2 2 4 2" xfId="8539"/>
    <cellStyle name="Normal 5 2 3 2 2 4 3" xfId="8540"/>
    <cellStyle name="Normal 5 2 3 2 2 5" xfId="8541"/>
    <cellStyle name="Normal 5 2 3 2 2 6" xfId="8542"/>
    <cellStyle name="Normal 5 2 3 2 2 7" xfId="8543"/>
    <cellStyle name="Normal 5 2 3 2 3" xfId="8544"/>
    <cellStyle name="Normal 5 2 3 2 3 2" xfId="8545"/>
    <cellStyle name="Normal 5 2 3 2 3 2 2" xfId="8546"/>
    <cellStyle name="Normal 5 2 3 2 3 2 3" xfId="8547"/>
    <cellStyle name="Normal 5 2 3 2 3 3" xfId="8548"/>
    <cellStyle name="Normal 5 2 3 2 3 4" xfId="8549"/>
    <cellStyle name="Normal 5 2 3 2 3 5" xfId="8550"/>
    <cellStyle name="Normal 5 2 3 2 4" xfId="8551"/>
    <cellStyle name="Normal 5 2 3 2 4 2" xfId="8552"/>
    <cellStyle name="Normal 5 2 3 2 4 2 2" xfId="8553"/>
    <cellStyle name="Normal 5 2 3 2 4 2 3" xfId="8554"/>
    <cellStyle name="Normal 5 2 3 2 4 3" xfId="8555"/>
    <cellStyle name="Normal 5 2 3 2 4 4" xfId="8556"/>
    <cellStyle name="Normal 5 2 3 2 4 5" xfId="8557"/>
    <cellStyle name="Normal 5 2 3 2 5" xfId="8558"/>
    <cellStyle name="Normal 5 2 3 2 5 2" xfId="8559"/>
    <cellStyle name="Normal 5 2 3 2 5 3" xfId="8560"/>
    <cellStyle name="Normal 5 2 3 2 6" xfId="8561"/>
    <cellStyle name="Normal 5 2 3 2 7" xfId="8562"/>
    <cellStyle name="Normal 5 2 3 2 8" xfId="8563"/>
    <cellStyle name="Normal 5 2 3 3" xfId="8564"/>
    <cellStyle name="Normal 5 2 3 3 2" xfId="8565"/>
    <cellStyle name="Normal 5 2 3 3 2 2" xfId="8566"/>
    <cellStyle name="Normal 5 2 3 3 2 2 2" xfId="8567"/>
    <cellStyle name="Normal 5 2 3 3 2 2 3" xfId="8568"/>
    <cellStyle name="Normal 5 2 3 3 2 3" xfId="8569"/>
    <cellStyle name="Normal 5 2 3 3 2 4" xfId="8570"/>
    <cellStyle name="Normal 5 2 3 3 2 5" xfId="8571"/>
    <cellStyle name="Normal 5 2 3 3 3" xfId="8572"/>
    <cellStyle name="Normal 5 2 3 3 3 2" xfId="8573"/>
    <cellStyle name="Normal 5 2 3 3 3 2 2" xfId="8574"/>
    <cellStyle name="Normal 5 2 3 3 3 2 3" xfId="8575"/>
    <cellStyle name="Normal 5 2 3 3 3 3" xfId="8576"/>
    <cellStyle name="Normal 5 2 3 3 3 4" xfId="8577"/>
    <cellStyle name="Normal 5 2 3 3 3 5" xfId="8578"/>
    <cellStyle name="Normal 5 2 3 3 4" xfId="8579"/>
    <cellStyle name="Normal 5 2 3 3 4 2" xfId="8580"/>
    <cellStyle name="Normal 5 2 3 3 4 3" xfId="8581"/>
    <cellStyle name="Normal 5 2 3 3 5" xfId="8582"/>
    <cellStyle name="Normal 5 2 3 3 6" xfId="8583"/>
    <cellStyle name="Normal 5 2 3 3 7" xfId="8584"/>
    <cellStyle name="Normal 5 2 3 4" xfId="8585"/>
    <cellStyle name="Normal 5 2 3 4 2" xfId="8586"/>
    <cellStyle name="Normal 5 2 3 4 2 2" xfId="8587"/>
    <cellStyle name="Normal 5 2 3 4 2 3" xfId="8588"/>
    <cellStyle name="Normal 5 2 3 4 3" xfId="8589"/>
    <cellStyle name="Normal 5 2 3 4 4" xfId="8590"/>
    <cellStyle name="Normal 5 2 3 4 5" xfId="8591"/>
    <cellStyle name="Normal 5 2 3 5" xfId="8592"/>
    <cellStyle name="Normal 5 2 3 5 2" xfId="8593"/>
    <cellStyle name="Normal 5 2 3 5 2 2" xfId="8594"/>
    <cellStyle name="Normal 5 2 3 5 2 3" xfId="8595"/>
    <cellStyle name="Normal 5 2 3 5 3" xfId="8596"/>
    <cellStyle name="Normal 5 2 3 5 4" xfId="8597"/>
    <cellStyle name="Normal 5 2 3 5 5" xfId="8598"/>
    <cellStyle name="Normal 5 2 3 6" xfId="8599"/>
    <cellStyle name="Normal 5 2 3 6 2" xfId="8600"/>
    <cellStyle name="Normal 5 2 3 6 3" xfId="8601"/>
    <cellStyle name="Normal 5 2 3 7" xfId="8602"/>
    <cellStyle name="Normal 5 2 3 8" xfId="8603"/>
    <cellStyle name="Normal 5 2 3 9" xfId="8604"/>
    <cellStyle name="Normal 5 2 4" xfId="8605"/>
    <cellStyle name="Normal 5 2 4 2" xfId="8606"/>
    <cellStyle name="Normal 5 2 4 2 2" xfId="8607"/>
    <cellStyle name="Normal 5 2 4 2 2 2" xfId="8608"/>
    <cellStyle name="Normal 5 2 4 2 2 2 2" xfId="8609"/>
    <cellStyle name="Normal 5 2 4 2 2 2 2 2" xfId="8610"/>
    <cellStyle name="Normal 5 2 4 2 2 2 2 3" xfId="8611"/>
    <cellStyle name="Normal 5 2 4 2 2 2 3" xfId="8612"/>
    <cellStyle name="Normal 5 2 4 2 2 2 4" xfId="8613"/>
    <cellStyle name="Normal 5 2 4 2 2 2 5" xfId="8614"/>
    <cellStyle name="Normal 5 2 4 2 2 3" xfId="8615"/>
    <cellStyle name="Normal 5 2 4 2 2 3 2" xfId="8616"/>
    <cellStyle name="Normal 5 2 4 2 2 3 2 2" xfId="8617"/>
    <cellStyle name="Normal 5 2 4 2 2 3 2 3" xfId="8618"/>
    <cellStyle name="Normal 5 2 4 2 2 3 3" xfId="8619"/>
    <cellStyle name="Normal 5 2 4 2 2 3 4" xfId="8620"/>
    <cellStyle name="Normal 5 2 4 2 2 3 5" xfId="8621"/>
    <cellStyle name="Normal 5 2 4 2 2 4" xfId="8622"/>
    <cellStyle name="Normal 5 2 4 2 2 4 2" xfId="8623"/>
    <cellStyle name="Normal 5 2 4 2 2 4 3" xfId="8624"/>
    <cellStyle name="Normal 5 2 4 2 2 5" xfId="8625"/>
    <cellStyle name="Normal 5 2 4 2 2 6" xfId="8626"/>
    <cellStyle name="Normal 5 2 4 2 2 7" xfId="8627"/>
    <cellStyle name="Normal 5 2 4 2 3" xfId="8628"/>
    <cellStyle name="Normal 5 2 4 2 3 2" xfId="8629"/>
    <cellStyle name="Normal 5 2 4 2 3 2 2" xfId="8630"/>
    <cellStyle name="Normal 5 2 4 2 3 2 3" xfId="8631"/>
    <cellStyle name="Normal 5 2 4 2 3 3" xfId="8632"/>
    <cellStyle name="Normal 5 2 4 2 3 4" xfId="8633"/>
    <cellStyle name="Normal 5 2 4 2 3 5" xfId="8634"/>
    <cellStyle name="Normal 5 2 4 2 4" xfId="8635"/>
    <cellStyle name="Normal 5 2 4 2 4 2" xfId="8636"/>
    <cellStyle name="Normal 5 2 4 2 4 2 2" xfId="8637"/>
    <cellStyle name="Normal 5 2 4 2 4 2 3" xfId="8638"/>
    <cellStyle name="Normal 5 2 4 2 4 3" xfId="8639"/>
    <cellStyle name="Normal 5 2 4 2 4 4" xfId="8640"/>
    <cellStyle name="Normal 5 2 4 2 4 5" xfId="8641"/>
    <cellStyle name="Normal 5 2 4 2 5" xfId="8642"/>
    <cellStyle name="Normal 5 2 4 2 5 2" xfId="8643"/>
    <cellStyle name="Normal 5 2 4 2 5 3" xfId="8644"/>
    <cellStyle name="Normal 5 2 4 2 6" xfId="8645"/>
    <cellStyle name="Normal 5 2 4 2 7" xfId="8646"/>
    <cellStyle name="Normal 5 2 4 2 8" xfId="8647"/>
    <cellStyle name="Normal 5 2 4 3" xfId="8648"/>
    <cellStyle name="Normal 5 2 4 3 2" xfId="8649"/>
    <cellStyle name="Normal 5 2 4 3 2 2" xfId="8650"/>
    <cellStyle name="Normal 5 2 4 3 2 2 2" xfId="8651"/>
    <cellStyle name="Normal 5 2 4 3 2 2 3" xfId="8652"/>
    <cellStyle name="Normal 5 2 4 3 2 3" xfId="8653"/>
    <cellStyle name="Normal 5 2 4 3 2 4" xfId="8654"/>
    <cellStyle name="Normal 5 2 4 3 2 5" xfId="8655"/>
    <cellStyle name="Normal 5 2 4 3 3" xfId="8656"/>
    <cellStyle name="Normal 5 2 4 3 3 2" xfId="8657"/>
    <cellStyle name="Normal 5 2 4 3 3 2 2" xfId="8658"/>
    <cellStyle name="Normal 5 2 4 3 3 2 3" xfId="8659"/>
    <cellStyle name="Normal 5 2 4 3 3 3" xfId="8660"/>
    <cellStyle name="Normal 5 2 4 3 3 4" xfId="8661"/>
    <cellStyle name="Normal 5 2 4 3 3 5" xfId="8662"/>
    <cellStyle name="Normal 5 2 4 3 4" xfId="8663"/>
    <cellStyle name="Normal 5 2 4 3 4 2" xfId="8664"/>
    <cellStyle name="Normal 5 2 4 3 4 3" xfId="8665"/>
    <cellStyle name="Normal 5 2 4 3 5" xfId="8666"/>
    <cellStyle name="Normal 5 2 4 3 6" xfId="8667"/>
    <cellStyle name="Normal 5 2 4 3 7" xfId="8668"/>
    <cellStyle name="Normal 5 2 4 4" xfId="8669"/>
    <cellStyle name="Normal 5 2 4 4 2" xfId="8670"/>
    <cellStyle name="Normal 5 2 4 4 2 2" xfId="8671"/>
    <cellStyle name="Normal 5 2 4 4 2 3" xfId="8672"/>
    <cellStyle name="Normal 5 2 4 4 3" xfId="8673"/>
    <cellStyle name="Normal 5 2 4 4 4" xfId="8674"/>
    <cellStyle name="Normal 5 2 4 4 5" xfId="8675"/>
    <cellStyle name="Normal 5 2 4 5" xfId="8676"/>
    <cellStyle name="Normal 5 2 4 5 2" xfId="8677"/>
    <cellStyle name="Normal 5 2 4 5 2 2" xfId="8678"/>
    <cellStyle name="Normal 5 2 4 5 2 3" xfId="8679"/>
    <cellStyle name="Normal 5 2 4 5 3" xfId="8680"/>
    <cellStyle name="Normal 5 2 4 5 4" xfId="8681"/>
    <cellStyle name="Normal 5 2 4 5 5" xfId="8682"/>
    <cellStyle name="Normal 5 2 4 6" xfId="8683"/>
    <cellStyle name="Normal 5 2 4 6 2" xfId="8684"/>
    <cellStyle name="Normal 5 2 4 6 3" xfId="8685"/>
    <cellStyle name="Normal 5 2 4 7" xfId="8686"/>
    <cellStyle name="Normal 5 2 4 8" xfId="8687"/>
    <cellStyle name="Normal 5 2 4 9" xfId="8688"/>
    <cellStyle name="Normal 5 2 5" xfId="8689"/>
    <cellStyle name="Normal 5 2 5 2" xfId="8690"/>
    <cellStyle name="Normal 5 2 5 2 2" xfId="8691"/>
    <cellStyle name="Normal 5 2 5 2 2 2" xfId="8692"/>
    <cellStyle name="Normal 5 2 5 2 2 2 2" xfId="8693"/>
    <cellStyle name="Normal 5 2 5 2 2 2 3" xfId="8694"/>
    <cellStyle name="Normal 5 2 5 2 2 3" xfId="8695"/>
    <cellStyle name="Normal 5 2 5 2 2 4" xfId="8696"/>
    <cellStyle name="Normal 5 2 5 2 2 5" xfId="8697"/>
    <cellStyle name="Normal 5 2 5 2 3" xfId="8698"/>
    <cellStyle name="Normal 5 2 5 2 3 2" xfId="8699"/>
    <cellStyle name="Normal 5 2 5 2 3 2 2" xfId="8700"/>
    <cellStyle name="Normal 5 2 5 2 3 2 3" xfId="8701"/>
    <cellStyle name="Normal 5 2 5 2 3 3" xfId="8702"/>
    <cellStyle name="Normal 5 2 5 2 3 4" xfId="8703"/>
    <cellStyle name="Normal 5 2 5 2 3 5" xfId="8704"/>
    <cellStyle name="Normal 5 2 5 2 4" xfId="8705"/>
    <cellStyle name="Normal 5 2 5 2 4 2" xfId="8706"/>
    <cellStyle name="Normal 5 2 5 2 4 3" xfId="8707"/>
    <cellStyle name="Normal 5 2 5 2 5" xfId="8708"/>
    <cellStyle name="Normal 5 2 5 2 6" xfId="8709"/>
    <cellStyle name="Normal 5 2 5 2 7" xfId="8710"/>
    <cellStyle name="Normal 5 2 5 3" xfId="8711"/>
    <cellStyle name="Normal 5 2 5 3 2" xfId="8712"/>
    <cellStyle name="Normal 5 2 5 3 2 2" xfId="8713"/>
    <cellStyle name="Normal 5 2 5 3 2 3" xfId="8714"/>
    <cellStyle name="Normal 5 2 5 3 3" xfId="8715"/>
    <cellStyle name="Normal 5 2 5 3 4" xfId="8716"/>
    <cellStyle name="Normal 5 2 5 3 5" xfId="8717"/>
    <cellStyle name="Normal 5 2 5 4" xfId="8718"/>
    <cellStyle name="Normal 5 2 5 4 2" xfId="8719"/>
    <cellStyle name="Normal 5 2 5 4 2 2" xfId="8720"/>
    <cellStyle name="Normal 5 2 5 4 2 3" xfId="8721"/>
    <cellStyle name="Normal 5 2 5 4 3" xfId="8722"/>
    <cellStyle name="Normal 5 2 5 4 4" xfId="8723"/>
    <cellStyle name="Normal 5 2 5 4 5" xfId="8724"/>
    <cellStyle name="Normal 5 2 5 5" xfId="8725"/>
    <cellStyle name="Normal 5 2 5 5 2" xfId="8726"/>
    <cellStyle name="Normal 5 2 5 5 3" xfId="8727"/>
    <cellStyle name="Normal 5 2 5 6" xfId="8728"/>
    <cellStyle name="Normal 5 2 5 7" xfId="8729"/>
    <cellStyle name="Normal 5 2 5 8" xfId="8730"/>
    <cellStyle name="Normal 5 2 6" xfId="8731"/>
    <cellStyle name="Normal 5 2 6 2" xfId="8732"/>
    <cellStyle name="Normal 5 2 6 2 2" xfId="8733"/>
    <cellStyle name="Normal 5 2 6 2 2 2" xfId="8734"/>
    <cellStyle name="Normal 5 2 6 2 2 3" xfId="8735"/>
    <cellStyle name="Normal 5 2 6 2 3" xfId="8736"/>
    <cellStyle name="Normal 5 2 6 2 4" xfId="8737"/>
    <cellStyle name="Normal 5 2 6 2 5" xfId="8738"/>
    <cellStyle name="Normal 5 2 6 3" xfId="8739"/>
    <cellStyle name="Normal 5 2 6 3 2" xfId="8740"/>
    <cellStyle name="Normal 5 2 6 3 2 2" xfId="8741"/>
    <cellStyle name="Normal 5 2 6 3 2 3" xfId="8742"/>
    <cellStyle name="Normal 5 2 6 3 3" xfId="8743"/>
    <cellStyle name="Normal 5 2 6 3 4" xfId="8744"/>
    <cellStyle name="Normal 5 2 6 3 5" xfId="8745"/>
    <cellStyle name="Normal 5 2 6 4" xfId="8746"/>
    <cellStyle name="Normal 5 2 6 4 2" xfId="8747"/>
    <cellStyle name="Normal 5 2 6 4 3" xfId="8748"/>
    <cellStyle name="Normal 5 2 6 5" xfId="8749"/>
    <cellStyle name="Normal 5 2 6 6" xfId="8750"/>
    <cellStyle name="Normal 5 2 6 7" xfId="8751"/>
    <cellStyle name="Normal 5 2 7" xfId="8752"/>
    <cellStyle name="Normal 5 2 7 2" xfId="8753"/>
    <cellStyle name="Normal 5 2 7 2 2" xfId="8754"/>
    <cellStyle name="Normal 5 2 7 2 2 2" xfId="8755"/>
    <cellStyle name="Normal 5 2 7 2 2 3" xfId="8756"/>
    <cellStyle name="Normal 5 2 7 2 3" xfId="8757"/>
    <cellStyle name="Normal 5 2 7 2 4" xfId="8758"/>
    <cellStyle name="Normal 5 2 7 2 5" xfId="8759"/>
    <cellStyle name="Normal 5 2 7 3" xfId="8760"/>
    <cellStyle name="Normal 5 2 7 3 2" xfId="8761"/>
    <cellStyle name="Normal 5 2 7 3 2 2" xfId="8762"/>
    <cellStyle name="Normal 5 2 7 3 2 3" xfId="8763"/>
    <cellStyle name="Normal 5 2 7 3 3" xfId="8764"/>
    <cellStyle name="Normal 5 2 7 3 4" xfId="8765"/>
    <cellStyle name="Normal 5 2 7 3 5" xfId="8766"/>
    <cellStyle name="Normal 5 2 7 4" xfId="8767"/>
    <cellStyle name="Normal 5 2 7 4 2" xfId="8768"/>
    <cellStyle name="Normal 5 2 7 4 3" xfId="8769"/>
    <cellStyle name="Normal 5 2 7 5" xfId="8770"/>
    <cellStyle name="Normal 5 2 7 6" xfId="8771"/>
    <cellStyle name="Normal 5 2 7 7" xfId="8772"/>
    <cellStyle name="Normal 5 2 8" xfId="8773"/>
    <cellStyle name="Normal 5 2 8 2" xfId="8774"/>
    <cellStyle name="Normal 5 2 8 2 2" xfId="8775"/>
    <cellStyle name="Normal 5 2 8 2 3" xfId="8776"/>
    <cellStyle name="Normal 5 2 8 3" xfId="8777"/>
    <cellStyle name="Normal 5 2 8 4" xfId="8778"/>
    <cellStyle name="Normal 5 2 8 5" xfId="8779"/>
    <cellStyle name="Normal 5 2 9" xfId="8780"/>
    <cellStyle name="Normal 5 2 9 2" xfId="8781"/>
    <cellStyle name="Normal 5 2 9 2 2" xfId="8782"/>
    <cellStyle name="Normal 5 2 9 2 3" xfId="8783"/>
    <cellStyle name="Normal 5 2 9 3" xfId="8784"/>
    <cellStyle name="Normal 5 2 9 4" xfId="8785"/>
    <cellStyle name="Normal 5 2 9 5" xfId="8786"/>
    <cellStyle name="Normal 5 28" xfId="8787"/>
    <cellStyle name="Normal 5 28 2" xfId="8788"/>
    <cellStyle name="Normal 5 3" xfId="8789"/>
    <cellStyle name="Normal 5 3 2" xfId="8790"/>
    <cellStyle name="Normal 5 3 2 2" xfId="8791"/>
    <cellStyle name="Normal 5 3 2 2 2" xfId="8792"/>
    <cellStyle name="Normal 5 3 2 2 2 2" xfId="8793"/>
    <cellStyle name="Normal 5 3 2 2 2 2 2" xfId="8794"/>
    <cellStyle name="Normal 5 3 2 2 2 2 3" xfId="8795"/>
    <cellStyle name="Normal 5 3 2 2 2 3" xfId="8796"/>
    <cellStyle name="Normal 5 3 2 2 2 4" xfId="8797"/>
    <cellStyle name="Normal 5 3 2 2 2 5" xfId="8798"/>
    <cellStyle name="Normal 5 3 2 2 3" xfId="8799"/>
    <cellStyle name="Normal 5 3 2 2 3 2" xfId="8800"/>
    <cellStyle name="Normal 5 3 2 2 3 2 2" xfId="8801"/>
    <cellStyle name="Normal 5 3 2 2 3 2 3" xfId="8802"/>
    <cellStyle name="Normal 5 3 2 2 3 3" xfId="8803"/>
    <cellStyle name="Normal 5 3 2 2 3 4" xfId="8804"/>
    <cellStyle name="Normal 5 3 2 2 3 5" xfId="8805"/>
    <cellStyle name="Normal 5 3 2 2 4" xfId="8806"/>
    <cellStyle name="Normal 5 3 2 2 4 2" xfId="8807"/>
    <cellStyle name="Normal 5 3 2 2 4 3" xfId="8808"/>
    <cellStyle name="Normal 5 3 2 2 5" xfId="8809"/>
    <cellStyle name="Normal 5 3 2 2 6" xfId="8810"/>
    <cellStyle name="Normal 5 3 2 2 7" xfId="8811"/>
    <cellStyle name="Normal 5 3 2 3" xfId="8812"/>
    <cellStyle name="Normal 5 3 2 3 2" xfId="8813"/>
    <cellStyle name="Normal 5 3 2 3 2 2" xfId="8814"/>
    <cellStyle name="Normal 5 3 2 3 2 3" xfId="8815"/>
    <cellStyle name="Normal 5 3 2 3 3" xfId="8816"/>
    <cellStyle name="Normal 5 3 2 3 4" xfId="8817"/>
    <cellStyle name="Normal 5 3 2 3 5" xfId="8818"/>
    <cellStyle name="Normal 5 3 2 4" xfId="8819"/>
    <cellStyle name="Normal 5 3 2 4 2" xfId="8820"/>
    <cellStyle name="Normal 5 3 2 4 2 2" xfId="8821"/>
    <cellStyle name="Normal 5 3 2 4 2 3" xfId="8822"/>
    <cellStyle name="Normal 5 3 2 4 3" xfId="8823"/>
    <cellStyle name="Normal 5 3 2 4 4" xfId="8824"/>
    <cellStyle name="Normal 5 3 2 4 5" xfId="8825"/>
    <cellStyle name="Normal 5 3 2 5" xfId="8826"/>
    <cellStyle name="Normal 5 3 2 5 2" xfId="8827"/>
    <cellStyle name="Normal 5 3 2 5 3" xfId="8828"/>
    <cellStyle name="Normal 5 3 2 6" xfId="8829"/>
    <cellStyle name="Normal 5 3 2 7" xfId="8830"/>
    <cellStyle name="Normal 5 3 2 8" xfId="8831"/>
    <cellStyle name="Normal 5 3 3" xfId="8832"/>
    <cellStyle name="Normal 5 3 3 2" xfId="8833"/>
    <cellStyle name="Normal 5 3 3 2 2" xfId="8834"/>
    <cellStyle name="Normal 5 3 3 2 2 2" xfId="8835"/>
    <cellStyle name="Normal 5 3 3 2 2 3" xfId="8836"/>
    <cellStyle name="Normal 5 3 3 2 3" xfId="8837"/>
    <cellStyle name="Normal 5 3 3 2 4" xfId="8838"/>
    <cellStyle name="Normal 5 3 3 2 5" xfId="8839"/>
    <cellStyle name="Normal 5 3 3 3" xfId="8840"/>
    <cellStyle name="Normal 5 3 3 3 2" xfId="8841"/>
    <cellStyle name="Normal 5 3 3 3 2 2" xfId="8842"/>
    <cellStyle name="Normal 5 3 3 3 2 3" xfId="8843"/>
    <cellStyle name="Normal 5 3 3 3 3" xfId="8844"/>
    <cellStyle name="Normal 5 3 3 3 4" xfId="8845"/>
    <cellStyle name="Normal 5 3 3 3 5" xfId="8846"/>
    <cellStyle name="Normal 5 3 3 4" xfId="8847"/>
    <cellStyle name="Normal 5 3 3 4 2" xfId="8848"/>
    <cellStyle name="Normal 5 3 3 4 3" xfId="8849"/>
    <cellStyle name="Normal 5 3 3 5" xfId="8850"/>
    <cellStyle name="Normal 5 3 3 6" xfId="8851"/>
    <cellStyle name="Normal 5 3 3 7" xfId="8852"/>
    <cellStyle name="Normal 5 3 4" xfId="8853"/>
    <cellStyle name="Normal 5 3 4 2" xfId="8854"/>
    <cellStyle name="Normal 5 3 4 2 2" xfId="8855"/>
    <cellStyle name="Normal 5 3 4 2 3" xfId="8856"/>
    <cellStyle name="Normal 5 3 4 3" xfId="8857"/>
    <cellStyle name="Normal 5 3 4 4" xfId="8858"/>
    <cellStyle name="Normal 5 3 4 5" xfId="8859"/>
    <cellStyle name="Normal 5 3 5" xfId="8860"/>
    <cellStyle name="Normal 5 3 5 2" xfId="8861"/>
    <cellStyle name="Normal 5 3 5 2 2" xfId="8862"/>
    <cellStyle name="Normal 5 3 5 2 3" xfId="8863"/>
    <cellStyle name="Normal 5 3 5 3" xfId="8864"/>
    <cellStyle name="Normal 5 3 5 4" xfId="8865"/>
    <cellStyle name="Normal 5 3 5 5" xfId="8866"/>
    <cellStyle name="Normal 5 3 6" xfId="8867"/>
    <cellStyle name="Normal 5 3 6 2" xfId="8868"/>
    <cellStyle name="Normal 5 3 6 3" xfId="8869"/>
    <cellStyle name="Normal 5 3 7" xfId="8870"/>
    <cellStyle name="Normal 5 3 8" xfId="8871"/>
    <cellStyle name="Normal 5 3 9" xfId="8872"/>
    <cellStyle name="Normal 5 4" xfId="8873"/>
    <cellStyle name="Normal 5 4 2" xfId="8874"/>
    <cellStyle name="Normal 5 4 2 2" xfId="8875"/>
    <cellStyle name="Normal 5 4 2 2 2" xfId="8876"/>
    <cellStyle name="Normal 5 4 2 2 2 2" xfId="8877"/>
    <cellStyle name="Normal 5 4 2 2 2 2 2" xfId="8878"/>
    <cellStyle name="Normal 5 4 2 2 2 2 3" xfId="8879"/>
    <cellStyle name="Normal 5 4 2 2 2 3" xfId="8880"/>
    <cellStyle name="Normal 5 4 2 2 2 4" xfId="8881"/>
    <cellStyle name="Normal 5 4 2 2 2 5" xfId="8882"/>
    <cellStyle name="Normal 5 4 2 2 3" xfId="8883"/>
    <cellStyle name="Normal 5 4 2 2 3 2" xfId="8884"/>
    <cellStyle name="Normal 5 4 2 2 3 2 2" xfId="8885"/>
    <cellStyle name="Normal 5 4 2 2 3 2 3" xfId="8886"/>
    <cellStyle name="Normal 5 4 2 2 3 3" xfId="8887"/>
    <cellStyle name="Normal 5 4 2 2 3 4" xfId="8888"/>
    <cellStyle name="Normal 5 4 2 2 3 5" xfId="8889"/>
    <cellStyle name="Normal 5 4 2 2 4" xfId="8890"/>
    <cellStyle name="Normal 5 4 2 2 4 2" xfId="8891"/>
    <cellStyle name="Normal 5 4 2 2 4 3" xfId="8892"/>
    <cellStyle name="Normal 5 4 2 2 5" xfId="8893"/>
    <cellStyle name="Normal 5 4 2 2 6" xfId="8894"/>
    <cellStyle name="Normal 5 4 2 2 7" xfId="8895"/>
    <cellStyle name="Normal 5 4 2 3" xfId="8896"/>
    <cellStyle name="Normal 5 4 2 3 2" xfId="8897"/>
    <cellStyle name="Normal 5 4 2 3 2 2" xfId="8898"/>
    <cellStyle name="Normal 5 4 2 3 2 3" xfId="8899"/>
    <cellStyle name="Normal 5 4 2 3 3" xfId="8900"/>
    <cellStyle name="Normal 5 4 2 3 4" xfId="8901"/>
    <cellStyle name="Normal 5 4 2 3 5" xfId="8902"/>
    <cellStyle name="Normal 5 4 2 4" xfId="8903"/>
    <cellStyle name="Normal 5 4 2 4 2" xfId="8904"/>
    <cellStyle name="Normal 5 4 2 4 2 2" xfId="8905"/>
    <cellStyle name="Normal 5 4 2 4 2 3" xfId="8906"/>
    <cellStyle name="Normal 5 4 2 4 3" xfId="8907"/>
    <cellStyle name="Normal 5 4 2 4 4" xfId="8908"/>
    <cellStyle name="Normal 5 4 2 4 5" xfId="8909"/>
    <cellStyle name="Normal 5 4 2 5" xfId="8910"/>
    <cellStyle name="Normal 5 4 2 5 2" xfId="8911"/>
    <cellStyle name="Normal 5 4 2 5 3" xfId="8912"/>
    <cellStyle name="Normal 5 4 2 6" xfId="8913"/>
    <cellStyle name="Normal 5 4 2 7" xfId="8914"/>
    <cellStyle name="Normal 5 4 2 8" xfId="8915"/>
    <cellStyle name="Normal 5 4 3" xfId="8916"/>
    <cellStyle name="Normal 5 4 3 2" xfId="8917"/>
    <cellStyle name="Normal 5 4 3 2 2" xfId="8918"/>
    <cellStyle name="Normal 5 4 3 2 2 2" xfId="8919"/>
    <cellStyle name="Normal 5 4 3 2 2 3" xfId="8920"/>
    <cellStyle name="Normal 5 4 3 2 3" xfId="8921"/>
    <cellStyle name="Normal 5 4 3 2 4" xfId="8922"/>
    <cellStyle name="Normal 5 4 3 2 5" xfId="8923"/>
    <cellStyle name="Normal 5 4 3 3" xfId="8924"/>
    <cellStyle name="Normal 5 4 3 3 2" xfId="8925"/>
    <cellStyle name="Normal 5 4 3 3 2 2" xfId="8926"/>
    <cellStyle name="Normal 5 4 3 3 2 3" xfId="8927"/>
    <cellStyle name="Normal 5 4 3 3 3" xfId="8928"/>
    <cellStyle name="Normal 5 4 3 3 4" xfId="8929"/>
    <cellStyle name="Normal 5 4 3 3 5" xfId="8930"/>
    <cellStyle name="Normal 5 4 3 4" xfId="8931"/>
    <cellStyle name="Normal 5 4 3 4 2" xfId="8932"/>
    <cellStyle name="Normal 5 4 3 4 3" xfId="8933"/>
    <cellStyle name="Normal 5 4 3 5" xfId="8934"/>
    <cellStyle name="Normal 5 4 3 6" xfId="8935"/>
    <cellStyle name="Normal 5 4 3 7" xfId="8936"/>
    <cellStyle name="Normal 5 4 4" xfId="8937"/>
    <cellStyle name="Normal 5 4 4 2" xfId="8938"/>
    <cellStyle name="Normal 5 4 4 2 2" xfId="8939"/>
    <cellStyle name="Normal 5 4 4 2 3" xfId="8940"/>
    <cellStyle name="Normal 5 4 4 3" xfId="8941"/>
    <cellStyle name="Normal 5 4 4 4" xfId="8942"/>
    <cellStyle name="Normal 5 4 4 5" xfId="8943"/>
    <cellStyle name="Normal 5 4 5" xfId="8944"/>
    <cellStyle name="Normal 5 4 5 2" xfId="8945"/>
    <cellStyle name="Normal 5 4 5 2 2" xfId="8946"/>
    <cellStyle name="Normal 5 4 5 2 3" xfId="8947"/>
    <cellStyle name="Normal 5 4 5 3" xfId="8948"/>
    <cellStyle name="Normal 5 4 5 4" xfId="8949"/>
    <cellStyle name="Normal 5 4 5 5" xfId="8950"/>
    <cellStyle name="Normal 5 4 6" xfId="8951"/>
    <cellStyle name="Normal 5 4 6 2" xfId="8952"/>
    <cellStyle name="Normal 5 4 6 3" xfId="8953"/>
    <cellStyle name="Normal 5 4 7" xfId="8954"/>
    <cellStyle name="Normal 5 4 8" xfId="8955"/>
    <cellStyle name="Normal 5 4 9" xfId="8956"/>
    <cellStyle name="Normal 5 5" xfId="8957"/>
    <cellStyle name="Normal 5 5 2" xfId="8958"/>
    <cellStyle name="Normal 5 5 2 2" xfId="8959"/>
    <cellStyle name="Normal 5 5 2 2 2" xfId="8960"/>
    <cellStyle name="Normal 5 5 2 2 2 2" xfId="8961"/>
    <cellStyle name="Normal 5 5 2 2 2 2 2" xfId="8962"/>
    <cellStyle name="Normal 5 5 2 2 2 2 3" xfId="8963"/>
    <cellStyle name="Normal 5 5 2 2 2 3" xfId="8964"/>
    <cellStyle name="Normal 5 5 2 2 2 4" xfId="8965"/>
    <cellStyle name="Normal 5 5 2 2 2 5" xfId="8966"/>
    <cellStyle name="Normal 5 5 2 2 3" xfId="8967"/>
    <cellStyle name="Normal 5 5 2 2 3 2" xfId="8968"/>
    <cellStyle name="Normal 5 5 2 2 3 2 2" xfId="8969"/>
    <cellStyle name="Normal 5 5 2 2 3 2 3" xfId="8970"/>
    <cellStyle name="Normal 5 5 2 2 3 3" xfId="8971"/>
    <cellStyle name="Normal 5 5 2 2 3 4" xfId="8972"/>
    <cellStyle name="Normal 5 5 2 2 3 5" xfId="8973"/>
    <cellStyle name="Normal 5 5 2 2 4" xfId="8974"/>
    <cellStyle name="Normal 5 5 2 2 4 2" xfId="8975"/>
    <cellStyle name="Normal 5 5 2 2 4 3" xfId="8976"/>
    <cellStyle name="Normal 5 5 2 2 5" xfId="8977"/>
    <cellStyle name="Normal 5 5 2 2 6" xfId="8978"/>
    <cellStyle name="Normal 5 5 2 2 7" xfId="8979"/>
    <cellStyle name="Normal 5 5 2 3" xfId="8980"/>
    <cellStyle name="Normal 5 5 2 3 2" xfId="8981"/>
    <cellStyle name="Normal 5 5 2 3 2 2" xfId="8982"/>
    <cellStyle name="Normal 5 5 2 3 2 3" xfId="8983"/>
    <cellStyle name="Normal 5 5 2 3 3" xfId="8984"/>
    <cellStyle name="Normal 5 5 2 3 4" xfId="8985"/>
    <cellStyle name="Normal 5 5 2 3 5" xfId="8986"/>
    <cellStyle name="Normal 5 5 2 4" xfId="8987"/>
    <cellStyle name="Normal 5 5 2 4 2" xfId="8988"/>
    <cellStyle name="Normal 5 5 2 4 2 2" xfId="8989"/>
    <cellStyle name="Normal 5 5 2 4 2 3" xfId="8990"/>
    <cellStyle name="Normal 5 5 2 4 3" xfId="8991"/>
    <cellStyle name="Normal 5 5 2 4 4" xfId="8992"/>
    <cellStyle name="Normal 5 5 2 4 5" xfId="8993"/>
    <cellStyle name="Normal 5 5 2 5" xfId="8994"/>
    <cellStyle name="Normal 5 5 2 5 2" xfId="8995"/>
    <cellStyle name="Normal 5 5 2 5 3" xfId="8996"/>
    <cellStyle name="Normal 5 5 2 6" xfId="8997"/>
    <cellStyle name="Normal 5 5 2 7" xfId="8998"/>
    <cellStyle name="Normal 5 5 2 8" xfId="8999"/>
    <cellStyle name="Normal 5 5 3" xfId="9000"/>
    <cellStyle name="Normal 5 5 3 2" xfId="9001"/>
    <cellStyle name="Normal 5 5 3 2 2" xfId="9002"/>
    <cellStyle name="Normal 5 5 3 2 2 2" xfId="9003"/>
    <cellStyle name="Normal 5 5 3 2 2 3" xfId="9004"/>
    <cellStyle name="Normal 5 5 3 2 3" xfId="9005"/>
    <cellStyle name="Normal 5 5 3 2 4" xfId="9006"/>
    <cellStyle name="Normal 5 5 3 2 5" xfId="9007"/>
    <cellStyle name="Normal 5 5 3 3" xfId="9008"/>
    <cellStyle name="Normal 5 5 3 3 2" xfId="9009"/>
    <cellStyle name="Normal 5 5 3 3 2 2" xfId="9010"/>
    <cellStyle name="Normal 5 5 3 3 2 3" xfId="9011"/>
    <cellStyle name="Normal 5 5 3 3 3" xfId="9012"/>
    <cellStyle name="Normal 5 5 3 3 4" xfId="9013"/>
    <cellStyle name="Normal 5 5 3 3 5" xfId="9014"/>
    <cellStyle name="Normal 5 5 3 4" xfId="9015"/>
    <cellStyle name="Normal 5 5 3 4 2" xfId="9016"/>
    <cellStyle name="Normal 5 5 3 4 3" xfId="9017"/>
    <cellStyle name="Normal 5 5 3 5" xfId="9018"/>
    <cellStyle name="Normal 5 5 3 6" xfId="9019"/>
    <cellStyle name="Normal 5 5 3 7" xfId="9020"/>
    <cellStyle name="Normal 5 5 4" xfId="9021"/>
    <cellStyle name="Normal 5 5 4 2" xfId="9022"/>
    <cellStyle name="Normal 5 5 4 2 2" xfId="9023"/>
    <cellStyle name="Normal 5 5 4 2 3" xfId="9024"/>
    <cellStyle name="Normal 5 5 4 3" xfId="9025"/>
    <cellStyle name="Normal 5 5 4 4" xfId="9026"/>
    <cellStyle name="Normal 5 5 4 5" xfId="9027"/>
    <cellStyle name="Normal 5 5 5" xfId="9028"/>
    <cellStyle name="Normal 5 5 5 2" xfId="9029"/>
    <cellStyle name="Normal 5 5 5 2 2" xfId="9030"/>
    <cellStyle name="Normal 5 5 5 2 3" xfId="9031"/>
    <cellStyle name="Normal 5 5 5 3" xfId="9032"/>
    <cellStyle name="Normal 5 5 5 4" xfId="9033"/>
    <cellStyle name="Normal 5 5 5 5" xfId="9034"/>
    <cellStyle name="Normal 5 5 6" xfId="9035"/>
    <cellStyle name="Normal 5 5 6 2" xfId="9036"/>
    <cellStyle name="Normal 5 5 6 3" xfId="9037"/>
    <cellStyle name="Normal 5 5 7" xfId="9038"/>
    <cellStyle name="Normal 5 5 8" xfId="9039"/>
    <cellStyle name="Normal 5 5 9" xfId="9040"/>
    <cellStyle name="Normal 5 6" xfId="9041"/>
    <cellStyle name="Normal 5 6 2" xfId="9042"/>
    <cellStyle name="Normal 5 6 2 2" xfId="9043"/>
    <cellStyle name="Normal 5 6 2 2 2" xfId="9044"/>
    <cellStyle name="Normal 5 6 2 2 2 2" xfId="9045"/>
    <cellStyle name="Normal 5 6 2 2 2 3" xfId="9046"/>
    <cellStyle name="Normal 5 6 2 2 3" xfId="9047"/>
    <cellStyle name="Normal 5 6 2 2 4" xfId="9048"/>
    <cellStyle name="Normal 5 6 2 2 5" xfId="9049"/>
    <cellStyle name="Normal 5 6 2 3" xfId="9050"/>
    <cellStyle name="Normal 5 6 2 3 2" xfId="9051"/>
    <cellStyle name="Normal 5 6 2 3 2 2" xfId="9052"/>
    <cellStyle name="Normal 5 6 2 3 2 3" xfId="9053"/>
    <cellStyle name="Normal 5 6 2 3 3" xfId="9054"/>
    <cellStyle name="Normal 5 6 2 3 4" xfId="9055"/>
    <cellStyle name="Normal 5 6 2 3 5" xfId="9056"/>
    <cellStyle name="Normal 5 6 2 4" xfId="9057"/>
    <cellStyle name="Normal 5 6 2 4 2" xfId="9058"/>
    <cellStyle name="Normal 5 6 2 4 3" xfId="9059"/>
    <cellStyle name="Normal 5 6 2 5" xfId="9060"/>
    <cellStyle name="Normal 5 6 2 6" xfId="9061"/>
    <cellStyle name="Normal 5 6 2 7" xfId="9062"/>
    <cellStyle name="Normal 5 6 3" xfId="9063"/>
    <cellStyle name="Normal 5 6 3 2" xfId="9064"/>
    <cellStyle name="Normal 5 6 3 2 2" xfId="9065"/>
    <cellStyle name="Normal 5 6 3 2 3" xfId="9066"/>
    <cellStyle name="Normal 5 6 3 3" xfId="9067"/>
    <cellStyle name="Normal 5 6 3 4" xfId="9068"/>
    <cellStyle name="Normal 5 6 3 5" xfId="9069"/>
    <cellStyle name="Normal 5 6 4" xfId="9070"/>
    <cellStyle name="Normal 5 6 4 2" xfId="9071"/>
    <cellStyle name="Normal 5 6 4 2 2" xfId="9072"/>
    <cellStyle name="Normal 5 6 4 2 3" xfId="9073"/>
    <cellStyle name="Normal 5 6 4 3" xfId="9074"/>
    <cellStyle name="Normal 5 6 4 4" xfId="9075"/>
    <cellStyle name="Normal 5 6 4 5" xfId="9076"/>
    <cellStyle name="Normal 5 6 5" xfId="9077"/>
    <cellStyle name="Normal 5 6 5 2" xfId="9078"/>
    <cellStyle name="Normal 5 6 5 3" xfId="9079"/>
    <cellStyle name="Normal 5 6 6" xfId="9080"/>
    <cellStyle name="Normal 5 6 7" xfId="9081"/>
    <cellStyle name="Normal 5 6 8" xfId="9082"/>
    <cellStyle name="Normal 5 7" xfId="9083"/>
    <cellStyle name="Normal 5 7 2" xfId="9084"/>
    <cellStyle name="Normal 5 7 2 2" xfId="9085"/>
    <cellStyle name="Normal 5 7 2 2 2" xfId="9086"/>
    <cellStyle name="Normal 5 7 2 2 3" xfId="9087"/>
    <cellStyle name="Normal 5 7 2 3" xfId="9088"/>
    <cellStyle name="Normal 5 7 2 4" xfId="9089"/>
    <cellStyle name="Normal 5 7 2 5" xfId="9090"/>
    <cellStyle name="Normal 5 7 3" xfId="9091"/>
    <cellStyle name="Normal 5 7 3 2" xfId="9092"/>
    <cellStyle name="Normal 5 7 3 2 2" xfId="9093"/>
    <cellStyle name="Normal 5 7 3 2 3" xfId="9094"/>
    <cellStyle name="Normal 5 7 3 3" xfId="9095"/>
    <cellStyle name="Normal 5 7 3 4" xfId="9096"/>
    <cellStyle name="Normal 5 7 3 5" xfId="9097"/>
    <cellStyle name="Normal 5 8" xfId="9098"/>
    <cellStyle name="Normal 5 8 2" xfId="9099"/>
    <cellStyle name="Normal 5 8 2 2" xfId="9100"/>
    <cellStyle name="Normal 5 8 2 2 2" xfId="9101"/>
    <cellStyle name="Normal 5 8 2 2 3" xfId="9102"/>
    <cellStyle name="Normal 5 8 2 3" xfId="9103"/>
    <cellStyle name="Normal 5 8 2 4" xfId="9104"/>
    <cellStyle name="Normal 5 8 2 5" xfId="9105"/>
    <cellStyle name="Normal 5 8 3" xfId="9106"/>
    <cellStyle name="Normal 5 8 3 2" xfId="9107"/>
    <cellStyle name="Normal 5 8 3 2 2" xfId="9108"/>
    <cellStyle name="Normal 5 8 3 2 3" xfId="9109"/>
    <cellStyle name="Normal 5 8 3 3" xfId="9110"/>
    <cellStyle name="Normal 5 8 3 4" xfId="9111"/>
    <cellStyle name="Normal 5 8 3 5" xfId="9112"/>
    <cellStyle name="Normal 5 8 4" xfId="9113"/>
    <cellStyle name="Normal 5 8 4 2" xfId="9114"/>
    <cellStyle name="Normal 5 8 4 3" xfId="9115"/>
    <cellStyle name="Normal 5 8 5" xfId="9116"/>
    <cellStyle name="Normal 5 8 6" xfId="9117"/>
    <cellStyle name="Normal 5 8 7" xfId="9118"/>
    <cellStyle name="Normal 5 9" xfId="9119"/>
    <cellStyle name="Normal 5 9 2" xfId="9120"/>
    <cellStyle name="Normal 5 9 2 2" xfId="9121"/>
    <cellStyle name="Normal 5 9 2 3" xfId="9122"/>
    <cellStyle name="Normal 5 9 3" xfId="9123"/>
    <cellStyle name="Normal 5 9 4" xfId="9124"/>
    <cellStyle name="Normal 5 9 5" xfId="9125"/>
    <cellStyle name="Normal 53" xfId="9126"/>
    <cellStyle name="Normal 53 2" xfId="9127"/>
    <cellStyle name="Normal 6" xfId="193"/>
    <cellStyle name="Normal 6 10" xfId="773"/>
    <cellStyle name="Normal 6 10 2" xfId="989"/>
    <cellStyle name="Normal 6 10 2 2" xfId="9746"/>
    <cellStyle name="Normal 6 10 3" xfId="9530"/>
    <cellStyle name="Normal 6 11" xfId="845"/>
    <cellStyle name="Normal 6 11 2" xfId="9602"/>
    <cellStyle name="Normal 6 12" xfId="9384"/>
    <cellStyle name="Normal 6 2" xfId="194"/>
    <cellStyle name="Normal 6 2 10" xfId="9385"/>
    <cellStyle name="Normal 6 2 2" xfId="195"/>
    <cellStyle name="Normal 6 2 2 2" xfId="196"/>
    <cellStyle name="Normal 6 2 2 2 2" xfId="371"/>
    <cellStyle name="Normal 6 2 2 2 2 2" xfId="705"/>
    <cellStyle name="Normal 6 2 2 2 2 2 2" xfId="933"/>
    <cellStyle name="Normal 6 2 2 2 2 2 2 2" xfId="9690"/>
    <cellStyle name="Normal 6 2 2 2 2 2 3" xfId="9474"/>
    <cellStyle name="Normal 6 2 2 2 2 3" xfId="789"/>
    <cellStyle name="Normal 6 2 2 2 2 3 2" xfId="1005"/>
    <cellStyle name="Normal 6 2 2 2 2 3 2 2" xfId="9762"/>
    <cellStyle name="Normal 6 2 2 2 2 3 3" xfId="9546"/>
    <cellStyle name="Normal 6 2 2 2 2 4" xfId="861"/>
    <cellStyle name="Normal 6 2 2 2 2 4 2" xfId="9618"/>
    <cellStyle name="Normal 6 2 2 2 2 5" xfId="9402"/>
    <cellStyle name="Normal 6 2 2 2 3" xfId="413"/>
    <cellStyle name="Normal 6 2 2 2 3 2" xfId="718"/>
    <cellStyle name="Normal 6 2 2 2 3 2 2" xfId="946"/>
    <cellStyle name="Normal 6 2 2 2 3 2 2 2" xfId="9703"/>
    <cellStyle name="Normal 6 2 2 2 3 2 3" xfId="9487"/>
    <cellStyle name="Normal 6 2 2 2 3 3" xfId="802"/>
    <cellStyle name="Normal 6 2 2 2 3 3 2" xfId="1018"/>
    <cellStyle name="Normal 6 2 2 2 3 3 2 2" xfId="9775"/>
    <cellStyle name="Normal 6 2 2 2 3 3 3" xfId="9559"/>
    <cellStyle name="Normal 6 2 2 2 3 4" xfId="874"/>
    <cellStyle name="Normal 6 2 2 2 3 4 2" xfId="9631"/>
    <cellStyle name="Normal 6 2 2 2 3 5" xfId="9415"/>
    <cellStyle name="Normal 6 2 2 2 4" xfId="652"/>
    <cellStyle name="Normal 6 2 2 2 4 2" xfId="757"/>
    <cellStyle name="Normal 6 2 2 2 4 2 2" xfId="973"/>
    <cellStyle name="Normal 6 2 2 2 4 2 2 2" xfId="9730"/>
    <cellStyle name="Normal 6 2 2 2 4 2 3" xfId="9514"/>
    <cellStyle name="Normal 6 2 2 2 4 3" xfId="829"/>
    <cellStyle name="Normal 6 2 2 2 4 3 2" xfId="1045"/>
    <cellStyle name="Normal 6 2 2 2 4 3 2 2" xfId="9802"/>
    <cellStyle name="Normal 6 2 2 2 4 3 3" xfId="9586"/>
    <cellStyle name="Normal 6 2 2 2 4 4" xfId="901"/>
    <cellStyle name="Normal 6 2 2 2 4 4 2" xfId="9658"/>
    <cellStyle name="Normal 6 2 2 2 4 5" xfId="9442"/>
    <cellStyle name="Normal 6 2 2 2 5" xfId="691"/>
    <cellStyle name="Normal 6 2 2 2 5 2" xfId="920"/>
    <cellStyle name="Normal 6 2 2 2 5 2 2" xfId="9677"/>
    <cellStyle name="Normal 6 2 2 2 5 3" xfId="9461"/>
    <cellStyle name="Normal 6 2 2 2 6" xfId="776"/>
    <cellStyle name="Normal 6 2 2 2 6 2" xfId="992"/>
    <cellStyle name="Normal 6 2 2 2 6 2 2" xfId="9749"/>
    <cellStyle name="Normal 6 2 2 2 6 3" xfId="9533"/>
    <cellStyle name="Normal 6 2 2 2 7" xfId="848"/>
    <cellStyle name="Normal 6 2 2 2 7 2" xfId="9605"/>
    <cellStyle name="Normal 6 2 2 2 8" xfId="9387"/>
    <cellStyle name="Normal 6 2 2 3" xfId="370"/>
    <cellStyle name="Normal 6 2 2 3 2" xfId="704"/>
    <cellStyle name="Normal 6 2 2 3 2 2" xfId="932"/>
    <cellStyle name="Normal 6 2 2 3 2 2 2" xfId="9689"/>
    <cellStyle name="Normal 6 2 2 3 2 3" xfId="9473"/>
    <cellStyle name="Normal 6 2 2 3 3" xfId="788"/>
    <cellStyle name="Normal 6 2 2 3 3 2" xfId="1004"/>
    <cellStyle name="Normal 6 2 2 3 3 2 2" xfId="9761"/>
    <cellStyle name="Normal 6 2 2 3 3 3" xfId="9545"/>
    <cellStyle name="Normal 6 2 2 3 4" xfId="860"/>
    <cellStyle name="Normal 6 2 2 3 4 2" xfId="9617"/>
    <cellStyle name="Normal 6 2 2 3 5" xfId="9401"/>
    <cellStyle name="Normal 6 2 2 4" xfId="412"/>
    <cellStyle name="Normal 6 2 2 4 2" xfId="717"/>
    <cellStyle name="Normal 6 2 2 4 2 2" xfId="945"/>
    <cellStyle name="Normal 6 2 2 4 2 2 2" xfId="9702"/>
    <cellStyle name="Normal 6 2 2 4 2 3" xfId="9486"/>
    <cellStyle name="Normal 6 2 2 4 3" xfId="801"/>
    <cellStyle name="Normal 6 2 2 4 3 2" xfId="1017"/>
    <cellStyle name="Normal 6 2 2 4 3 2 2" xfId="9774"/>
    <cellStyle name="Normal 6 2 2 4 3 3" xfId="9558"/>
    <cellStyle name="Normal 6 2 2 4 4" xfId="873"/>
    <cellStyle name="Normal 6 2 2 4 4 2" xfId="9630"/>
    <cellStyle name="Normal 6 2 2 4 5" xfId="9414"/>
    <cellStyle name="Normal 6 2 2 5" xfId="651"/>
    <cellStyle name="Normal 6 2 2 5 2" xfId="756"/>
    <cellStyle name="Normal 6 2 2 5 2 2" xfId="972"/>
    <cellStyle name="Normal 6 2 2 5 2 2 2" xfId="9729"/>
    <cellStyle name="Normal 6 2 2 5 2 3" xfId="9513"/>
    <cellStyle name="Normal 6 2 2 5 3" xfId="828"/>
    <cellStyle name="Normal 6 2 2 5 3 2" xfId="1044"/>
    <cellStyle name="Normal 6 2 2 5 3 2 2" xfId="9801"/>
    <cellStyle name="Normal 6 2 2 5 3 3" xfId="9585"/>
    <cellStyle name="Normal 6 2 2 5 4" xfId="900"/>
    <cellStyle name="Normal 6 2 2 5 4 2" xfId="9657"/>
    <cellStyle name="Normal 6 2 2 5 5" xfId="9441"/>
    <cellStyle name="Normal 6 2 2 6" xfId="690"/>
    <cellStyle name="Normal 6 2 2 6 2" xfId="919"/>
    <cellStyle name="Normal 6 2 2 6 2 2" xfId="9676"/>
    <cellStyle name="Normal 6 2 2 6 3" xfId="9460"/>
    <cellStyle name="Normal 6 2 2 7" xfId="775"/>
    <cellStyle name="Normal 6 2 2 7 2" xfId="991"/>
    <cellStyle name="Normal 6 2 2 7 2 2" xfId="9748"/>
    <cellStyle name="Normal 6 2 2 7 3" xfId="9532"/>
    <cellStyle name="Normal 6 2 2 8" xfId="847"/>
    <cellStyle name="Normal 6 2 2 8 2" xfId="9604"/>
    <cellStyle name="Normal 6 2 2 9" xfId="9386"/>
    <cellStyle name="Normal 6 2 3" xfId="197"/>
    <cellStyle name="Normal 6 2 3 2" xfId="372"/>
    <cellStyle name="Normal 6 2 3 2 2" xfId="706"/>
    <cellStyle name="Normal 6 2 3 2 2 2" xfId="934"/>
    <cellStyle name="Normal 6 2 3 2 2 2 2" xfId="9691"/>
    <cellStyle name="Normal 6 2 3 2 2 3" xfId="9475"/>
    <cellStyle name="Normal 6 2 3 2 3" xfId="790"/>
    <cellStyle name="Normal 6 2 3 2 3 2" xfId="1006"/>
    <cellStyle name="Normal 6 2 3 2 3 2 2" xfId="9763"/>
    <cellStyle name="Normal 6 2 3 2 3 3" xfId="9547"/>
    <cellStyle name="Normal 6 2 3 2 4" xfId="862"/>
    <cellStyle name="Normal 6 2 3 2 4 2" xfId="9619"/>
    <cellStyle name="Normal 6 2 3 2 5" xfId="9403"/>
    <cellStyle name="Normal 6 2 3 3" xfId="414"/>
    <cellStyle name="Normal 6 2 3 3 2" xfId="719"/>
    <cellStyle name="Normal 6 2 3 3 2 2" xfId="947"/>
    <cellStyle name="Normal 6 2 3 3 2 2 2" xfId="9704"/>
    <cellStyle name="Normal 6 2 3 3 2 3" xfId="9488"/>
    <cellStyle name="Normal 6 2 3 3 3" xfId="803"/>
    <cellStyle name="Normal 6 2 3 3 3 2" xfId="1019"/>
    <cellStyle name="Normal 6 2 3 3 3 2 2" xfId="9776"/>
    <cellStyle name="Normal 6 2 3 3 3 3" xfId="9560"/>
    <cellStyle name="Normal 6 2 3 3 4" xfId="875"/>
    <cellStyle name="Normal 6 2 3 3 4 2" xfId="9632"/>
    <cellStyle name="Normal 6 2 3 3 5" xfId="9416"/>
    <cellStyle name="Normal 6 2 3 4" xfId="653"/>
    <cellStyle name="Normal 6 2 3 4 2" xfId="758"/>
    <cellStyle name="Normal 6 2 3 4 2 2" xfId="974"/>
    <cellStyle name="Normal 6 2 3 4 2 2 2" xfId="9731"/>
    <cellStyle name="Normal 6 2 3 4 2 3" xfId="9515"/>
    <cellStyle name="Normal 6 2 3 4 3" xfId="830"/>
    <cellStyle name="Normal 6 2 3 4 3 2" xfId="1046"/>
    <cellStyle name="Normal 6 2 3 4 3 2 2" xfId="9803"/>
    <cellStyle name="Normal 6 2 3 4 3 3" xfId="9587"/>
    <cellStyle name="Normal 6 2 3 4 4" xfId="902"/>
    <cellStyle name="Normal 6 2 3 4 4 2" xfId="9659"/>
    <cellStyle name="Normal 6 2 3 4 5" xfId="9443"/>
    <cellStyle name="Normal 6 2 3 5" xfId="692"/>
    <cellStyle name="Normal 6 2 3 5 2" xfId="921"/>
    <cellStyle name="Normal 6 2 3 5 2 2" xfId="9678"/>
    <cellStyle name="Normal 6 2 3 5 3" xfId="9462"/>
    <cellStyle name="Normal 6 2 3 6" xfId="777"/>
    <cellStyle name="Normal 6 2 3 6 2" xfId="993"/>
    <cellStyle name="Normal 6 2 3 6 2 2" xfId="9750"/>
    <cellStyle name="Normal 6 2 3 6 3" xfId="9534"/>
    <cellStyle name="Normal 6 2 3 7" xfId="849"/>
    <cellStyle name="Normal 6 2 3 7 2" xfId="9606"/>
    <cellStyle name="Normal 6 2 3 8" xfId="9388"/>
    <cellStyle name="Normal 6 2 4" xfId="369"/>
    <cellStyle name="Normal 6 2 4 2" xfId="703"/>
    <cellStyle name="Normal 6 2 4 2 2" xfId="931"/>
    <cellStyle name="Normal 6 2 4 2 2 2" xfId="9688"/>
    <cellStyle name="Normal 6 2 4 2 3" xfId="9472"/>
    <cellStyle name="Normal 6 2 4 3" xfId="787"/>
    <cellStyle name="Normal 6 2 4 3 2" xfId="1003"/>
    <cellStyle name="Normal 6 2 4 3 2 2" xfId="9760"/>
    <cellStyle name="Normal 6 2 4 3 3" xfId="9544"/>
    <cellStyle name="Normal 6 2 4 4" xfId="859"/>
    <cellStyle name="Normal 6 2 4 4 2" xfId="9616"/>
    <cellStyle name="Normal 6 2 4 5" xfId="9400"/>
    <cellStyle name="Normal 6 2 5" xfId="411"/>
    <cellStyle name="Normal 6 2 5 2" xfId="716"/>
    <cellStyle name="Normal 6 2 5 2 2" xfId="944"/>
    <cellStyle name="Normal 6 2 5 2 2 2" xfId="9701"/>
    <cellStyle name="Normal 6 2 5 2 3" xfId="9485"/>
    <cellStyle name="Normal 6 2 5 3" xfId="800"/>
    <cellStyle name="Normal 6 2 5 3 2" xfId="1016"/>
    <cellStyle name="Normal 6 2 5 3 2 2" xfId="9773"/>
    <cellStyle name="Normal 6 2 5 3 3" xfId="9557"/>
    <cellStyle name="Normal 6 2 5 4" xfId="872"/>
    <cellStyle name="Normal 6 2 5 4 2" xfId="9629"/>
    <cellStyle name="Normal 6 2 5 5" xfId="9413"/>
    <cellStyle name="Normal 6 2 6" xfId="650"/>
    <cellStyle name="Normal 6 2 6 2" xfId="755"/>
    <cellStyle name="Normal 6 2 6 2 2" xfId="971"/>
    <cellStyle name="Normal 6 2 6 2 2 2" xfId="9728"/>
    <cellStyle name="Normal 6 2 6 2 3" xfId="9512"/>
    <cellStyle name="Normal 6 2 6 3" xfId="827"/>
    <cellStyle name="Normal 6 2 6 3 2" xfId="1043"/>
    <cellStyle name="Normal 6 2 6 3 2 2" xfId="9800"/>
    <cellStyle name="Normal 6 2 6 3 3" xfId="9584"/>
    <cellStyle name="Normal 6 2 6 4" xfId="899"/>
    <cellStyle name="Normal 6 2 6 4 2" xfId="9656"/>
    <cellStyle name="Normal 6 2 6 5" xfId="9440"/>
    <cellStyle name="Normal 6 2 7" xfId="689"/>
    <cellStyle name="Normal 6 2 7 2" xfId="918"/>
    <cellStyle name="Normal 6 2 7 2 2" xfId="9675"/>
    <cellStyle name="Normal 6 2 7 3" xfId="9459"/>
    <cellStyle name="Normal 6 2 8" xfId="774"/>
    <cellStyle name="Normal 6 2 8 2" xfId="990"/>
    <cellStyle name="Normal 6 2 8 2 2" xfId="9747"/>
    <cellStyle name="Normal 6 2 8 3" xfId="9531"/>
    <cellStyle name="Normal 6 2 9" xfId="846"/>
    <cellStyle name="Normal 6 2 9 2" xfId="9603"/>
    <cellStyle name="Normal 6 3" xfId="198"/>
    <cellStyle name="Normal 6 3 2" xfId="199"/>
    <cellStyle name="Normal 6 3 2 2" xfId="374"/>
    <cellStyle name="Normal 6 3 2 2 2" xfId="708"/>
    <cellStyle name="Normal 6 3 2 2 2 2" xfId="936"/>
    <cellStyle name="Normal 6 3 2 2 2 2 2" xfId="9693"/>
    <cellStyle name="Normal 6 3 2 2 2 3" xfId="9477"/>
    <cellStyle name="Normal 6 3 2 2 3" xfId="792"/>
    <cellStyle name="Normal 6 3 2 2 3 2" xfId="1008"/>
    <cellStyle name="Normal 6 3 2 2 3 2 2" xfId="9765"/>
    <cellStyle name="Normal 6 3 2 2 3 3" xfId="9549"/>
    <cellStyle name="Normal 6 3 2 2 4" xfId="864"/>
    <cellStyle name="Normal 6 3 2 2 4 2" xfId="9621"/>
    <cellStyle name="Normal 6 3 2 2 5" xfId="9405"/>
    <cellStyle name="Normal 6 3 2 3" xfId="416"/>
    <cellStyle name="Normal 6 3 2 3 2" xfId="721"/>
    <cellStyle name="Normal 6 3 2 3 2 2" xfId="949"/>
    <cellStyle name="Normal 6 3 2 3 2 2 2" xfId="9706"/>
    <cellStyle name="Normal 6 3 2 3 2 3" xfId="9490"/>
    <cellStyle name="Normal 6 3 2 3 3" xfId="805"/>
    <cellStyle name="Normal 6 3 2 3 3 2" xfId="1021"/>
    <cellStyle name="Normal 6 3 2 3 3 2 2" xfId="9778"/>
    <cellStyle name="Normal 6 3 2 3 3 3" xfId="9562"/>
    <cellStyle name="Normal 6 3 2 3 4" xfId="877"/>
    <cellStyle name="Normal 6 3 2 3 4 2" xfId="9634"/>
    <cellStyle name="Normal 6 3 2 3 5" xfId="9418"/>
    <cellStyle name="Normal 6 3 2 4" xfId="655"/>
    <cellStyle name="Normal 6 3 2 4 2" xfId="760"/>
    <cellStyle name="Normal 6 3 2 4 2 2" xfId="976"/>
    <cellStyle name="Normal 6 3 2 4 2 2 2" xfId="9733"/>
    <cellStyle name="Normal 6 3 2 4 2 3" xfId="9517"/>
    <cellStyle name="Normal 6 3 2 4 3" xfId="832"/>
    <cellStyle name="Normal 6 3 2 4 3 2" xfId="1048"/>
    <cellStyle name="Normal 6 3 2 4 3 2 2" xfId="9805"/>
    <cellStyle name="Normal 6 3 2 4 3 3" xfId="9589"/>
    <cellStyle name="Normal 6 3 2 4 4" xfId="904"/>
    <cellStyle name="Normal 6 3 2 4 4 2" xfId="9661"/>
    <cellStyle name="Normal 6 3 2 4 5" xfId="9445"/>
    <cellStyle name="Normal 6 3 2 5" xfId="694"/>
    <cellStyle name="Normal 6 3 2 5 2" xfId="923"/>
    <cellStyle name="Normal 6 3 2 5 2 2" xfId="9680"/>
    <cellStyle name="Normal 6 3 2 5 3" xfId="9464"/>
    <cellStyle name="Normal 6 3 2 6" xfId="779"/>
    <cellStyle name="Normal 6 3 2 6 2" xfId="995"/>
    <cellStyle name="Normal 6 3 2 6 2 2" xfId="9752"/>
    <cellStyle name="Normal 6 3 2 6 3" xfId="9536"/>
    <cellStyle name="Normal 6 3 2 7" xfId="851"/>
    <cellStyle name="Normal 6 3 2 7 2" xfId="9608"/>
    <cellStyle name="Normal 6 3 2 8" xfId="9390"/>
    <cellStyle name="Normal 6 3 3" xfId="373"/>
    <cellStyle name="Normal 6 3 3 2" xfId="707"/>
    <cellStyle name="Normal 6 3 3 2 2" xfId="935"/>
    <cellStyle name="Normal 6 3 3 2 2 2" xfId="9692"/>
    <cellStyle name="Normal 6 3 3 2 3" xfId="9476"/>
    <cellStyle name="Normal 6 3 3 3" xfId="791"/>
    <cellStyle name="Normal 6 3 3 3 2" xfId="1007"/>
    <cellStyle name="Normal 6 3 3 3 2 2" xfId="9764"/>
    <cellStyle name="Normal 6 3 3 3 3" xfId="9548"/>
    <cellStyle name="Normal 6 3 3 4" xfId="863"/>
    <cellStyle name="Normal 6 3 3 4 2" xfId="9620"/>
    <cellStyle name="Normal 6 3 3 5" xfId="9404"/>
    <cellStyle name="Normal 6 3 4" xfId="415"/>
    <cellStyle name="Normal 6 3 4 2" xfId="720"/>
    <cellStyle name="Normal 6 3 4 2 2" xfId="948"/>
    <cellStyle name="Normal 6 3 4 2 2 2" xfId="9705"/>
    <cellStyle name="Normal 6 3 4 2 3" xfId="9489"/>
    <cellStyle name="Normal 6 3 4 3" xfId="804"/>
    <cellStyle name="Normal 6 3 4 3 2" xfId="1020"/>
    <cellStyle name="Normal 6 3 4 3 2 2" xfId="9777"/>
    <cellStyle name="Normal 6 3 4 3 3" xfId="9561"/>
    <cellStyle name="Normal 6 3 4 4" xfId="876"/>
    <cellStyle name="Normal 6 3 4 4 2" xfId="9633"/>
    <cellStyle name="Normal 6 3 4 5" xfId="9417"/>
    <cellStyle name="Normal 6 3 5" xfId="654"/>
    <cellStyle name="Normal 6 3 5 2" xfId="759"/>
    <cellStyle name="Normal 6 3 5 2 2" xfId="975"/>
    <cellStyle name="Normal 6 3 5 2 2 2" xfId="9732"/>
    <cellStyle name="Normal 6 3 5 2 3" xfId="9516"/>
    <cellStyle name="Normal 6 3 5 3" xfId="831"/>
    <cellStyle name="Normal 6 3 5 3 2" xfId="1047"/>
    <cellStyle name="Normal 6 3 5 3 2 2" xfId="9804"/>
    <cellStyle name="Normal 6 3 5 3 3" xfId="9588"/>
    <cellStyle name="Normal 6 3 5 4" xfId="903"/>
    <cellStyle name="Normal 6 3 5 4 2" xfId="9660"/>
    <cellStyle name="Normal 6 3 5 5" xfId="9444"/>
    <cellStyle name="Normal 6 3 6" xfId="693"/>
    <cellStyle name="Normal 6 3 6 2" xfId="922"/>
    <cellStyle name="Normal 6 3 6 2 2" xfId="9679"/>
    <cellStyle name="Normal 6 3 6 3" xfId="9463"/>
    <cellStyle name="Normal 6 3 7" xfId="778"/>
    <cellStyle name="Normal 6 3 7 2" xfId="994"/>
    <cellStyle name="Normal 6 3 7 2 2" xfId="9751"/>
    <cellStyle name="Normal 6 3 7 3" xfId="9535"/>
    <cellStyle name="Normal 6 3 8" xfId="850"/>
    <cellStyle name="Normal 6 3 8 2" xfId="9607"/>
    <cellStyle name="Normal 6 3 9" xfId="9389"/>
    <cellStyle name="Normal 6 4" xfId="200"/>
    <cellStyle name="Normal 6 4 2" xfId="375"/>
    <cellStyle name="Normal 6 4 2 2" xfId="709"/>
    <cellStyle name="Normal 6 4 2 2 2" xfId="937"/>
    <cellStyle name="Normal 6 4 2 2 2 2" xfId="9694"/>
    <cellStyle name="Normal 6 4 2 2 3" xfId="9478"/>
    <cellStyle name="Normal 6 4 2 3" xfId="793"/>
    <cellStyle name="Normal 6 4 2 3 2" xfId="1009"/>
    <cellStyle name="Normal 6 4 2 3 2 2" xfId="9766"/>
    <cellStyle name="Normal 6 4 2 3 3" xfId="9550"/>
    <cellStyle name="Normal 6 4 2 4" xfId="865"/>
    <cellStyle name="Normal 6 4 2 4 2" xfId="9622"/>
    <cellStyle name="Normal 6 4 2 5" xfId="9406"/>
    <cellStyle name="Normal 6 4 3" xfId="417"/>
    <cellStyle name="Normal 6 4 3 2" xfId="722"/>
    <cellStyle name="Normal 6 4 3 2 2" xfId="950"/>
    <cellStyle name="Normal 6 4 3 2 2 2" xfId="9707"/>
    <cellStyle name="Normal 6 4 3 2 3" xfId="9491"/>
    <cellStyle name="Normal 6 4 3 3" xfId="806"/>
    <cellStyle name="Normal 6 4 3 3 2" xfId="1022"/>
    <cellStyle name="Normal 6 4 3 3 2 2" xfId="9779"/>
    <cellStyle name="Normal 6 4 3 3 3" xfId="9563"/>
    <cellStyle name="Normal 6 4 3 4" xfId="878"/>
    <cellStyle name="Normal 6 4 3 4 2" xfId="9635"/>
    <cellStyle name="Normal 6 4 3 5" xfId="9419"/>
    <cellStyle name="Normal 6 4 4" xfId="656"/>
    <cellStyle name="Normal 6 4 4 2" xfId="761"/>
    <cellStyle name="Normal 6 4 4 2 2" xfId="977"/>
    <cellStyle name="Normal 6 4 4 2 2 2" xfId="9734"/>
    <cellStyle name="Normal 6 4 4 2 3" xfId="9518"/>
    <cellStyle name="Normal 6 4 4 3" xfId="833"/>
    <cellStyle name="Normal 6 4 4 3 2" xfId="1049"/>
    <cellStyle name="Normal 6 4 4 3 2 2" xfId="9806"/>
    <cellStyle name="Normal 6 4 4 3 3" xfId="9590"/>
    <cellStyle name="Normal 6 4 4 4" xfId="905"/>
    <cellStyle name="Normal 6 4 4 4 2" xfId="9662"/>
    <cellStyle name="Normal 6 4 4 5" xfId="9446"/>
    <cellStyle name="Normal 6 4 5" xfId="695"/>
    <cellStyle name="Normal 6 4 5 2" xfId="924"/>
    <cellStyle name="Normal 6 4 5 2 2" xfId="9681"/>
    <cellStyle name="Normal 6 4 5 3" xfId="9465"/>
    <cellStyle name="Normal 6 4 6" xfId="780"/>
    <cellStyle name="Normal 6 4 6 2" xfId="996"/>
    <cellStyle name="Normal 6 4 6 2 2" xfId="9753"/>
    <cellStyle name="Normal 6 4 6 3" xfId="9537"/>
    <cellStyle name="Normal 6 4 7" xfId="852"/>
    <cellStyle name="Normal 6 4 7 2" xfId="9609"/>
    <cellStyle name="Normal 6 4 8" xfId="9391"/>
    <cellStyle name="Normal 6 5" xfId="368"/>
    <cellStyle name="Normal 6 5 2" xfId="702"/>
    <cellStyle name="Normal 6 5 2 2" xfId="930"/>
    <cellStyle name="Normal 6 5 2 2 2" xfId="9687"/>
    <cellStyle name="Normal 6 5 2 3" xfId="9471"/>
    <cellStyle name="Normal 6 5 3" xfId="786"/>
    <cellStyle name="Normal 6 5 3 2" xfId="1002"/>
    <cellStyle name="Normal 6 5 3 2 2" xfId="9759"/>
    <cellStyle name="Normal 6 5 3 3" xfId="9543"/>
    <cellStyle name="Normal 6 5 4" xfId="858"/>
    <cellStyle name="Normal 6 5 4 2" xfId="9615"/>
    <cellStyle name="Normal 6 5 5" xfId="9399"/>
    <cellStyle name="Normal 6 6" xfId="410"/>
    <cellStyle name="Normal 6 6 2" xfId="715"/>
    <cellStyle name="Normal 6 6 2 2" xfId="943"/>
    <cellStyle name="Normal 6 6 2 2 2" xfId="9700"/>
    <cellStyle name="Normal 6 6 2 3" xfId="9484"/>
    <cellStyle name="Normal 6 6 3" xfId="799"/>
    <cellStyle name="Normal 6 6 3 2" xfId="1015"/>
    <cellStyle name="Normal 6 6 3 2 2" xfId="9772"/>
    <cellStyle name="Normal 6 6 3 3" xfId="9556"/>
    <cellStyle name="Normal 6 6 4" xfId="871"/>
    <cellStyle name="Normal 6 6 4 2" xfId="9628"/>
    <cellStyle name="Normal 6 6 5" xfId="9412"/>
    <cellStyle name="Normal 6 7" xfId="622"/>
    <cellStyle name="Normal 6 8" xfId="649"/>
    <cellStyle name="Normal 6 8 2" xfId="754"/>
    <cellStyle name="Normal 6 8 2 2" xfId="970"/>
    <cellStyle name="Normal 6 8 2 2 2" xfId="9727"/>
    <cellStyle name="Normal 6 8 2 3" xfId="9511"/>
    <cellStyle name="Normal 6 8 3" xfId="826"/>
    <cellStyle name="Normal 6 8 3 2" xfId="1042"/>
    <cellStyle name="Normal 6 8 3 2 2" xfId="9799"/>
    <cellStyle name="Normal 6 8 3 3" xfId="9583"/>
    <cellStyle name="Normal 6 8 4" xfId="898"/>
    <cellStyle name="Normal 6 8 4 2" xfId="9655"/>
    <cellStyle name="Normal 6 8 5" xfId="9439"/>
    <cellStyle name="Normal 6 9" xfId="688"/>
    <cellStyle name="Normal 6 9 2" xfId="917"/>
    <cellStyle name="Normal 6 9 2 2" xfId="9674"/>
    <cellStyle name="Normal 6 9 3" xfId="9458"/>
    <cellStyle name="Normal 7" xfId="201"/>
    <cellStyle name="Normal 7 2" xfId="444"/>
    <cellStyle name="Normal 7 2 2" xfId="9128"/>
    <cellStyle name="Normal 7 2 2 2" xfId="9129"/>
    <cellStyle name="Normal 7 2 2 2 2" xfId="9130"/>
    <cellStyle name="Normal 7 2 2 2 3" xfId="9131"/>
    <cellStyle name="Normal 7 2 2 3" xfId="9132"/>
    <cellStyle name="Normal 7 2 2 4" xfId="9133"/>
    <cellStyle name="Normal 7 2 2 5" xfId="9134"/>
    <cellStyle name="Normal 7 3" xfId="9135"/>
    <cellStyle name="Normal 7 3 2" xfId="9136"/>
    <cellStyle name="Normal 7 3 2 2" xfId="9137"/>
    <cellStyle name="Normal 7 3 2 3" xfId="9138"/>
    <cellStyle name="Normal 7 3 3" xfId="9139"/>
    <cellStyle name="Normal 7 3 4" xfId="9140"/>
    <cellStyle name="Normal 7 3 5" xfId="9141"/>
    <cellStyle name="Normal 7 4" xfId="9142"/>
    <cellStyle name="Normal 8" xfId="202"/>
    <cellStyle name="Normal 8 10" xfId="443"/>
    <cellStyle name="Normal 8 10 2" xfId="442"/>
    <cellStyle name="Normal 8 11" xfId="441"/>
    <cellStyle name="Normal 8 12" xfId="440"/>
    <cellStyle name="Normal 8 13" xfId="657"/>
    <cellStyle name="Normal 8 13 2" xfId="762"/>
    <cellStyle name="Normal 8 13 2 2" xfId="978"/>
    <cellStyle name="Normal 8 13 2 2 2" xfId="9735"/>
    <cellStyle name="Normal 8 13 2 3" xfId="9519"/>
    <cellStyle name="Normal 8 13 3" xfId="834"/>
    <cellStyle name="Normal 8 13 3 2" xfId="1050"/>
    <cellStyle name="Normal 8 13 3 2 2" xfId="9807"/>
    <cellStyle name="Normal 8 13 3 3" xfId="9591"/>
    <cellStyle name="Normal 8 13 4" xfId="906"/>
    <cellStyle name="Normal 8 13 4 2" xfId="9663"/>
    <cellStyle name="Normal 8 13 5" xfId="9447"/>
    <cellStyle name="Normal 8 14" xfId="696"/>
    <cellStyle name="Normal 8 14 2" xfId="925"/>
    <cellStyle name="Normal 8 14 2 2" xfId="9682"/>
    <cellStyle name="Normal 8 14 3" xfId="9466"/>
    <cellStyle name="Normal 8 15" xfId="781"/>
    <cellStyle name="Normal 8 15 2" xfId="997"/>
    <cellStyle name="Normal 8 15 2 2" xfId="9754"/>
    <cellStyle name="Normal 8 15 3" xfId="9538"/>
    <cellStyle name="Normal 8 16" xfId="853"/>
    <cellStyle name="Normal 8 16 2" xfId="9610"/>
    <cellStyle name="Normal 8 17" xfId="9392"/>
    <cellStyle name="Normal 8 2" xfId="203"/>
    <cellStyle name="Normal 8 2 10" xfId="854"/>
    <cellStyle name="Normal 8 2 10 2" xfId="9611"/>
    <cellStyle name="Normal 8 2 11" xfId="9393"/>
    <cellStyle name="Normal 8 2 2" xfId="377"/>
    <cellStyle name="Normal 8 2 2 2" xfId="439"/>
    <cellStyle name="Normal 8 2 2 3" xfId="711"/>
    <cellStyle name="Normal 8 2 2 3 2" xfId="939"/>
    <cellStyle name="Normal 8 2 2 3 2 2" xfId="9696"/>
    <cellStyle name="Normal 8 2 2 3 3" xfId="9480"/>
    <cellStyle name="Normal 8 2 2 4" xfId="795"/>
    <cellStyle name="Normal 8 2 2 4 2" xfId="1011"/>
    <cellStyle name="Normal 8 2 2 4 2 2" xfId="9768"/>
    <cellStyle name="Normal 8 2 2 4 3" xfId="9552"/>
    <cellStyle name="Normal 8 2 2 5" xfId="867"/>
    <cellStyle name="Normal 8 2 2 5 2" xfId="9624"/>
    <cellStyle name="Normal 8 2 2 6" xfId="9408"/>
    <cellStyle name="Normal 8 2 3" xfId="420"/>
    <cellStyle name="Normal 8 2 3 2" xfId="438"/>
    <cellStyle name="Normal 8 2 3 3" xfId="724"/>
    <cellStyle name="Normal 8 2 3 3 2" xfId="952"/>
    <cellStyle name="Normal 8 2 3 3 2 2" xfId="9709"/>
    <cellStyle name="Normal 8 2 3 3 3" xfId="9493"/>
    <cellStyle name="Normal 8 2 3 4" xfId="808"/>
    <cellStyle name="Normal 8 2 3 4 2" xfId="1024"/>
    <cellStyle name="Normal 8 2 3 4 2 2" xfId="9781"/>
    <cellStyle name="Normal 8 2 3 4 3" xfId="9565"/>
    <cellStyle name="Normal 8 2 3 5" xfId="880"/>
    <cellStyle name="Normal 8 2 3 5 2" xfId="9637"/>
    <cellStyle name="Normal 8 2 3 6" xfId="9421"/>
    <cellStyle name="Normal 8 2 4" xfId="437"/>
    <cellStyle name="Normal 8 2 4 2" xfId="436"/>
    <cellStyle name="Normal 8 2 5" xfId="435"/>
    <cellStyle name="Normal 8 2 6" xfId="434"/>
    <cellStyle name="Normal 8 2 7" xfId="658"/>
    <cellStyle name="Normal 8 2 7 2" xfId="763"/>
    <cellStyle name="Normal 8 2 7 2 2" xfId="979"/>
    <cellStyle name="Normal 8 2 7 2 2 2" xfId="9736"/>
    <cellStyle name="Normal 8 2 7 2 3" xfId="9520"/>
    <cellStyle name="Normal 8 2 7 3" xfId="835"/>
    <cellStyle name="Normal 8 2 7 3 2" xfId="1051"/>
    <cellStyle name="Normal 8 2 7 3 2 2" xfId="9808"/>
    <cellStyle name="Normal 8 2 7 3 3" xfId="9592"/>
    <cellStyle name="Normal 8 2 7 4" xfId="907"/>
    <cellStyle name="Normal 8 2 7 4 2" xfId="9664"/>
    <cellStyle name="Normal 8 2 7 5" xfId="9448"/>
    <cellStyle name="Normal 8 2 8" xfId="697"/>
    <cellStyle name="Normal 8 2 8 2" xfId="926"/>
    <cellStyle name="Normal 8 2 8 2 2" xfId="9683"/>
    <cellStyle name="Normal 8 2 8 3" xfId="9467"/>
    <cellStyle name="Normal 8 2 9" xfId="782"/>
    <cellStyle name="Normal 8 2 9 2" xfId="998"/>
    <cellStyle name="Normal 8 2 9 2 2" xfId="9755"/>
    <cellStyle name="Normal 8 2 9 3" xfId="9539"/>
    <cellStyle name="Normal 8 3" xfId="376"/>
    <cellStyle name="Normal 8 3 10" xfId="9407"/>
    <cellStyle name="Normal 8 3 2" xfId="433"/>
    <cellStyle name="Normal 8 3 2 2" xfId="432"/>
    <cellStyle name="Normal 8 3 3" xfId="431"/>
    <cellStyle name="Normal 8 3 3 2" xfId="430"/>
    <cellStyle name="Normal 8 3 4" xfId="429"/>
    <cellStyle name="Normal 8 3 4 2" xfId="428"/>
    <cellStyle name="Normal 8 3 5" xfId="427"/>
    <cellStyle name="Normal 8 3 6" xfId="426"/>
    <cellStyle name="Normal 8 3 7" xfId="710"/>
    <cellStyle name="Normal 8 3 7 2" xfId="938"/>
    <cellStyle name="Normal 8 3 7 2 2" xfId="9695"/>
    <cellStyle name="Normal 8 3 7 3" xfId="9479"/>
    <cellStyle name="Normal 8 3 8" xfId="794"/>
    <cellStyle name="Normal 8 3 8 2" xfId="1010"/>
    <cellStyle name="Normal 8 3 8 2 2" xfId="9767"/>
    <cellStyle name="Normal 8 3 8 3" xfId="9551"/>
    <cellStyle name="Normal 8 3 9" xfId="866"/>
    <cellStyle name="Normal 8 3 9 2" xfId="9623"/>
    <cellStyle name="Normal 8 4" xfId="419"/>
    <cellStyle name="Normal 8 4 10" xfId="9420"/>
    <cellStyle name="Normal 8 4 2" xfId="425"/>
    <cellStyle name="Normal 8 4 2 2" xfId="424"/>
    <cellStyle name="Normal 8 4 3" xfId="423"/>
    <cellStyle name="Normal 8 4 3 2" xfId="418"/>
    <cellStyle name="Normal 8 4 4" xfId="409"/>
    <cellStyle name="Normal 8 4 4 2" xfId="408"/>
    <cellStyle name="Normal 8 4 5" xfId="407"/>
    <cellStyle name="Normal 8 4 6" xfId="406"/>
    <cellStyle name="Normal 8 4 7" xfId="723"/>
    <cellStyle name="Normal 8 4 7 2" xfId="951"/>
    <cellStyle name="Normal 8 4 7 2 2" xfId="9708"/>
    <cellStyle name="Normal 8 4 7 3" xfId="9492"/>
    <cellStyle name="Normal 8 4 8" xfId="807"/>
    <cellStyle name="Normal 8 4 8 2" xfId="1023"/>
    <cellStyle name="Normal 8 4 8 2 2" xfId="9780"/>
    <cellStyle name="Normal 8 4 8 3" xfId="9564"/>
    <cellStyle name="Normal 8 4 9" xfId="879"/>
    <cellStyle name="Normal 8 4 9 2" xfId="9636"/>
    <cellStyle name="Normal 8 5" xfId="405"/>
    <cellStyle name="Normal 8 5 2" xfId="404"/>
    <cellStyle name="Normal 8 5 2 2" xfId="403"/>
    <cellStyle name="Normal 8 5 3" xfId="402"/>
    <cellStyle name="Normal 8 5 3 2" xfId="401"/>
    <cellStyle name="Normal 8 5 4" xfId="400"/>
    <cellStyle name="Normal 8 5 5" xfId="398"/>
    <cellStyle name="Normal 8 6" xfId="380"/>
    <cellStyle name="Normal 8 6 2" xfId="397"/>
    <cellStyle name="Normal 8 6 2 2" xfId="396"/>
    <cellStyle name="Normal 8 6 3" xfId="395"/>
    <cellStyle name="Normal 8 6 3 2" xfId="394"/>
    <cellStyle name="Normal 8 6 4" xfId="393"/>
    <cellStyle name="Normal 8 6 5" xfId="392"/>
    <cellStyle name="Normal 8 7" xfId="391"/>
    <cellStyle name="Normal 8 7 2" xfId="390"/>
    <cellStyle name="Normal 8 7 2 2" xfId="389"/>
    <cellStyle name="Normal 8 7 3" xfId="388"/>
    <cellStyle name="Normal 8 7 3 2" xfId="387"/>
    <cellStyle name="Normal 8 7 4" xfId="386"/>
    <cellStyle name="Normal 8 7 5" xfId="385"/>
    <cellStyle name="Normal 8 8" xfId="384"/>
    <cellStyle name="Normal 8 8 2" xfId="383"/>
    <cellStyle name="Normal 8 9" xfId="382"/>
    <cellStyle name="Normal 8 9 2" xfId="381"/>
    <cellStyle name="Normal 9" xfId="204"/>
    <cellStyle name="Normal 9 10" xfId="783"/>
    <cellStyle name="Normal 9 10 2" xfId="999"/>
    <cellStyle name="Normal 9 10 2 2" xfId="9756"/>
    <cellStyle name="Normal 9 10 3" xfId="9540"/>
    <cellStyle name="Normal 9 11" xfId="855"/>
    <cellStyle name="Normal 9 11 2" xfId="9612"/>
    <cellStyle name="Normal 9 12" xfId="9394"/>
    <cellStyle name="Normal 9 2" xfId="205"/>
    <cellStyle name="Normal 9 2 2" xfId="379"/>
    <cellStyle name="Normal 9 2 2 2" xfId="713"/>
    <cellStyle name="Normal 9 2 2 2 2" xfId="941"/>
    <cellStyle name="Normal 9 2 2 2 2 2" xfId="9698"/>
    <cellStyle name="Normal 9 2 2 2 3" xfId="9482"/>
    <cellStyle name="Normal 9 2 2 3" xfId="797"/>
    <cellStyle name="Normal 9 2 2 3 2" xfId="1013"/>
    <cellStyle name="Normal 9 2 2 3 2 2" xfId="9770"/>
    <cellStyle name="Normal 9 2 2 3 3" xfId="9554"/>
    <cellStyle name="Normal 9 2 2 4" xfId="869"/>
    <cellStyle name="Normal 9 2 2 4 2" xfId="9626"/>
    <cellStyle name="Normal 9 2 2 5" xfId="9410"/>
    <cellStyle name="Normal 9 2 3" xfId="422"/>
    <cellStyle name="Normal 9 2 3 2" xfId="726"/>
    <cellStyle name="Normal 9 2 3 2 2" xfId="954"/>
    <cellStyle name="Normal 9 2 3 2 2 2" xfId="9711"/>
    <cellStyle name="Normal 9 2 3 2 3" xfId="9495"/>
    <cellStyle name="Normal 9 2 3 3" xfId="810"/>
    <cellStyle name="Normal 9 2 3 3 2" xfId="1026"/>
    <cellStyle name="Normal 9 2 3 3 2 2" xfId="9783"/>
    <cellStyle name="Normal 9 2 3 3 3" xfId="9567"/>
    <cellStyle name="Normal 9 2 3 4" xfId="882"/>
    <cellStyle name="Normal 9 2 3 4 2" xfId="9639"/>
    <cellStyle name="Normal 9 2 3 5" xfId="9423"/>
    <cellStyle name="Normal 9 2 4" xfId="660"/>
    <cellStyle name="Normal 9 2 4 2" xfId="765"/>
    <cellStyle name="Normal 9 2 4 2 2" xfId="981"/>
    <cellStyle name="Normal 9 2 4 2 2 2" xfId="9738"/>
    <cellStyle name="Normal 9 2 4 2 3" xfId="9522"/>
    <cellStyle name="Normal 9 2 4 3" xfId="837"/>
    <cellStyle name="Normal 9 2 4 3 2" xfId="1053"/>
    <cellStyle name="Normal 9 2 4 3 2 2" xfId="9810"/>
    <cellStyle name="Normal 9 2 4 3 3" xfId="9594"/>
    <cellStyle name="Normal 9 2 4 4" xfId="909"/>
    <cellStyle name="Normal 9 2 4 4 2" xfId="9666"/>
    <cellStyle name="Normal 9 2 4 5" xfId="9450"/>
    <cellStyle name="Normal 9 2 5" xfId="699"/>
    <cellStyle name="Normal 9 2 5 2" xfId="928"/>
    <cellStyle name="Normal 9 2 5 2 2" xfId="9685"/>
    <cellStyle name="Normal 9 2 5 3" xfId="9469"/>
    <cellStyle name="Normal 9 2 6" xfId="784"/>
    <cellStyle name="Normal 9 2 6 2" xfId="1000"/>
    <cellStyle name="Normal 9 2 6 2 2" xfId="9757"/>
    <cellStyle name="Normal 9 2 6 3" xfId="9541"/>
    <cellStyle name="Normal 9 2 7" xfId="856"/>
    <cellStyle name="Normal 9 2 7 2" xfId="9613"/>
    <cellStyle name="Normal 9 2 8" xfId="9395"/>
    <cellStyle name="Normal 9 3" xfId="378"/>
    <cellStyle name="Normal 9 3 2" xfId="712"/>
    <cellStyle name="Normal 9 3 2 2" xfId="940"/>
    <cellStyle name="Normal 9 3 2 2 2" xfId="9697"/>
    <cellStyle name="Normal 9 3 2 3" xfId="9481"/>
    <cellStyle name="Normal 9 3 3" xfId="796"/>
    <cellStyle name="Normal 9 3 3 2" xfId="1012"/>
    <cellStyle name="Normal 9 3 3 2 2" xfId="9769"/>
    <cellStyle name="Normal 9 3 3 3" xfId="9553"/>
    <cellStyle name="Normal 9 3 4" xfId="868"/>
    <cellStyle name="Normal 9 3 4 2" xfId="9625"/>
    <cellStyle name="Normal 9 3 5" xfId="9409"/>
    <cellStyle name="Normal 9 4" xfId="421"/>
    <cellStyle name="Normal 9 4 2" xfId="725"/>
    <cellStyle name="Normal 9 4 2 2" xfId="953"/>
    <cellStyle name="Normal 9 4 2 2 2" xfId="9710"/>
    <cellStyle name="Normal 9 4 2 3" xfId="9494"/>
    <cellStyle name="Normal 9 4 3" xfId="809"/>
    <cellStyle name="Normal 9 4 3 2" xfId="1025"/>
    <cellStyle name="Normal 9 4 3 2 2" xfId="9782"/>
    <cellStyle name="Normal 9 4 3 3" xfId="9566"/>
    <cellStyle name="Normal 9 4 4" xfId="881"/>
    <cellStyle name="Normal 9 4 4 2" xfId="9638"/>
    <cellStyle name="Normal 9 4 5" xfId="9422"/>
    <cellStyle name="Normal 9 5" xfId="624"/>
    <cellStyle name="Normal 9 5 2" xfId="734"/>
    <cellStyle name="Normal 9 5 2 2" xfId="962"/>
    <cellStyle name="Normal 9 5 2 2 2" xfId="9719"/>
    <cellStyle name="Normal 9 5 2 3" xfId="9503"/>
    <cellStyle name="Normal 9 5 3" xfId="818"/>
    <cellStyle name="Normal 9 5 3 2" xfId="1034"/>
    <cellStyle name="Normal 9 5 3 2 2" xfId="9791"/>
    <cellStyle name="Normal 9 5 3 3" xfId="9575"/>
    <cellStyle name="Normal 9 5 4" xfId="890"/>
    <cellStyle name="Normal 9 5 4 2" xfId="9647"/>
    <cellStyle name="Normal 9 5 5" xfId="9431"/>
    <cellStyle name="Normal 9 6" xfId="632"/>
    <cellStyle name="Normal 9 6 2" xfId="740"/>
    <cellStyle name="Normal 9 6 2 2" xfId="968"/>
    <cellStyle name="Normal 9 6 2 2 2" xfId="9725"/>
    <cellStyle name="Normal 9 6 2 3" xfId="9509"/>
    <cellStyle name="Normal 9 6 3" xfId="824"/>
    <cellStyle name="Normal 9 6 3 2" xfId="1040"/>
    <cellStyle name="Normal 9 6 3 2 2" xfId="9797"/>
    <cellStyle name="Normal 9 6 3 3" xfId="9581"/>
    <cellStyle name="Normal 9 6 4" xfId="896"/>
    <cellStyle name="Normal 9 6 4 2" xfId="9653"/>
    <cellStyle name="Normal 9 6 5" xfId="9437"/>
    <cellStyle name="Normal 9 7" xfId="659"/>
    <cellStyle name="Normal 9 7 2" xfId="764"/>
    <cellStyle name="Normal 9 7 2 2" xfId="980"/>
    <cellStyle name="Normal 9 7 2 2 2" xfId="9737"/>
    <cellStyle name="Normal 9 7 2 3" xfId="9521"/>
    <cellStyle name="Normal 9 7 3" xfId="836"/>
    <cellStyle name="Normal 9 7 3 2" xfId="1052"/>
    <cellStyle name="Normal 9 7 3 2 2" xfId="9809"/>
    <cellStyle name="Normal 9 7 3 3" xfId="9593"/>
    <cellStyle name="Normal 9 7 4" xfId="908"/>
    <cellStyle name="Normal 9 7 4 2" xfId="9665"/>
    <cellStyle name="Normal 9 7 5" xfId="9449"/>
    <cellStyle name="Normal 9 8" xfId="677"/>
    <cellStyle name="Normal 9 8 2" xfId="771"/>
    <cellStyle name="Normal 9 8 2 2" xfId="987"/>
    <cellStyle name="Normal 9 8 2 2 2" xfId="9744"/>
    <cellStyle name="Normal 9 8 2 3" xfId="9528"/>
    <cellStyle name="Normal 9 8 3" xfId="843"/>
    <cellStyle name="Normal 9 8 3 2" xfId="1059"/>
    <cellStyle name="Normal 9 8 3 2 2" xfId="9816"/>
    <cellStyle name="Normal 9 8 3 3" xfId="9600"/>
    <cellStyle name="Normal 9 8 4" xfId="915"/>
    <cellStyle name="Normal 9 8 4 2" xfId="9672"/>
    <cellStyle name="Normal 9 8 5" xfId="9456"/>
    <cellStyle name="Normal 9 9" xfId="698"/>
    <cellStyle name="Normal 9 9 2" xfId="927"/>
    <cellStyle name="Normal 9 9 2 2" xfId="9684"/>
    <cellStyle name="Normal 9 9 3" xfId="9468"/>
    <cellStyle name="Normal_21 Exh B" xfId="206"/>
    <cellStyle name="Normal_ATC Projected 2008 Monthly Plant Balances for Attachment O 2 (2)" xfId="207"/>
    <cellStyle name="Normal_Attachment GG Example 8 26 09" xfId="208"/>
    <cellStyle name="Normal_Attachment GG Template ER11-28 11-18-10" xfId="209"/>
    <cellStyle name="Normal_Attachment Os for 2002 True-up" xfId="210"/>
    <cellStyle name="Normal_FERC Functional M&amp;S All Cos" xfId="554"/>
    <cellStyle name="Normal_Schedule O Info for Mike" xfId="211"/>
    <cellStyle name="Normal_Support 2003 PSI Peak Demand excluding Joint Owners 2" xfId="555"/>
    <cellStyle name="Note 2" xfId="604"/>
    <cellStyle name="Note 2 2" xfId="9143"/>
    <cellStyle name="Note 3" xfId="9144"/>
    <cellStyle name="Note 4" xfId="9145"/>
    <cellStyle name="Note 5" xfId="9146"/>
    <cellStyle name="Note 5 2" xfId="9147"/>
    <cellStyle name="Note 5 2 2" xfId="9148"/>
    <cellStyle name="Note 5 2 3" xfId="9149"/>
    <cellStyle name="Note 5 3" xfId="9150"/>
    <cellStyle name="Note 5 4" xfId="9151"/>
    <cellStyle name="Note 5 5" xfId="9152"/>
    <cellStyle name="Note 6" xfId="9153"/>
    <cellStyle name="Note 7" xfId="9154"/>
    <cellStyle name="Note 8" xfId="9155"/>
    <cellStyle name="Note 9" xfId="9156"/>
    <cellStyle name="Output 2" xfId="605"/>
    <cellStyle name="Output 2 2" xfId="9157"/>
    <cellStyle name="Output 3" xfId="9158"/>
    <cellStyle name="Output 4" xfId="9159"/>
    <cellStyle name="Output 5" xfId="9160"/>
    <cellStyle name="Output 6" xfId="9161"/>
    <cellStyle name="Output 7" xfId="9162"/>
    <cellStyle name="Output 8" xfId="9163"/>
    <cellStyle name="Output 9" xfId="9164"/>
    <cellStyle name="Output1_Back" xfId="212"/>
    <cellStyle name="p" xfId="213"/>
    <cellStyle name="p_2010 Attachment O  GG_082709" xfId="214"/>
    <cellStyle name="p_2010 Attachment O Template Supporting Work Papers_ITC Midwest" xfId="215"/>
    <cellStyle name="p_2010 Attachment O Template Supporting Work Papers_ITCTransmission" xfId="216"/>
    <cellStyle name="p_2010 Attachment O Template Supporting Work Papers_METC" xfId="217"/>
    <cellStyle name="p_2Mod11" xfId="218"/>
    <cellStyle name="p_aavidmod11.xls Chart 1" xfId="219"/>
    <cellStyle name="p_aavidmod11.xls Chart 2" xfId="220"/>
    <cellStyle name="p_Attachment O &amp; GG" xfId="221"/>
    <cellStyle name="p_charts for capm" xfId="222"/>
    <cellStyle name="p_DCF" xfId="223"/>
    <cellStyle name="p_DCF_2Mod11" xfId="224"/>
    <cellStyle name="p_DCF_aavidmod11.xls Chart 1" xfId="225"/>
    <cellStyle name="p_DCF_aavidmod11.xls Chart 2" xfId="226"/>
    <cellStyle name="p_DCF_charts for capm" xfId="227"/>
    <cellStyle name="p_DCF_DCF5" xfId="228"/>
    <cellStyle name="p_DCF_Template2" xfId="229"/>
    <cellStyle name="p_DCF_Template2_1" xfId="230"/>
    <cellStyle name="p_DCF_VERA" xfId="231"/>
    <cellStyle name="p_DCF_VERA_1" xfId="232"/>
    <cellStyle name="p_DCF_VERA_1_Template2" xfId="233"/>
    <cellStyle name="p_DCF_VERA_aavidmod11.xls Chart 2" xfId="234"/>
    <cellStyle name="p_DCF_VERA_Model02" xfId="235"/>
    <cellStyle name="p_DCF_VERA_Template2" xfId="236"/>
    <cellStyle name="p_DCF_VERA_VERA" xfId="237"/>
    <cellStyle name="p_DCF_VERA_VERA_1" xfId="238"/>
    <cellStyle name="p_DCF_VERA_VERA_2" xfId="239"/>
    <cellStyle name="p_DCF_VERA_VERA_Template2" xfId="240"/>
    <cellStyle name="p_DCF5" xfId="241"/>
    <cellStyle name="p_ITC Great Plains Formula 1-12-09a" xfId="242"/>
    <cellStyle name="p_ITCM 2010 Template" xfId="243"/>
    <cellStyle name="p_ITCMW 2009 Rate" xfId="244"/>
    <cellStyle name="p_ITCMW 2010 Rate_083109" xfId="245"/>
    <cellStyle name="p_ITCOP 2010 Rate_083109" xfId="246"/>
    <cellStyle name="p_ITCT 2009 Rate" xfId="247"/>
    <cellStyle name="p_ITCT New 2010 Attachment O &amp; GG_111209NL" xfId="248"/>
    <cellStyle name="p_METC 2010 Rate_083109" xfId="249"/>
    <cellStyle name="p_Template2" xfId="250"/>
    <cellStyle name="p_Template2_1" xfId="251"/>
    <cellStyle name="p_VERA" xfId="252"/>
    <cellStyle name="p_VERA_1" xfId="253"/>
    <cellStyle name="p_VERA_1_Template2" xfId="254"/>
    <cellStyle name="p_VERA_aavidmod11.xls Chart 2" xfId="255"/>
    <cellStyle name="p_VERA_Model02" xfId="256"/>
    <cellStyle name="p_VERA_Template2" xfId="257"/>
    <cellStyle name="p_VERA_VERA" xfId="258"/>
    <cellStyle name="p_VERA_VERA_1" xfId="259"/>
    <cellStyle name="p_VERA_VERA_2" xfId="260"/>
    <cellStyle name="p_VERA_VERA_Template2" xfId="261"/>
    <cellStyle name="p1" xfId="262"/>
    <cellStyle name="p2" xfId="263"/>
    <cellStyle name="p3" xfId="264"/>
    <cellStyle name="Percent" xfId="265" builtinId="5"/>
    <cellStyle name="Percent %" xfId="266"/>
    <cellStyle name="Percent % Long Underline" xfId="267"/>
    <cellStyle name="Percent (0)" xfId="268"/>
    <cellStyle name="Percent [0]" xfId="269"/>
    <cellStyle name="Percent [1]" xfId="270"/>
    <cellStyle name="Percent [2]" xfId="271"/>
    <cellStyle name="Percent [3]" xfId="272"/>
    <cellStyle name="Percent 0.0%" xfId="273"/>
    <cellStyle name="Percent 0.0% Long Underline" xfId="274"/>
    <cellStyle name="Percent 0.00%" xfId="275"/>
    <cellStyle name="Percent 0.00% Long Underline" xfId="276"/>
    <cellStyle name="Percent 0.000%" xfId="277"/>
    <cellStyle name="Percent 0.000% Long Underline" xfId="278"/>
    <cellStyle name="Percent 0.0000%" xfId="279"/>
    <cellStyle name="Percent 0.0000% Long Underline" xfId="280"/>
    <cellStyle name="Percent 10" xfId="633"/>
    <cellStyle name="Percent 11" xfId="645"/>
    <cellStyle name="Percent 11 2" xfId="750"/>
    <cellStyle name="Percent 12" xfId="635"/>
    <cellStyle name="Percent 12 2" xfId="742"/>
    <cellStyle name="Percent 13" xfId="682"/>
    <cellStyle name="Percent 14" xfId="661"/>
    <cellStyle name="Percent 15" xfId="683"/>
    <cellStyle name="Percent 16" xfId="666"/>
    <cellStyle name="Percent 17" xfId="684"/>
    <cellStyle name="Percent 18" xfId="665"/>
    <cellStyle name="Percent 19" xfId="685"/>
    <cellStyle name="Percent 2" xfId="281"/>
    <cellStyle name="Percent 2 2" xfId="282"/>
    <cellStyle name="Percent 2 3" xfId="9165"/>
    <cellStyle name="Percent 20" xfId="663"/>
    <cellStyle name="Percent 21" xfId="686"/>
    <cellStyle name="Percent 22" xfId="662"/>
    <cellStyle name="Percent 3" xfId="283"/>
    <cellStyle name="Percent 3 2" xfId="284"/>
    <cellStyle name="Percent 3 3" xfId="606"/>
    <cellStyle name="Percent 3 4" xfId="607"/>
    <cellStyle name="Percent 3 5" xfId="646"/>
    <cellStyle name="Percent 3 5 2" xfId="751"/>
    <cellStyle name="Percent 4" xfId="285"/>
    <cellStyle name="Percent 4 2" xfId="608"/>
    <cellStyle name="Percent 5" xfId="286"/>
    <cellStyle name="Percent 6" xfId="287"/>
    <cellStyle name="Percent 7" xfId="288"/>
    <cellStyle name="Percent 7 2" xfId="9166"/>
    <cellStyle name="Percent 7 2 2" xfId="9167"/>
    <cellStyle name="Percent 7 2 3" xfId="9168"/>
    <cellStyle name="Percent 7 3" xfId="9169"/>
    <cellStyle name="Percent 7 4" xfId="9170"/>
    <cellStyle name="Percent 7 5" xfId="9171"/>
    <cellStyle name="Percent 8" xfId="625"/>
    <cellStyle name="Percent 9" xfId="584"/>
    <cellStyle name="Percent Input" xfId="289"/>
    <cellStyle name="Percent0" xfId="290"/>
    <cellStyle name="Percent1" xfId="291"/>
    <cellStyle name="Percent2" xfId="292"/>
    <cellStyle name="PSChar" xfId="293"/>
    <cellStyle name="PSChar 10" xfId="9172"/>
    <cellStyle name="PSChar 10 2" xfId="9173"/>
    <cellStyle name="PSChar 11" xfId="9174"/>
    <cellStyle name="PSChar 11 2" xfId="9175"/>
    <cellStyle name="PSChar 12" xfId="9176"/>
    <cellStyle name="PSChar 12 2" xfId="9177"/>
    <cellStyle name="PSChar 13" xfId="9178"/>
    <cellStyle name="PSChar 14" xfId="9179"/>
    <cellStyle name="PSChar 14 2" xfId="9180"/>
    <cellStyle name="PSChar 15" xfId="9181"/>
    <cellStyle name="PSChar 16" xfId="9182"/>
    <cellStyle name="PSChar 16 2" xfId="9183"/>
    <cellStyle name="PSChar 2" xfId="9184"/>
    <cellStyle name="PSChar 2 2" xfId="9185"/>
    <cellStyle name="PSChar 3" xfId="9186"/>
    <cellStyle name="PSChar 3 2" xfId="9187"/>
    <cellStyle name="PSChar 4" xfId="9188"/>
    <cellStyle name="PSChar 4 2" xfId="9189"/>
    <cellStyle name="PSChar 5" xfId="9190"/>
    <cellStyle name="PSChar 5 2" xfId="9191"/>
    <cellStyle name="PSChar 6" xfId="9192"/>
    <cellStyle name="PSChar 6 2" xfId="9193"/>
    <cellStyle name="PSChar 7" xfId="9194"/>
    <cellStyle name="PSChar 7 2" xfId="9195"/>
    <cellStyle name="PSChar 8" xfId="9196"/>
    <cellStyle name="PSChar 8 2" xfId="9197"/>
    <cellStyle name="PSChar 9" xfId="9198"/>
    <cellStyle name="PSChar 9 2" xfId="9199"/>
    <cellStyle name="PSChar 9 2 2" xfId="9200"/>
    <cellStyle name="PSChar 9 3" xfId="9201"/>
    <cellStyle name="PSDate" xfId="294"/>
    <cellStyle name="PSDate 10" xfId="9202"/>
    <cellStyle name="PSDate 10 2" xfId="9203"/>
    <cellStyle name="PSDate 11" xfId="9204"/>
    <cellStyle name="PSDate 11 2" xfId="9205"/>
    <cellStyle name="PSDate 12" xfId="9206"/>
    <cellStyle name="PSDate 12 2" xfId="9207"/>
    <cellStyle name="PSDate 13" xfId="9208"/>
    <cellStyle name="PSDate 14" xfId="9209"/>
    <cellStyle name="PSDate 14 2" xfId="9210"/>
    <cellStyle name="PSDate 15" xfId="9211"/>
    <cellStyle name="PSDate 16" xfId="9212"/>
    <cellStyle name="PSDate 16 2" xfId="9213"/>
    <cellStyle name="PSDate 2" xfId="9214"/>
    <cellStyle name="PSDate 2 2" xfId="9215"/>
    <cellStyle name="PSDate 3" xfId="9216"/>
    <cellStyle name="PSDate 3 2" xfId="9217"/>
    <cellStyle name="PSDate 4" xfId="9218"/>
    <cellStyle name="PSDate 4 2" xfId="9219"/>
    <cellStyle name="PSDate 5" xfId="9220"/>
    <cellStyle name="PSDate 5 2" xfId="9221"/>
    <cellStyle name="PSDate 6" xfId="9222"/>
    <cellStyle name="PSDate 6 2" xfId="9223"/>
    <cellStyle name="PSDate 7" xfId="9224"/>
    <cellStyle name="PSDate 7 2" xfId="9225"/>
    <cellStyle name="PSDate 8" xfId="9226"/>
    <cellStyle name="PSDate 8 2" xfId="9227"/>
    <cellStyle name="PSDate 9" xfId="9228"/>
    <cellStyle name="PSDate 9 2" xfId="9229"/>
    <cellStyle name="PSDate 9 2 2" xfId="9230"/>
    <cellStyle name="PSDate 9 3" xfId="9231"/>
    <cellStyle name="PSDec" xfId="295"/>
    <cellStyle name="PSDec 10" xfId="9232"/>
    <cellStyle name="PSDec 10 2" xfId="9233"/>
    <cellStyle name="PSDec 11" xfId="9234"/>
    <cellStyle name="PSDec 11 2" xfId="9235"/>
    <cellStyle name="PSDec 12" xfId="9236"/>
    <cellStyle name="PSDec 12 2" xfId="9237"/>
    <cellStyle name="PSDec 13" xfId="9238"/>
    <cellStyle name="PSDec 14" xfId="9239"/>
    <cellStyle name="PSDec 14 2" xfId="9240"/>
    <cellStyle name="PSDec 15" xfId="9241"/>
    <cellStyle name="PSDec 16" xfId="9242"/>
    <cellStyle name="PSDec 16 2" xfId="9243"/>
    <cellStyle name="PSDec 2" xfId="9244"/>
    <cellStyle name="PSDec 2 2" xfId="9245"/>
    <cellStyle name="PSDec 3" xfId="9246"/>
    <cellStyle name="PSDec 3 2" xfId="9247"/>
    <cellStyle name="PSDec 4" xfId="9248"/>
    <cellStyle name="PSDec 4 2" xfId="9249"/>
    <cellStyle name="PSDec 5" xfId="9250"/>
    <cellStyle name="PSDec 5 2" xfId="9251"/>
    <cellStyle name="PSDec 6" xfId="9252"/>
    <cellStyle name="PSDec 6 2" xfId="9253"/>
    <cellStyle name="PSDec 7" xfId="9254"/>
    <cellStyle name="PSDec 7 2" xfId="9255"/>
    <cellStyle name="PSDec 8" xfId="9256"/>
    <cellStyle name="PSDec 8 2" xfId="9257"/>
    <cellStyle name="PSDec 9" xfId="9258"/>
    <cellStyle name="PSDec 9 2" xfId="9259"/>
    <cellStyle name="PSDec 9 2 2" xfId="9260"/>
    <cellStyle name="PSDec 9 3" xfId="9261"/>
    <cellStyle name="PSdesc" xfId="296"/>
    <cellStyle name="PSHeading" xfId="297"/>
    <cellStyle name="PSHeading 10" xfId="9262"/>
    <cellStyle name="PSHeading 10 2" xfId="9263"/>
    <cellStyle name="PSHeading 11" xfId="9264"/>
    <cellStyle name="PSHeading 11 2" xfId="9265"/>
    <cellStyle name="PSHeading 11 2 2" xfId="9266"/>
    <cellStyle name="PSHeading 11 3" xfId="9267"/>
    <cellStyle name="PSHeading 12" xfId="9268"/>
    <cellStyle name="PSHeading 12 2" xfId="9269"/>
    <cellStyle name="PSHeading 13" xfId="9270"/>
    <cellStyle name="PSHeading 13 2" xfId="9271"/>
    <cellStyle name="PSHeading 14" xfId="9272"/>
    <cellStyle name="PSHeading 14 2" xfId="9273"/>
    <cellStyle name="PSHeading 15" xfId="9274"/>
    <cellStyle name="PSHeading 16" xfId="9275"/>
    <cellStyle name="PSHeading 16 2" xfId="9276"/>
    <cellStyle name="PSHeading 17" xfId="9277"/>
    <cellStyle name="PSHeading 18" xfId="9278"/>
    <cellStyle name="PSHeading 19" xfId="9279"/>
    <cellStyle name="PSHeading 19 2" xfId="9280"/>
    <cellStyle name="PSHeading 19 3" xfId="9281"/>
    <cellStyle name="PSHeading 2" xfId="9282"/>
    <cellStyle name="PSHeading 2 2" xfId="9283"/>
    <cellStyle name="PSHeading 20" xfId="9284"/>
    <cellStyle name="PSHeading 20 2" xfId="9285"/>
    <cellStyle name="PSHeading 21" xfId="9396"/>
    <cellStyle name="PSHeading 3" xfId="9286"/>
    <cellStyle name="PSHeading 3 2" xfId="9287"/>
    <cellStyle name="PSHeading 4" xfId="9288"/>
    <cellStyle name="PSHeading 4 2" xfId="9289"/>
    <cellStyle name="PSHeading 5" xfId="9290"/>
    <cellStyle name="PSHeading 5 2" xfId="9291"/>
    <cellStyle name="PSHeading 6" xfId="9292"/>
    <cellStyle name="PSHeading 6 2" xfId="9293"/>
    <cellStyle name="PSHeading 7" xfId="9294"/>
    <cellStyle name="PSHeading 7 2" xfId="9295"/>
    <cellStyle name="PSHeading 8" xfId="9296"/>
    <cellStyle name="PSHeading 8 2" xfId="9297"/>
    <cellStyle name="PSHeading 9" xfId="9298"/>
    <cellStyle name="PSHeading_July prelim tb" xfId="9299"/>
    <cellStyle name="PSInt" xfId="298"/>
    <cellStyle name="PSInt 10" xfId="9300"/>
    <cellStyle name="PSInt 10 2" xfId="9301"/>
    <cellStyle name="PSInt 11" xfId="9302"/>
    <cellStyle name="PSInt 11 2" xfId="9303"/>
    <cellStyle name="PSInt 12" xfId="9304"/>
    <cellStyle name="PSInt 12 2" xfId="9305"/>
    <cellStyle name="PSInt 13" xfId="9306"/>
    <cellStyle name="PSInt 14" xfId="9307"/>
    <cellStyle name="PSInt 14 2" xfId="9308"/>
    <cellStyle name="PSInt 15" xfId="9309"/>
    <cellStyle name="PSInt 16" xfId="9310"/>
    <cellStyle name="PSInt 16 2" xfId="9311"/>
    <cellStyle name="PSInt 2" xfId="9312"/>
    <cellStyle name="PSInt 2 2" xfId="9313"/>
    <cellStyle name="PSInt 3" xfId="9314"/>
    <cellStyle name="PSInt 3 2" xfId="9315"/>
    <cellStyle name="PSInt 4" xfId="9316"/>
    <cellStyle name="PSInt 4 2" xfId="9317"/>
    <cellStyle name="PSInt 5" xfId="9318"/>
    <cellStyle name="PSInt 5 2" xfId="9319"/>
    <cellStyle name="PSInt 6" xfId="9320"/>
    <cellStyle name="PSInt 6 2" xfId="9321"/>
    <cellStyle name="PSInt 7" xfId="9322"/>
    <cellStyle name="PSInt 7 2" xfId="9323"/>
    <cellStyle name="PSInt 8" xfId="9324"/>
    <cellStyle name="PSInt 8 2" xfId="9325"/>
    <cellStyle name="PSInt 9" xfId="9326"/>
    <cellStyle name="PSInt 9 2" xfId="9327"/>
    <cellStyle name="PSInt 9 2 2" xfId="9328"/>
    <cellStyle name="PSInt 9 3" xfId="9329"/>
    <cellStyle name="PSSpacer" xfId="299"/>
    <cellStyle name="PSSpacer 10" xfId="9330"/>
    <cellStyle name="PSSpacer 10 2" xfId="9331"/>
    <cellStyle name="PSSpacer 11" xfId="9332"/>
    <cellStyle name="PSSpacer 11 2" xfId="9333"/>
    <cellStyle name="PSSpacer 12" xfId="9334"/>
    <cellStyle name="PSSpacer 13" xfId="9335"/>
    <cellStyle name="PSSpacer 13 2" xfId="9336"/>
    <cellStyle name="PSSpacer 14" xfId="9337"/>
    <cellStyle name="PSSpacer 15" xfId="9338"/>
    <cellStyle name="PSSpacer 15 2" xfId="9339"/>
    <cellStyle name="PSSpacer 2" xfId="9340"/>
    <cellStyle name="PSSpacer 2 2" xfId="9341"/>
    <cellStyle name="PSSpacer 3" xfId="9342"/>
    <cellStyle name="PSSpacer 3 2" xfId="9343"/>
    <cellStyle name="PSSpacer 4" xfId="9344"/>
    <cellStyle name="PSSpacer 4 2" xfId="9345"/>
    <cellStyle name="PSSpacer 5" xfId="9346"/>
    <cellStyle name="PSSpacer 5 2" xfId="9347"/>
    <cellStyle name="PSSpacer 6" xfId="9348"/>
    <cellStyle name="PSSpacer 6 2" xfId="9349"/>
    <cellStyle name="PSSpacer 7" xfId="9350"/>
    <cellStyle name="PSSpacer 7 2" xfId="9351"/>
    <cellStyle name="PSSpacer 8" xfId="9352"/>
    <cellStyle name="PSSpacer 8 2" xfId="9353"/>
    <cellStyle name="PSSpacer 8 2 2" xfId="9354"/>
    <cellStyle name="PSSpacer 8 3" xfId="9355"/>
    <cellStyle name="PSSpacer 9" xfId="9356"/>
    <cellStyle name="PSSpacer 9 2" xfId="9357"/>
    <cellStyle name="PStest" xfId="300"/>
    <cellStyle name="R00A" xfId="301"/>
    <cellStyle name="R00B" xfId="302"/>
    <cellStyle name="R00L" xfId="303"/>
    <cellStyle name="R01A" xfId="304"/>
    <cellStyle name="R01B" xfId="305"/>
    <cellStyle name="R01H" xfId="306"/>
    <cellStyle name="R01L" xfId="307"/>
    <cellStyle name="R02A" xfId="308"/>
    <cellStyle name="R02B" xfId="309"/>
    <cellStyle name="R02H" xfId="310"/>
    <cellStyle name="R02L" xfId="311"/>
    <cellStyle name="R03A" xfId="312"/>
    <cellStyle name="R03B" xfId="313"/>
    <cellStyle name="R03H" xfId="314"/>
    <cellStyle name="R03L" xfId="315"/>
    <cellStyle name="R04A" xfId="316"/>
    <cellStyle name="R04B" xfId="317"/>
    <cellStyle name="R04H" xfId="318"/>
    <cellStyle name="R04L" xfId="319"/>
    <cellStyle name="R05A" xfId="320"/>
    <cellStyle name="R05B" xfId="321"/>
    <cellStyle name="R05H" xfId="322"/>
    <cellStyle name="R05L" xfId="323"/>
    <cellStyle name="R05L 2" xfId="324"/>
    <cellStyle name="R06A" xfId="325"/>
    <cellStyle name="R06B" xfId="326"/>
    <cellStyle name="R06H" xfId="327"/>
    <cellStyle name="R06L" xfId="328"/>
    <cellStyle name="R07A" xfId="329"/>
    <cellStyle name="R07B" xfId="330"/>
    <cellStyle name="R07H" xfId="331"/>
    <cellStyle name="R07L" xfId="332"/>
    <cellStyle name="rborder" xfId="333"/>
    <cellStyle name="red" xfId="334"/>
    <cellStyle name="s_HardInc " xfId="335"/>
    <cellStyle name="s_HardInc _ITC Great Plains Formula 1-12-09a" xfId="336"/>
    <cellStyle name="scenario" xfId="337"/>
    <cellStyle name="scenario 2" xfId="9397"/>
    <cellStyle name="SECTION" xfId="338"/>
    <cellStyle name="Sheetmult" xfId="339"/>
    <cellStyle name="Shtmultx" xfId="340"/>
    <cellStyle name="Style 1" xfId="341"/>
    <cellStyle name="STYLE1" xfId="342"/>
    <cellStyle name="STYLE2" xfId="343"/>
    <cellStyle name="System Defined" xfId="344"/>
    <cellStyle name="TableHeading" xfId="345"/>
    <cellStyle name="tb" xfId="346"/>
    <cellStyle name="Tickmark" xfId="347"/>
    <cellStyle name="Title 2" xfId="613"/>
    <cellStyle name="Title 3" xfId="9358"/>
    <cellStyle name="Title 4" xfId="9359"/>
    <cellStyle name="Title 5" xfId="9360"/>
    <cellStyle name="Title 6" xfId="9361"/>
    <cellStyle name="Title 7" xfId="9362"/>
    <cellStyle name="Title 8" xfId="9363"/>
    <cellStyle name="Title1" xfId="348"/>
    <cellStyle name="top" xfId="349"/>
    <cellStyle name="Total" xfId="350" builtinId="25" customBuiltin="1"/>
    <cellStyle name="Total 2" xfId="9364"/>
    <cellStyle name="Total 2 2" xfId="9365"/>
    <cellStyle name="Total 3" xfId="9366"/>
    <cellStyle name="Total 4" xfId="9367"/>
    <cellStyle name="Total 5" xfId="9368"/>
    <cellStyle name="Total 6" xfId="9369"/>
    <cellStyle name="Total 7" xfId="9370"/>
    <cellStyle name="Total 8" xfId="9371"/>
    <cellStyle name="w" xfId="351"/>
    <cellStyle name="Warning Text 2" xfId="614"/>
    <cellStyle name="Warning Text 2 2" xfId="9372"/>
    <cellStyle name="Warning Text 3" xfId="9373"/>
    <cellStyle name="Warning Text 4" xfId="9374"/>
    <cellStyle name="Warning Text 5" xfId="9375"/>
    <cellStyle name="Warning Text 6" xfId="9376"/>
    <cellStyle name="Warning Text 7" xfId="9377"/>
    <cellStyle name="Warning Text 8" xfId="9378"/>
    <cellStyle name="Warning Text 9" xfId="9379"/>
    <cellStyle name="XComma" xfId="352"/>
    <cellStyle name="XComma 0.0" xfId="353"/>
    <cellStyle name="XComma 0.00" xfId="354"/>
    <cellStyle name="XComma 0.000" xfId="355"/>
    <cellStyle name="XCurrency" xfId="356"/>
    <cellStyle name="XCurrency 0.0" xfId="357"/>
    <cellStyle name="XCurrency 0.00" xfId="358"/>
    <cellStyle name="XCurrency 0.000" xfId="359"/>
    <cellStyle name="yra" xfId="360"/>
    <cellStyle name="yrActual" xfId="361"/>
    <cellStyle name="yre" xfId="362"/>
    <cellStyle name="yrExpect" xfId="363"/>
  </cellStyles>
  <dxfs count="0"/>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373380</xdr:colOff>
          <xdr:row>4</xdr:row>
          <xdr:rowOff>7620</xdr:rowOff>
        </xdr:from>
        <xdr:to>
          <xdr:col>1</xdr:col>
          <xdr:colOff>1021080</xdr:colOff>
          <xdr:row>4</xdr:row>
          <xdr:rowOff>7620</xdr:rowOff>
        </xdr:to>
        <xdr:sp macro="" textlink="">
          <xdr:nvSpPr>
            <xdr:cNvPr id="98305" name="Object 1" hidden="1">
              <a:extLst>
                <a:ext uri="{63B3BB69-23CF-44E3-9099-C40C66FF867C}">
                  <a14:compatExt spid="_x0000_s983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365760</xdr:colOff>
          <xdr:row>3</xdr:row>
          <xdr:rowOff>152400</xdr:rowOff>
        </xdr:from>
        <xdr:to>
          <xdr:col>2</xdr:col>
          <xdr:colOff>998220</xdr:colOff>
          <xdr:row>3</xdr:row>
          <xdr:rowOff>152400</xdr:rowOff>
        </xdr:to>
        <xdr:sp macro="" textlink="">
          <xdr:nvSpPr>
            <xdr:cNvPr id="96257" name="Object 1" hidden="1">
              <a:extLst>
                <a:ext uri="{63B3BB69-23CF-44E3-9099-C40C66FF867C}">
                  <a14:compatExt spid="_x0000_s962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ax\Accruals\2010\2010&#173;_Tax%20Accr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gulatory\Transmission\Transmission%20-FTR\Formula%20Rate%20FY2014\Annual%20Update\Posting%20Files\Updated%20for%20Depr%20Rate%20Chang\KCPL%20Transmission%20%20Formula%20Rate%20FY2014-Annual%20Update%20-Depr%20Chang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Notes to Development"/>
      <sheetName val="Summary"/>
      <sheetName val="Actual Net Rev Req"/>
      <sheetName val="Actual Gross Rev Req"/>
      <sheetName val="Actual Sch 1 Rev Req"/>
      <sheetName val="A-1 (Act. Rev Credit) "/>
      <sheetName val="A-2 (Act. Divisor) "/>
      <sheetName val="A-3 ( Act. ADIT)"/>
      <sheetName val="A-4 (Act. Excluded Assets) "/>
      <sheetName val="A-5 (Act Depreciation Rate)"/>
      <sheetName val="A-6 (Act Taxes Other)"/>
      <sheetName val="A-7 (Act. RTO Directed Proj)"/>
      <sheetName val="A-8 (Act. Sponsor) "/>
      <sheetName val="A-9 (Act. Incentive Projects)"/>
      <sheetName val="A-10 (Act. A&amp;G)"/>
      <sheetName val="A-11 (Act 13 Mo &amp; BOY-EOY Aver)"/>
      <sheetName val="TU (True-Up)"/>
      <sheetName val="RTO Project Smry"/>
      <sheetName val="Spon Project Smry"/>
      <sheetName val="Projected Net Rev Req"/>
      <sheetName val="Projected Gross Rev Req"/>
      <sheetName val="Projected Schedule 1 Rev Req"/>
      <sheetName val="P-1 (Trans Plant)"/>
      <sheetName val="P-2 (Exp. &amp; Rev. Credits)"/>
      <sheetName val="P-3 (Trans. Network Load)"/>
      <sheetName val="P-4 (Proj. RTO Directed)"/>
      <sheetName val="P-5 (Sponsored Projects) "/>
    </sheetNames>
    <sheetDataSet>
      <sheetData sheetId="0" refreshError="1"/>
      <sheetData sheetId="1" refreshError="1"/>
      <sheetData sheetId="2" refreshError="1"/>
      <sheetData sheetId="3" refreshError="1"/>
      <sheetData sheetId="4" refreshError="1">
        <row r="39">
          <cell r="M39">
            <v>183359399.53846154</v>
          </cell>
        </row>
        <row r="156">
          <cell r="K156">
            <v>4.3009977375187969E-2</v>
          </cell>
        </row>
        <row r="194">
          <cell r="M194">
            <v>1.898472513614197E-2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image" Target="../media/image1.emf"/><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oleObject" Target="../embeddings/oleObject1.bin"/><Relationship Id="rId5" Type="http://schemas.openxmlformats.org/officeDocument/2006/relationships/vmlDrawing" Target="../drawings/vmlDrawing3.vml"/><Relationship Id="rId4"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0.bin"/><Relationship Id="rId7" Type="http://schemas.openxmlformats.org/officeDocument/2006/relationships/image" Target="../media/image1.emf"/><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oleObject" Target="../embeddings/oleObject2.bin"/><Relationship Id="rId5" Type="http://schemas.openxmlformats.org/officeDocument/2006/relationships/vmlDrawing" Target="../drawings/vmlDrawing4.vml"/><Relationship Id="rId4"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9"/>
  <sheetViews>
    <sheetView tabSelected="1" zoomScaleNormal="100" zoomScaleSheetLayoutView="85" workbookViewId="0"/>
  </sheetViews>
  <sheetFormatPr defaultColWidth="8.90625" defaultRowHeight="13.2"/>
  <cols>
    <col min="1" max="1" width="6.81640625" style="14" customWidth="1"/>
    <col min="2" max="2" width="43.54296875" style="14" customWidth="1"/>
    <col min="3" max="3" width="36.08984375" style="14" customWidth="1"/>
    <col min="4" max="4" width="16.36328125" style="14" customWidth="1"/>
    <col min="5" max="5" width="6.81640625" style="14" customWidth="1"/>
    <col min="6" max="6" width="7.36328125" style="14" customWidth="1"/>
    <col min="7" max="7" width="9.453125" style="14" customWidth="1"/>
    <col min="8" max="8" width="4.90625" style="14" customWidth="1"/>
    <col min="9" max="9" width="13.54296875" style="14" customWidth="1"/>
    <col min="10" max="10" width="5.6328125" style="14" customWidth="1"/>
    <col min="11" max="11" width="14.453125" style="14" bestFit="1" customWidth="1"/>
    <col min="12" max="12" width="14.6328125" style="14" bestFit="1" customWidth="1"/>
    <col min="13" max="16384" width="8.90625" style="14"/>
  </cols>
  <sheetData>
    <row r="1" spans="1:10">
      <c r="A1" s="103"/>
      <c r="B1" s="103"/>
      <c r="C1" s="103"/>
      <c r="D1" s="103"/>
      <c r="E1" s="103"/>
      <c r="F1" s="103"/>
      <c r="G1" s="103"/>
      <c r="H1" s="103"/>
      <c r="I1" s="103"/>
      <c r="J1" s="104" t="s">
        <v>628</v>
      </c>
    </row>
    <row r="2" spans="1:10">
      <c r="A2" s="103"/>
      <c r="B2" s="103"/>
      <c r="C2" s="103"/>
      <c r="D2" s="103"/>
      <c r="E2" s="103"/>
      <c r="F2" s="103"/>
      <c r="G2" s="103"/>
      <c r="H2" s="103"/>
      <c r="I2" s="103"/>
      <c r="J2" s="103"/>
    </row>
    <row r="3" spans="1:10">
      <c r="A3" s="34"/>
      <c r="B3" s="26" t="s">
        <v>1</v>
      </c>
      <c r="C3" s="201"/>
      <c r="D3" s="105" t="s">
        <v>901</v>
      </c>
      <c r="E3" s="26"/>
      <c r="F3" s="26"/>
      <c r="G3" s="106"/>
      <c r="H3" s="107"/>
      <c r="I3" s="108"/>
      <c r="J3" s="19" t="s">
        <v>910</v>
      </c>
    </row>
    <row r="4" spans="1:10">
      <c r="A4" s="34"/>
      <c r="C4" s="27"/>
      <c r="D4" s="30" t="s">
        <v>97</v>
      </c>
      <c r="E4" s="27"/>
      <c r="F4" s="27"/>
      <c r="G4" s="27"/>
      <c r="H4" s="109"/>
      <c r="I4" s="109"/>
      <c r="J4" s="110"/>
    </row>
    <row r="5" spans="1:10" ht="13.8">
      <c r="A5" s="34"/>
      <c r="B5" s="111"/>
      <c r="C5" s="118"/>
      <c r="D5" s="264" t="s">
        <v>902</v>
      </c>
      <c r="E5" s="118"/>
      <c r="F5" s="118"/>
      <c r="G5" s="118"/>
      <c r="H5" s="110"/>
      <c r="I5" s="110"/>
      <c r="J5" s="110"/>
    </row>
    <row r="6" spans="1:10" ht="13.8">
      <c r="B6" s="111"/>
      <c r="J6" s="112"/>
    </row>
    <row r="7" spans="1:10">
      <c r="A7" s="105"/>
      <c r="C7" s="110"/>
      <c r="D7" s="113"/>
      <c r="E7" s="110"/>
      <c r="F7" s="110"/>
      <c r="G7" s="110"/>
      <c r="H7" s="110"/>
      <c r="I7" s="110"/>
      <c r="J7" s="110"/>
    </row>
    <row r="8" spans="1:10">
      <c r="A8" s="105"/>
      <c r="B8" s="114" t="s">
        <v>3</v>
      </c>
      <c r="C8" s="114" t="s">
        <v>4</v>
      </c>
      <c r="D8" s="114" t="s">
        <v>5</v>
      </c>
      <c r="E8" s="27" t="s">
        <v>2</v>
      </c>
      <c r="F8" s="27"/>
      <c r="G8" s="113" t="s">
        <v>6</v>
      </c>
      <c r="H8" s="27"/>
      <c r="I8" s="113" t="s">
        <v>7</v>
      </c>
      <c r="J8" s="110"/>
    </row>
    <row r="9" spans="1:10">
      <c r="A9" s="105" t="s">
        <v>8</v>
      </c>
      <c r="B9" s="110"/>
      <c r="C9" s="110"/>
      <c r="D9" s="115"/>
      <c r="E9" s="110"/>
      <c r="F9" s="110"/>
      <c r="G9" s="110"/>
      <c r="H9" s="110"/>
      <c r="I9" s="105" t="s">
        <v>9</v>
      </c>
      <c r="J9" s="110"/>
    </row>
    <row r="10" spans="1:10" ht="13.8" thickBot="1">
      <c r="A10" s="31" t="s">
        <v>10</v>
      </c>
      <c r="B10" s="110"/>
      <c r="C10" s="142" t="s">
        <v>199</v>
      </c>
      <c r="D10" s="110"/>
      <c r="E10" s="110"/>
      <c r="F10" s="110"/>
      <c r="G10" s="110"/>
      <c r="H10" s="110"/>
      <c r="I10" s="31" t="s">
        <v>11</v>
      </c>
      <c r="J10" s="110"/>
    </row>
    <row r="11" spans="1:10">
      <c r="A11" s="105">
        <v>1</v>
      </c>
      <c r="B11" s="110" t="s">
        <v>521</v>
      </c>
      <c r="C11" s="110" t="s">
        <v>565</v>
      </c>
      <c r="D11" s="116"/>
      <c r="E11" s="110"/>
      <c r="F11" s="110"/>
      <c r="G11" s="110"/>
      <c r="H11" s="110"/>
      <c r="I11" s="117">
        <f>+I171</f>
        <v>2020010.7994678766</v>
      </c>
      <c r="J11" s="118"/>
    </row>
    <row r="12" spans="1:10">
      <c r="A12" s="105"/>
      <c r="B12" s="110"/>
      <c r="C12" s="110"/>
      <c r="D12" s="110"/>
      <c r="E12" s="110"/>
      <c r="F12" s="110"/>
      <c r="G12" s="110"/>
      <c r="H12" s="110"/>
      <c r="I12" s="116"/>
      <c r="J12" s="110"/>
    </row>
    <row r="13" spans="1:10" ht="13.8" thickBot="1">
      <c r="A13" s="105" t="s">
        <v>2</v>
      </c>
      <c r="B13" s="29" t="s">
        <v>12</v>
      </c>
      <c r="C13" s="35" t="s">
        <v>504</v>
      </c>
      <c r="D13" s="31" t="s">
        <v>13</v>
      </c>
      <c r="E13" s="27"/>
      <c r="F13" s="119" t="s">
        <v>14</v>
      </c>
      <c r="G13" s="119"/>
      <c r="H13" s="110"/>
      <c r="I13" s="116"/>
      <c r="J13" s="110"/>
    </row>
    <row r="14" spans="1:10">
      <c r="A14" s="105">
        <f>+A11+1</f>
        <v>2</v>
      </c>
      <c r="B14" s="29" t="s">
        <v>102</v>
      </c>
      <c r="C14" s="35" t="str">
        <f>"(page 4, line "&amp;A210&amp;")"</f>
        <v>(page 4, line 20)</v>
      </c>
      <c r="D14" s="158">
        <f>I210</f>
        <v>0</v>
      </c>
      <c r="E14" s="27"/>
      <c r="F14" s="27" t="s">
        <v>15</v>
      </c>
      <c r="G14" s="167">
        <f>$I$189</f>
        <v>1</v>
      </c>
      <c r="H14" s="42"/>
      <c r="I14" s="16">
        <f>+G14*D14</f>
        <v>0</v>
      </c>
      <c r="J14" s="110"/>
    </row>
    <row r="15" spans="1:10">
      <c r="A15" s="105">
        <f>+A14+1</f>
        <v>3</v>
      </c>
      <c r="B15" s="29" t="s">
        <v>768</v>
      </c>
      <c r="C15" s="502" t="str">
        <f>"(page 4, line "&amp;A212&amp;")"</f>
        <v>(page 4, line 21)</v>
      </c>
      <c r="D15" s="158">
        <f>+I212</f>
        <v>0</v>
      </c>
      <c r="E15" s="27"/>
      <c r="F15" s="27" t="s">
        <v>15</v>
      </c>
      <c r="G15" s="167">
        <f>$I$189</f>
        <v>1</v>
      </c>
      <c r="H15" s="42"/>
      <c r="I15" s="16">
        <f>+G15*D15</f>
        <v>0</v>
      </c>
      <c r="J15" s="110"/>
    </row>
    <row r="16" spans="1:10">
      <c r="A16" s="479">
        <f>+A15+1</f>
        <v>4</v>
      </c>
      <c r="B16" s="120" t="s">
        <v>245</v>
      </c>
      <c r="C16" s="328" t="s">
        <v>511</v>
      </c>
      <c r="D16" s="325">
        <v>0</v>
      </c>
      <c r="E16" s="27"/>
      <c r="F16" s="27" t="s">
        <v>15</v>
      </c>
      <c r="G16" s="167">
        <f>$I$189</f>
        <v>1</v>
      </c>
      <c r="H16" s="42"/>
      <c r="I16" s="16">
        <f>+G16*D16</f>
        <v>0</v>
      </c>
      <c r="J16" s="110"/>
    </row>
    <row r="17" spans="1:12" ht="13.8" thickBot="1">
      <c r="A17" s="105">
        <f>+A16+1</f>
        <v>5</v>
      </c>
      <c r="B17" s="120" t="s">
        <v>103</v>
      </c>
      <c r="C17" s="121"/>
      <c r="D17" s="325">
        <v>0</v>
      </c>
      <c r="E17" s="27"/>
      <c r="F17" s="27" t="s">
        <v>15</v>
      </c>
      <c r="G17" s="167">
        <f>$I$189</f>
        <v>1</v>
      </c>
      <c r="H17" s="42"/>
      <c r="I17" s="40">
        <f>+G17*D17</f>
        <v>0</v>
      </c>
      <c r="J17" s="110"/>
    </row>
    <row r="18" spans="1:12">
      <c r="A18" s="479">
        <f>+A17+1</f>
        <v>6</v>
      </c>
      <c r="B18" s="29" t="s">
        <v>216</v>
      </c>
      <c r="C18" s="110" t="str">
        <f>"(Sum of Lines "&amp;A14&amp;" through "&amp;A17&amp;")"</f>
        <v>(Sum of Lines 2 through 5)</v>
      </c>
      <c r="D18" s="480">
        <f>SUM(D14:D17)</f>
        <v>0</v>
      </c>
      <c r="E18" s="27"/>
      <c r="F18" s="27"/>
      <c r="G18" s="43"/>
      <c r="H18" s="42"/>
      <c r="I18" s="480">
        <f>SUM(I14:I17)</f>
        <v>0</v>
      </c>
      <c r="J18" s="110"/>
    </row>
    <row r="19" spans="1:12">
      <c r="A19" s="105"/>
      <c r="B19" s="34"/>
      <c r="C19" s="110"/>
      <c r="D19" s="469" t="s">
        <v>2</v>
      </c>
      <c r="E19" s="110"/>
      <c r="F19" s="110"/>
      <c r="G19" s="122"/>
      <c r="H19" s="110"/>
      <c r="I19" s="34"/>
      <c r="J19" s="110"/>
    </row>
    <row r="20" spans="1:12" s="321" customFormat="1">
      <c r="A20" s="479">
        <f>+A18+1</f>
        <v>7</v>
      </c>
      <c r="B20" s="120" t="s">
        <v>697</v>
      </c>
      <c r="C20" s="121" t="s">
        <v>491</v>
      </c>
      <c r="D20" s="158">
        <f>+'11-Corrections'!F30</f>
        <v>0</v>
      </c>
      <c r="E20" s="27"/>
      <c r="F20" s="27" t="s">
        <v>77</v>
      </c>
      <c r="G20" s="167">
        <v>1</v>
      </c>
      <c r="H20" s="27"/>
      <c r="I20" s="406">
        <f>+G20*D20</f>
        <v>0</v>
      </c>
      <c r="J20" s="110"/>
      <c r="L20" s="123"/>
    </row>
    <row r="21" spans="1:12">
      <c r="A21" s="124">
        <f>+A20+1</f>
        <v>8</v>
      </c>
      <c r="B21" s="125" t="s">
        <v>98</v>
      </c>
      <c r="C21" s="301" t="str">
        <f>"Attachment 3, line "&amp;'3-Project True-up'!A29&amp;", Col. G+H"</f>
        <v>Attachment 3, line 9, Col. G+H</v>
      </c>
      <c r="D21" s="158">
        <f>(+'3-Project True-up'!I29+'3-Project True-up'!J29)</f>
        <v>-432508.1439527864</v>
      </c>
      <c r="E21" s="126"/>
      <c r="F21" s="127" t="s">
        <v>77</v>
      </c>
      <c r="G21" s="167">
        <v>1</v>
      </c>
      <c r="H21" s="126"/>
      <c r="I21" s="16">
        <f>+G21*D21</f>
        <v>-432508.1439527864</v>
      </c>
      <c r="J21" s="128"/>
    </row>
    <row r="22" spans="1:12" s="321" customFormat="1">
      <c r="A22" s="124">
        <f>+A21+1</f>
        <v>9</v>
      </c>
      <c r="B22" s="125" t="s">
        <v>740</v>
      </c>
      <c r="C22" s="301" t="s">
        <v>739</v>
      </c>
      <c r="D22" s="158">
        <f>+'13 - 30.9 credits'!D8</f>
        <v>0</v>
      </c>
      <c r="E22" s="126"/>
      <c r="F22" s="541" t="s">
        <v>77</v>
      </c>
      <c r="G22" s="167">
        <v>1</v>
      </c>
      <c r="H22" s="126"/>
      <c r="I22" s="406">
        <f>+G22*D22</f>
        <v>0</v>
      </c>
      <c r="J22" s="128"/>
    </row>
    <row r="23" spans="1:12">
      <c r="A23" s="124"/>
      <c r="B23" s="125"/>
      <c r="C23" s="301"/>
      <c r="D23" s="470"/>
      <c r="E23" s="129"/>
      <c r="F23" s="129"/>
      <c r="G23" s="129"/>
      <c r="H23" s="129"/>
      <c r="I23" s="130"/>
      <c r="J23" s="128"/>
    </row>
    <row r="24" spans="1:12" ht="13.8" thickBot="1">
      <c r="A24" s="124">
        <f>+A22+1</f>
        <v>10</v>
      </c>
      <c r="B24" s="125" t="s">
        <v>399</v>
      </c>
      <c r="C24" s="541" t="str">
        <f>"( Line "&amp;A11&amp;" less line "&amp;A18&amp;" plus lines "&amp;A20&amp;","&amp;A21&amp;", and "&amp;A22&amp;")"</f>
        <v>( Line 1 less line 6 plus lines 7,8, and 9)</v>
      </c>
      <c r="D24" s="129"/>
      <c r="E24" s="130"/>
      <c r="F24" s="130"/>
      <c r="G24" s="130"/>
      <c r="H24" s="130"/>
      <c r="I24" s="131">
        <f>+I11-I18+I20+I21+I22</f>
        <v>1587502.6555150901</v>
      </c>
      <c r="J24" s="128"/>
    </row>
    <row r="25" spans="1:12" ht="13.8" thickTop="1">
      <c r="A25" s="132"/>
      <c r="B25" s="120"/>
      <c r="C25" s="128"/>
      <c r="D25" s="128"/>
      <c r="E25" s="128"/>
      <c r="F25" s="133"/>
      <c r="G25" s="134"/>
      <c r="H25" s="128"/>
      <c r="I25" s="120"/>
      <c r="J25" s="128"/>
    </row>
    <row r="26" spans="1:12" s="321" customFormat="1">
      <c r="A26" s="132"/>
      <c r="B26" s="125"/>
      <c r="C26" s="301"/>
      <c r="D26" s="158"/>
      <c r="E26" s="128"/>
      <c r="F26" s="133"/>
      <c r="G26" s="134"/>
      <c r="H26" s="128"/>
      <c r="I26" s="120"/>
      <c r="J26" s="128"/>
    </row>
    <row r="27" spans="1:12" customFormat="1" ht="15"/>
    <row r="28" spans="1:12" customFormat="1" ht="15"/>
    <row r="29" spans="1:12" customFormat="1" ht="15"/>
    <row r="30" spans="1:12" customFormat="1" ht="15"/>
    <row r="31" spans="1:12" customFormat="1" ht="15"/>
    <row r="32" spans="1:12" customFormat="1" ht="15"/>
    <row r="33" customFormat="1" ht="15.75" customHeight="1"/>
    <row r="34" customFormat="1" ht="15"/>
    <row r="35" customFormat="1" ht="15"/>
    <row r="36" customFormat="1" ht="15"/>
    <row r="37" customFormat="1" ht="15"/>
    <row r="38" customFormat="1" ht="15"/>
    <row r="39" customFormat="1" ht="15"/>
    <row r="40" customFormat="1" ht="15"/>
    <row r="41" customFormat="1" ht="15"/>
    <row r="42" customFormat="1" ht="15"/>
    <row r="43" customFormat="1" ht="15"/>
    <row r="44" customFormat="1" ht="15"/>
    <row r="45" customFormat="1" ht="15"/>
    <row r="46" customFormat="1" ht="15"/>
    <row r="47" customFormat="1" ht="15"/>
    <row r="48" customFormat="1" ht="15"/>
    <row r="49" spans="1:10" customFormat="1" ht="15"/>
    <row r="50" spans="1:10" customFormat="1" ht="15"/>
    <row r="51" spans="1:10" customFormat="1" ht="15"/>
    <row r="52" spans="1:10">
      <c r="A52" s="105"/>
      <c r="B52" s="29"/>
      <c r="C52" s="110"/>
      <c r="D52" s="135"/>
      <c r="E52" s="136"/>
      <c r="F52" s="136"/>
      <c r="G52" s="136"/>
      <c r="H52" s="136"/>
      <c r="I52" s="136"/>
      <c r="J52" s="110"/>
    </row>
    <row r="53" spans="1:10">
      <c r="A53" s="105"/>
      <c r="B53" s="29"/>
      <c r="C53" s="110"/>
      <c r="D53" s="135"/>
      <c r="E53" s="136"/>
      <c r="F53" s="136"/>
      <c r="G53" s="136"/>
      <c r="H53" s="136"/>
      <c r="I53" s="136"/>
      <c r="J53" s="110"/>
    </row>
    <row r="54" spans="1:10">
      <c r="A54" s="34"/>
      <c r="B54" s="29"/>
      <c r="C54" s="110"/>
      <c r="D54" s="110"/>
      <c r="E54" s="110"/>
      <c r="F54" s="110"/>
      <c r="G54" s="110"/>
      <c r="H54" s="110"/>
      <c r="I54" s="137"/>
      <c r="J54" s="138" t="s">
        <v>627</v>
      </c>
    </row>
    <row r="55" spans="1:10">
      <c r="A55" s="34"/>
      <c r="B55" s="110"/>
      <c r="C55" s="110"/>
      <c r="D55" s="110"/>
      <c r="E55" s="110"/>
      <c r="F55" s="110"/>
      <c r="G55" s="110"/>
      <c r="H55" s="110"/>
      <c r="I55" s="110"/>
      <c r="J55" s="110"/>
    </row>
    <row r="56" spans="1:10">
      <c r="A56" s="34"/>
      <c r="B56" s="29" t="s">
        <v>1</v>
      </c>
      <c r="C56" s="29"/>
      <c r="D56" s="105" t="str">
        <f>+D3</f>
        <v>Rate Formula Template - Attachment H-30A</v>
      </c>
      <c r="E56" s="29"/>
      <c r="F56" s="29"/>
      <c r="G56" s="29"/>
      <c r="H56" s="29"/>
      <c r="I56" s="103"/>
      <c r="J56" s="138" t="str">
        <f>J3</f>
        <v>For  the 12 months ended 12/31/22</v>
      </c>
    </row>
    <row r="57" spans="1:10">
      <c r="A57" s="34"/>
      <c r="B57" s="139"/>
      <c r="C57" s="27"/>
      <c r="D57" s="30" t="s">
        <v>97</v>
      </c>
      <c r="E57" s="27"/>
      <c r="F57" s="27"/>
      <c r="G57" s="27"/>
      <c r="H57" s="27"/>
      <c r="I57" s="27"/>
      <c r="J57" s="27"/>
    </row>
    <row r="58" spans="1:10">
      <c r="A58" s="34"/>
      <c r="B58" s="29"/>
      <c r="C58" s="27"/>
      <c r="D58" s="30" t="str">
        <f>+D5</f>
        <v>Transource Maryland, LLC</v>
      </c>
      <c r="E58" s="27"/>
      <c r="F58" s="27"/>
      <c r="G58" s="27" t="s">
        <v>2</v>
      </c>
      <c r="H58" s="27"/>
      <c r="I58" s="27"/>
      <c r="J58" s="27"/>
    </row>
    <row r="59" spans="1:10">
      <c r="A59" s="989"/>
      <c r="B59" s="989"/>
      <c r="C59" s="989"/>
      <c r="D59" s="989"/>
      <c r="E59" s="989"/>
      <c r="F59" s="989"/>
      <c r="G59" s="989"/>
      <c r="H59" s="989"/>
      <c r="I59" s="989"/>
      <c r="J59" s="989"/>
    </row>
    <row r="60" spans="1:10">
      <c r="A60" s="34"/>
      <c r="B60" s="114" t="s">
        <v>3</v>
      </c>
      <c r="C60" s="114" t="s">
        <v>4</v>
      </c>
      <c r="D60" s="114" t="s">
        <v>5</v>
      </c>
      <c r="E60" s="27" t="s">
        <v>2</v>
      </c>
      <c r="F60" s="27"/>
      <c r="G60" s="113" t="s">
        <v>6</v>
      </c>
      <c r="H60" s="27"/>
      <c r="I60" s="113" t="s">
        <v>7</v>
      </c>
      <c r="J60" s="114"/>
    </row>
    <row r="61" spans="1:10">
      <c r="A61" s="34"/>
      <c r="B61" s="29"/>
      <c r="C61" s="140"/>
      <c r="D61" s="27"/>
      <c r="E61" s="27"/>
      <c r="F61" s="27"/>
      <c r="G61" s="105"/>
      <c r="H61" s="27"/>
      <c r="I61" s="141" t="s">
        <v>16</v>
      </c>
      <c r="J61" s="114"/>
    </row>
    <row r="62" spans="1:10">
      <c r="A62" s="105" t="s">
        <v>8</v>
      </c>
      <c r="B62" s="29"/>
      <c r="C62" s="142" t="s">
        <v>199</v>
      </c>
      <c r="D62" s="141" t="s">
        <v>18</v>
      </c>
      <c r="E62" s="143"/>
      <c r="F62" s="141" t="s">
        <v>19</v>
      </c>
      <c r="G62" s="34"/>
      <c r="H62" s="143"/>
      <c r="I62" s="105" t="s">
        <v>20</v>
      </c>
      <c r="J62" s="114"/>
    </row>
    <row r="63" spans="1:10" ht="13.8" thickBot="1">
      <c r="A63" s="327" t="s">
        <v>10</v>
      </c>
      <c r="B63" s="144" t="s">
        <v>328</v>
      </c>
      <c r="C63" s="27"/>
      <c r="D63" s="27"/>
      <c r="E63" s="27"/>
      <c r="F63" s="27"/>
      <c r="G63" s="27"/>
      <c r="H63" s="27"/>
      <c r="I63" s="27"/>
      <c r="J63" s="27"/>
    </row>
    <row r="64" spans="1:10">
      <c r="A64" s="299"/>
      <c r="B64" s="29" t="s">
        <v>539</v>
      </c>
      <c r="C64" s="27" t="s">
        <v>374</v>
      </c>
      <c r="D64" s="27"/>
      <c r="E64" s="27"/>
      <c r="F64" s="27"/>
      <c r="G64" s="27"/>
      <c r="H64" s="27"/>
      <c r="I64" s="27"/>
      <c r="J64" s="27"/>
    </row>
    <row r="65" spans="1:10">
      <c r="A65" s="299">
        <v>1</v>
      </c>
      <c r="B65" s="29" t="s">
        <v>246</v>
      </c>
      <c r="C65" s="42" t="s">
        <v>250</v>
      </c>
      <c r="D65" s="325">
        <v>0</v>
      </c>
      <c r="E65" s="27"/>
      <c r="F65" s="27" t="s">
        <v>21</v>
      </c>
      <c r="G65" s="168">
        <v>0</v>
      </c>
      <c r="H65" s="27"/>
      <c r="I65" s="16">
        <f>+G65*D65</f>
        <v>0</v>
      </c>
      <c r="J65" s="27"/>
    </row>
    <row r="66" spans="1:10">
      <c r="A66" s="299">
        <f>+A65+1</f>
        <v>2</v>
      </c>
      <c r="B66" s="29" t="s">
        <v>22</v>
      </c>
      <c r="C66" s="42" t="s">
        <v>248</v>
      </c>
      <c r="D66" s="158">
        <f>'4- Rate Base'!C23</f>
        <v>0</v>
      </c>
      <c r="E66" s="27"/>
      <c r="F66" s="27" t="s">
        <v>15</v>
      </c>
      <c r="G66" s="167">
        <f>$I$189</f>
        <v>1</v>
      </c>
      <c r="H66" s="42"/>
      <c r="I66" s="16">
        <f>+G66*D66</f>
        <v>0</v>
      </c>
      <c r="J66" s="27"/>
    </row>
    <row r="67" spans="1:10">
      <c r="A67" s="299">
        <f t="shared" ref="A67:A103" si="0">+A66+1</f>
        <v>3</v>
      </c>
      <c r="B67" s="29" t="s">
        <v>247</v>
      </c>
      <c r="C67" s="42" t="s">
        <v>251</v>
      </c>
      <c r="D67" s="325">
        <v>0</v>
      </c>
      <c r="E67" s="27"/>
      <c r="F67" s="27" t="s">
        <v>21</v>
      </c>
      <c r="G67" s="168">
        <v>0</v>
      </c>
      <c r="H67" s="42"/>
      <c r="I67" s="16">
        <f>+G67*D67</f>
        <v>0</v>
      </c>
      <c r="J67" s="27"/>
    </row>
    <row r="68" spans="1:10" ht="13.8" thickBot="1">
      <c r="A68" s="299">
        <f t="shared" si="0"/>
        <v>4</v>
      </c>
      <c r="B68" s="29" t="s">
        <v>88</v>
      </c>
      <c r="C68" s="42" t="s">
        <v>249</v>
      </c>
      <c r="D68" s="147">
        <f>'4- Rate Base'!D23</f>
        <v>216024.95999024998</v>
      </c>
      <c r="E68" s="27"/>
      <c r="F68" s="27" t="s">
        <v>23</v>
      </c>
      <c r="G68" s="167">
        <f>$I$197</f>
        <v>1</v>
      </c>
      <c r="H68" s="42"/>
      <c r="I68" s="147">
        <f>+G68*D68</f>
        <v>216024.95999024998</v>
      </c>
      <c r="J68" s="27"/>
    </row>
    <row r="69" spans="1:10">
      <c r="A69" s="299">
        <f t="shared" si="0"/>
        <v>5</v>
      </c>
      <c r="B69" s="26" t="s">
        <v>212</v>
      </c>
      <c r="C69" s="27" t="s">
        <v>507</v>
      </c>
      <c r="D69" s="406">
        <f>SUM(D65:D68)</f>
        <v>216024.95999024998</v>
      </c>
      <c r="E69" s="27"/>
      <c r="F69" s="27" t="s">
        <v>24</v>
      </c>
      <c r="G69" s="330">
        <f>IF(I69&gt;0,I69/D69,1)</f>
        <v>1</v>
      </c>
      <c r="H69" s="42"/>
      <c r="I69" s="406">
        <f>SUM(I65:I68)</f>
        <v>216024.95999024998</v>
      </c>
      <c r="J69" s="149"/>
    </row>
    <row r="70" spans="1:10">
      <c r="A70" s="299"/>
      <c r="B70" s="29"/>
      <c r="C70" s="27"/>
      <c r="D70" s="16"/>
      <c r="E70" s="27"/>
      <c r="F70" s="27"/>
      <c r="G70" s="331"/>
      <c r="H70" s="27"/>
      <c r="I70" s="16"/>
      <c r="J70" s="149"/>
    </row>
    <row r="71" spans="1:10">
      <c r="A71" s="299">
        <f>+A69+1</f>
        <v>6</v>
      </c>
      <c r="B71" s="29" t="s">
        <v>538</v>
      </c>
      <c r="C71" s="27" t="s">
        <v>374</v>
      </c>
      <c r="D71" s="16"/>
      <c r="E71" s="27"/>
      <c r="F71" s="27"/>
      <c r="G71" s="167"/>
      <c r="H71" s="27"/>
      <c r="I71" s="16"/>
      <c r="J71" s="27"/>
    </row>
    <row r="72" spans="1:10">
      <c r="A72" s="299">
        <f t="shared" si="0"/>
        <v>7</v>
      </c>
      <c r="B72" s="29" t="s">
        <v>246</v>
      </c>
      <c r="C72" s="27" t="s">
        <v>252</v>
      </c>
      <c r="D72" s="145">
        <v>0</v>
      </c>
      <c r="E72" s="27"/>
      <c r="F72" s="27" t="s">
        <v>21</v>
      </c>
      <c r="G72" s="167">
        <v>0</v>
      </c>
      <c r="H72" s="27"/>
      <c r="I72" s="16">
        <f>+G72*D72</f>
        <v>0</v>
      </c>
      <c r="J72" s="27"/>
    </row>
    <row r="73" spans="1:10">
      <c r="A73" s="299">
        <f t="shared" si="0"/>
        <v>8</v>
      </c>
      <c r="B73" s="29" t="s">
        <v>22</v>
      </c>
      <c r="C73" s="27" t="s">
        <v>254</v>
      </c>
      <c r="D73" s="158">
        <f>'4- Rate Base'!I23</f>
        <v>0</v>
      </c>
      <c r="E73" s="27"/>
      <c r="F73" s="27" t="s">
        <v>15</v>
      </c>
      <c r="G73" s="167">
        <f>$I$189</f>
        <v>1</v>
      </c>
      <c r="H73" s="42"/>
      <c r="I73" s="16">
        <f>+G73*D73</f>
        <v>0</v>
      </c>
      <c r="J73" s="27"/>
    </row>
    <row r="74" spans="1:10">
      <c r="A74" s="299">
        <f t="shared" si="0"/>
        <v>9</v>
      </c>
      <c r="B74" s="29" t="s">
        <v>247</v>
      </c>
      <c r="C74" s="27" t="s">
        <v>253</v>
      </c>
      <c r="D74" s="325">
        <v>0</v>
      </c>
      <c r="E74" s="27"/>
      <c r="F74" s="27" t="s">
        <v>21</v>
      </c>
      <c r="G74" s="167">
        <f>+G67</f>
        <v>0</v>
      </c>
      <c r="H74" s="42"/>
      <c r="I74" s="158">
        <f>+G74*D74</f>
        <v>0</v>
      </c>
      <c r="J74" s="27"/>
    </row>
    <row r="75" spans="1:10" ht="13.8" thickBot="1">
      <c r="A75" s="299">
        <f t="shared" si="0"/>
        <v>10</v>
      </c>
      <c r="B75" s="29" t="s">
        <v>88</v>
      </c>
      <c r="C75" s="27" t="s">
        <v>255</v>
      </c>
      <c r="D75" s="147">
        <f>'4- Rate Base'!J23</f>
        <v>87790.656033361869</v>
      </c>
      <c r="E75" s="27"/>
      <c r="F75" s="27" t="s">
        <v>23</v>
      </c>
      <c r="G75" s="167">
        <f>$I$197</f>
        <v>1</v>
      </c>
      <c r="H75" s="42"/>
      <c r="I75" s="147">
        <f>+G75*D75</f>
        <v>87790.656033361869</v>
      </c>
      <c r="J75" s="27"/>
    </row>
    <row r="76" spans="1:10">
      <c r="A76" s="299">
        <f t="shared" si="0"/>
        <v>11</v>
      </c>
      <c r="B76" s="29" t="s">
        <v>213</v>
      </c>
      <c r="C76" s="27" t="s">
        <v>226</v>
      </c>
      <c r="D76" s="406">
        <f>SUM(D72:D75)</f>
        <v>87790.656033361869</v>
      </c>
      <c r="E76" s="27"/>
      <c r="F76" s="27"/>
      <c r="G76" s="25"/>
      <c r="H76" s="42"/>
      <c r="I76" s="406">
        <f>SUM(I72:I75)</f>
        <v>87790.656033361869</v>
      </c>
      <c r="J76" s="27"/>
    </row>
    <row r="77" spans="1:10">
      <c r="A77" s="299"/>
      <c r="B77" s="34"/>
      <c r="C77" s="27" t="s">
        <v>2</v>
      </c>
      <c r="D77" s="16"/>
      <c r="E77" s="27"/>
      <c r="F77" s="27"/>
      <c r="G77" s="148"/>
      <c r="H77" s="27"/>
      <c r="I77" s="16"/>
      <c r="J77" s="149"/>
    </row>
    <row r="78" spans="1:10">
      <c r="A78" s="299">
        <f>+A76+1</f>
        <v>12</v>
      </c>
      <c r="B78" s="29" t="s">
        <v>25</v>
      </c>
      <c r="C78" s="27"/>
      <c r="D78" s="16"/>
      <c r="E78" s="27"/>
      <c r="F78" s="27"/>
      <c r="G78" s="25"/>
      <c r="H78" s="27"/>
      <c r="I78" s="16"/>
      <c r="J78" s="27"/>
    </row>
    <row r="79" spans="1:10">
      <c r="A79" s="299">
        <f t="shared" si="0"/>
        <v>13</v>
      </c>
      <c r="B79" s="29" t="s">
        <v>246</v>
      </c>
      <c r="C79" s="27" t="str">
        <f>"(line "&amp;A65&amp;" - line "&amp;A72&amp;")"</f>
        <v>(line 1 - line 7)</v>
      </c>
      <c r="D79" s="16">
        <f>D65-D72</f>
        <v>0</v>
      </c>
      <c r="E79" s="42"/>
      <c r="F79" s="42"/>
      <c r="G79" s="148"/>
      <c r="H79" s="42"/>
      <c r="I79" s="16">
        <f>I65-I72</f>
        <v>0</v>
      </c>
      <c r="J79" s="149"/>
    </row>
    <row r="80" spans="1:10">
      <c r="A80" s="299">
        <f t="shared" si="0"/>
        <v>14</v>
      </c>
      <c r="B80" s="29" t="s">
        <v>22</v>
      </c>
      <c r="C80" s="27" t="str">
        <f>"(line "&amp;A66&amp;" - line "&amp;A73&amp;")"</f>
        <v>(line 2 - line 8)</v>
      </c>
      <c r="D80" s="16">
        <f>D66-D73</f>
        <v>0</v>
      </c>
      <c r="E80" s="42"/>
      <c r="F80" s="42"/>
      <c r="G80" s="25"/>
      <c r="H80" s="42"/>
      <c r="I80" s="16">
        <f>I66-I73</f>
        <v>0</v>
      </c>
      <c r="J80" s="149"/>
    </row>
    <row r="81" spans="1:10">
      <c r="A81" s="299">
        <f t="shared" si="0"/>
        <v>15</v>
      </c>
      <c r="B81" s="29" t="s">
        <v>247</v>
      </c>
      <c r="C81" s="27" t="str">
        <f>"(line "&amp;A67&amp;" - line "&amp;A74&amp;")"</f>
        <v>(line 3 - line 9)</v>
      </c>
      <c r="D81" s="16">
        <f>D67-D74</f>
        <v>0</v>
      </c>
      <c r="E81" s="42"/>
      <c r="F81" s="42"/>
      <c r="G81" s="148"/>
      <c r="H81" s="42"/>
      <c r="I81" s="158">
        <f>I67-I74</f>
        <v>0</v>
      </c>
      <c r="J81" s="149"/>
    </row>
    <row r="82" spans="1:10" ht="13.8" thickBot="1">
      <c r="A82" s="299">
        <f t="shared" si="0"/>
        <v>16</v>
      </c>
      <c r="B82" s="29" t="s">
        <v>88</v>
      </c>
      <c r="C82" s="27" t="str">
        <f>"(line "&amp;A68&amp;" - line "&amp;A75&amp;")"</f>
        <v>(line 4 - line 10)</v>
      </c>
      <c r="D82" s="147">
        <f>D68-D75</f>
        <v>128234.30395688811</v>
      </c>
      <c r="E82" s="42"/>
      <c r="F82" s="42"/>
      <c r="G82" s="148"/>
      <c r="H82" s="42"/>
      <c r="I82" s="147">
        <f>I68-I75</f>
        <v>128234.30395688811</v>
      </c>
      <c r="J82" s="149"/>
    </row>
    <row r="83" spans="1:10">
      <c r="A83" s="299">
        <f t="shared" si="0"/>
        <v>17</v>
      </c>
      <c r="B83" s="29" t="s">
        <v>215</v>
      </c>
      <c r="C83" s="27" t="str">
        <f>"( Sum of line "&amp;A69&amp;" - line "&amp;A76&amp;")"</f>
        <v>( Sum of line 5 - line 11)</v>
      </c>
      <c r="D83" s="406">
        <f>SUM(D79:D82)</f>
        <v>128234.30395688811</v>
      </c>
      <c r="E83" s="42"/>
      <c r="F83" s="42" t="s">
        <v>26</v>
      </c>
      <c r="G83" s="330">
        <f>IF(I83&gt;0,I83/D83,1)</f>
        <v>1</v>
      </c>
      <c r="H83" s="42"/>
      <c r="I83" s="406">
        <f>SUM(I79:I82)</f>
        <v>128234.30395688811</v>
      </c>
      <c r="J83" s="27"/>
    </row>
    <row r="84" spans="1:10">
      <c r="A84" s="299"/>
      <c r="B84" s="34"/>
      <c r="C84" s="27"/>
      <c r="D84" s="16"/>
      <c r="E84" s="27"/>
      <c r="F84" s="34"/>
      <c r="G84" s="481"/>
      <c r="H84" s="27"/>
      <c r="I84" s="16"/>
      <c r="J84" s="149"/>
    </row>
    <row r="85" spans="1:10">
      <c r="A85" s="299">
        <f>+A83+1</f>
        <v>18</v>
      </c>
      <c r="B85" s="26" t="s">
        <v>256</v>
      </c>
      <c r="C85" s="27"/>
      <c r="D85" s="16"/>
      <c r="E85" s="27"/>
      <c r="F85" s="27"/>
      <c r="G85" s="481"/>
      <c r="H85" s="27"/>
      <c r="I85" s="16"/>
      <c r="J85" s="27"/>
    </row>
    <row r="86" spans="1:10">
      <c r="A86" s="299">
        <f>+A85+1</f>
        <v>19</v>
      </c>
      <c r="B86" s="542" t="s">
        <v>852</v>
      </c>
      <c r="C86" s="541" t="s">
        <v>513</v>
      </c>
      <c r="D86" s="47">
        <f>-'4- Rate Base'!E42</f>
        <v>0</v>
      </c>
      <c r="E86" s="27"/>
      <c r="F86" s="502" t="s">
        <v>21</v>
      </c>
      <c r="G86" s="952" t="s">
        <v>105</v>
      </c>
      <c r="H86" s="42"/>
      <c r="I86" s="16">
        <v>0</v>
      </c>
      <c r="J86" s="149"/>
    </row>
    <row r="87" spans="1:10" s="321" customFormat="1">
      <c r="A87" s="299">
        <f t="shared" ref="A87:A90" si="1">+A86+1</f>
        <v>20</v>
      </c>
      <c r="B87" s="542" t="s">
        <v>853</v>
      </c>
      <c r="C87" s="541" t="s">
        <v>854</v>
      </c>
      <c r="D87" s="545">
        <f>-'4- Rate Base'!F42</f>
        <v>-39723.110316992657</v>
      </c>
      <c r="E87" s="541"/>
      <c r="F87" s="502" t="s">
        <v>27</v>
      </c>
      <c r="G87" s="167">
        <f>+G83</f>
        <v>1</v>
      </c>
      <c r="H87" s="42"/>
      <c r="I87" s="406">
        <f t="shared" ref="I87:I89" si="2">D87*G87</f>
        <v>-39723.110316992657</v>
      </c>
      <c r="J87" s="149"/>
    </row>
    <row r="88" spans="1:10" s="321" customFormat="1">
      <c r="A88" s="299">
        <f t="shared" si="1"/>
        <v>21</v>
      </c>
      <c r="B88" s="542" t="s">
        <v>855</v>
      </c>
      <c r="C88" s="541" t="s">
        <v>856</v>
      </c>
      <c r="D88" s="545">
        <f>-'4- Rate Base'!G42</f>
        <v>36989.025604473965</v>
      </c>
      <c r="E88" s="541"/>
      <c r="F88" s="502" t="s">
        <v>27</v>
      </c>
      <c r="G88" s="167">
        <f>+G83</f>
        <v>1</v>
      </c>
      <c r="H88" s="42"/>
      <c r="I88" s="406">
        <f>D88*G88</f>
        <v>36989.025604473965</v>
      </c>
      <c r="J88" s="149"/>
    </row>
    <row r="89" spans="1:10" s="321" customFormat="1">
      <c r="A89" s="299">
        <f t="shared" si="1"/>
        <v>22</v>
      </c>
      <c r="B89" s="542" t="s">
        <v>857</v>
      </c>
      <c r="C89" s="541" t="s">
        <v>858</v>
      </c>
      <c r="D89" s="545">
        <f>+'4- Rate Base'!H42</f>
        <v>176399.48043606043</v>
      </c>
      <c r="E89" s="541"/>
      <c r="F89" s="502" t="s">
        <v>27</v>
      </c>
      <c r="G89" s="167">
        <f>+G83</f>
        <v>1</v>
      </c>
      <c r="H89" s="42"/>
      <c r="I89" s="406">
        <f t="shared" si="2"/>
        <v>176399.48043606043</v>
      </c>
      <c r="J89" s="149"/>
    </row>
    <row r="90" spans="1:10">
      <c r="A90" s="299">
        <f t="shared" si="1"/>
        <v>23</v>
      </c>
      <c r="B90" s="34" t="s">
        <v>89</v>
      </c>
      <c r="C90" s="34" t="s">
        <v>859</v>
      </c>
      <c r="D90" s="47">
        <f>-'4- Rate Base'!I42</f>
        <v>0</v>
      </c>
      <c r="E90" s="27"/>
      <c r="F90" s="27" t="s">
        <v>27</v>
      </c>
      <c r="G90" s="167">
        <f>+$G$83</f>
        <v>1</v>
      </c>
      <c r="H90" s="42"/>
      <c r="I90" s="40">
        <f>D90*G90</f>
        <v>0</v>
      </c>
      <c r="J90" s="149"/>
    </row>
    <row r="91" spans="1:10" s="215" customFormat="1">
      <c r="A91" s="299">
        <f t="shared" si="0"/>
        <v>24</v>
      </c>
      <c r="B91" s="32" t="s">
        <v>377</v>
      </c>
      <c r="C91" s="32" t="s">
        <v>603</v>
      </c>
      <c r="D91" s="47">
        <f>+'4- Rate Base'!K73</f>
        <v>0</v>
      </c>
      <c r="E91" s="35"/>
      <c r="F91" s="35" t="s">
        <v>77</v>
      </c>
      <c r="G91" s="168">
        <f>G92</f>
        <v>1</v>
      </c>
      <c r="H91" s="159"/>
      <c r="I91" s="47">
        <f>+G91*D91</f>
        <v>0</v>
      </c>
      <c r="J91" s="300"/>
    </row>
    <row r="92" spans="1:10">
      <c r="A92" s="299">
        <f t="shared" si="0"/>
        <v>25</v>
      </c>
      <c r="B92" s="129" t="s">
        <v>87</v>
      </c>
      <c r="C92" s="155" t="s">
        <v>862</v>
      </c>
      <c r="D92" s="47">
        <f>'4- Rate Base'!E23</f>
        <v>15360616.069230773</v>
      </c>
      <c r="E92" s="152"/>
      <c r="F92" s="153" t="str">
        <f>+F93</f>
        <v>DA</v>
      </c>
      <c r="G92" s="169">
        <v>1</v>
      </c>
      <c r="H92" s="152"/>
      <c r="I92" s="40">
        <f>+G92*D92</f>
        <v>15360616.069230773</v>
      </c>
      <c r="J92" s="149"/>
    </row>
    <row r="93" spans="1:10">
      <c r="A93" s="299">
        <f t="shared" si="0"/>
        <v>26</v>
      </c>
      <c r="B93" s="154" t="s">
        <v>100</v>
      </c>
      <c r="C93" s="155" t="s">
        <v>514</v>
      </c>
      <c r="D93" s="47">
        <f>+'4- Rate Base'!C42</f>
        <v>88817.100000000923</v>
      </c>
      <c r="E93" s="153"/>
      <c r="F93" s="153" t="str">
        <f>+F94</f>
        <v>DA</v>
      </c>
      <c r="G93" s="169">
        <v>1</v>
      </c>
      <c r="H93" s="153"/>
      <c r="I93" s="40">
        <f>+G93*D93</f>
        <v>88817.100000000923</v>
      </c>
      <c r="J93" s="149"/>
    </row>
    <row r="94" spans="1:10" ht="13.8" thickBot="1">
      <c r="A94" s="299">
        <f t="shared" si="0"/>
        <v>27</v>
      </c>
      <c r="B94" s="154" t="s">
        <v>101</v>
      </c>
      <c r="C94" s="155" t="s">
        <v>515</v>
      </c>
      <c r="D94" s="170">
        <f>+'4- Rate Base'!D42</f>
        <v>0</v>
      </c>
      <c r="E94" s="152"/>
      <c r="F94" s="152" t="s">
        <v>77</v>
      </c>
      <c r="G94" s="329">
        <v>1</v>
      </c>
      <c r="H94" s="152"/>
      <c r="I94" s="147">
        <f>+G94*D94</f>
        <v>0</v>
      </c>
      <c r="J94" s="149"/>
    </row>
    <row r="95" spans="1:10">
      <c r="A95" s="299">
        <f t="shared" si="0"/>
        <v>28</v>
      </c>
      <c r="B95" s="29" t="s">
        <v>214</v>
      </c>
      <c r="C95" s="27" t="str">
        <f>"( Sum of line "&amp;A86&amp;" - line "&amp;A94&amp;")"</f>
        <v>( Sum of line 19 - line 27)</v>
      </c>
      <c r="D95" s="16">
        <f>SUM(D86:D94)</f>
        <v>15623098.564954316</v>
      </c>
      <c r="E95" s="27"/>
      <c r="F95" s="27"/>
      <c r="G95" s="482"/>
      <c r="H95" s="42"/>
      <c r="I95" s="16">
        <f>SUM(I86:I94)</f>
        <v>15623098.564954316</v>
      </c>
      <c r="J95" s="27"/>
    </row>
    <row r="96" spans="1:10">
      <c r="A96" s="299"/>
      <c r="B96" s="34"/>
      <c r="C96" s="27"/>
      <c r="D96" s="16"/>
      <c r="E96" s="27"/>
      <c r="F96" s="27"/>
      <c r="G96" s="329"/>
      <c r="H96" s="27"/>
      <c r="I96" s="16"/>
      <c r="J96" s="149"/>
    </row>
    <row r="97" spans="1:10">
      <c r="A97" s="299">
        <f>+A95+1</f>
        <v>29</v>
      </c>
      <c r="B97" s="26" t="s">
        <v>664</v>
      </c>
      <c r="C97" s="157" t="s">
        <v>516</v>
      </c>
      <c r="D97" s="158">
        <f>+'4- Rate Base'!F23</f>
        <v>0</v>
      </c>
      <c r="E97" s="27"/>
      <c r="F97" s="27" t="s">
        <v>15</v>
      </c>
      <c r="G97" s="167">
        <f>$I$189</f>
        <v>1</v>
      </c>
      <c r="H97" s="42"/>
      <c r="I97" s="16">
        <f>+G97*D97</f>
        <v>0</v>
      </c>
      <c r="J97" s="27"/>
    </row>
    <row r="98" spans="1:10">
      <c r="A98" s="299"/>
      <c r="B98" s="29"/>
      <c r="C98" s="27"/>
      <c r="D98" s="16"/>
      <c r="E98" s="27"/>
      <c r="F98" s="27"/>
      <c r="G98" s="329"/>
      <c r="H98" s="42"/>
      <c r="I98" s="16"/>
      <c r="J98" s="27"/>
    </row>
    <row r="99" spans="1:10">
      <c r="A99" s="299">
        <f>+A97+1</f>
        <v>30</v>
      </c>
      <c r="B99" s="29" t="s">
        <v>537</v>
      </c>
      <c r="C99" s="27" t="s">
        <v>536</v>
      </c>
      <c r="D99" s="16"/>
      <c r="E99" s="27"/>
      <c r="F99" s="27"/>
      <c r="G99" s="329"/>
      <c r="H99" s="42"/>
      <c r="I99" s="16"/>
      <c r="J99" s="27"/>
    </row>
    <row r="100" spans="1:10">
      <c r="A100" s="299">
        <f t="shared" si="0"/>
        <v>31</v>
      </c>
      <c r="B100" s="29" t="s">
        <v>625</v>
      </c>
      <c r="C100" s="34" t="str">
        <f>"1/8*(Page 3, Line "&amp;A134&amp;" minus Page 3, Line "&amp;A131&amp;")"</f>
        <v>1/8*(Page 3, Line 17 minus Page 3, Line 14)</v>
      </c>
      <c r="D100" s="158">
        <f>(D134-D131)/8</f>
        <v>36158.575743131783</v>
      </c>
      <c r="E100" s="35"/>
      <c r="F100" s="35"/>
      <c r="G100" s="329"/>
      <c r="H100" s="159"/>
      <c r="I100" s="158">
        <f>(I134-I131)/8</f>
        <v>36158.575743131783</v>
      </c>
      <c r="J100" s="149"/>
    </row>
    <row r="101" spans="1:10">
      <c r="A101" s="299">
        <f t="shared" si="0"/>
        <v>32</v>
      </c>
      <c r="B101" s="29" t="s">
        <v>162</v>
      </c>
      <c r="C101" s="157" t="s">
        <v>518</v>
      </c>
      <c r="D101" s="158">
        <f>+'4- Rate Base'!G23</f>
        <v>0</v>
      </c>
      <c r="E101" s="27"/>
      <c r="F101" s="27" t="s">
        <v>15</v>
      </c>
      <c r="G101" s="167">
        <f>$I$189</f>
        <v>1</v>
      </c>
      <c r="H101" s="42"/>
      <c r="I101" s="16">
        <f>+G101*D101</f>
        <v>0</v>
      </c>
      <c r="J101" s="149"/>
    </row>
    <row r="102" spans="1:10" ht="13.8" thickBot="1">
      <c r="A102" s="105">
        <f t="shared" si="0"/>
        <v>33</v>
      </c>
      <c r="B102" s="29" t="s">
        <v>90</v>
      </c>
      <c r="C102" s="42" t="s">
        <v>257</v>
      </c>
      <c r="D102" s="170">
        <f>+'4- Rate Base'!H23</f>
        <v>-9325.44</v>
      </c>
      <c r="E102" s="27"/>
      <c r="F102" s="27" t="s">
        <v>28</v>
      </c>
      <c r="G102" s="329">
        <f>+$G$69</f>
        <v>1</v>
      </c>
      <c r="H102" s="42"/>
      <c r="I102" s="147">
        <f>+G102*D102</f>
        <v>-9325.44</v>
      </c>
      <c r="J102" s="149"/>
    </row>
    <row r="103" spans="1:10">
      <c r="A103" s="105">
        <f t="shared" si="0"/>
        <v>34</v>
      </c>
      <c r="B103" s="29" t="s">
        <v>217</v>
      </c>
      <c r="C103" s="27" t="str">
        <f>"( Sum of line "&amp;A100&amp;" - line "&amp;A102&amp;")"</f>
        <v>( Sum of line 31 - line 33)</v>
      </c>
      <c r="D103" s="16">
        <f>SUM(D100:D102)</f>
        <v>26833.135743131781</v>
      </c>
      <c r="E103" s="110"/>
      <c r="F103" s="110"/>
      <c r="G103" s="156"/>
      <c r="H103" s="160"/>
      <c r="I103" s="16">
        <f>I100+I101+I102</f>
        <v>26833.135743131781</v>
      </c>
      <c r="J103" s="110"/>
    </row>
    <row r="104" spans="1:10" ht="13.8" thickBot="1">
      <c r="A104" s="105"/>
      <c r="B104" s="34"/>
      <c r="C104" s="27"/>
      <c r="D104" s="147"/>
      <c r="E104" s="27"/>
      <c r="F104" s="27"/>
      <c r="G104" s="27"/>
      <c r="H104" s="27"/>
      <c r="I104" s="147"/>
      <c r="J104" s="27"/>
    </row>
    <row r="105" spans="1:10" ht="13.8" thickBot="1">
      <c r="A105" s="105">
        <f>+A103+1</f>
        <v>35</v>
      </c>
      <c r="B105" s="29" t="s">
        <v>218</v>
      </c>
      <c r="C105" s="27" t="str">
        <f>"( Sum of line "&amp;A83&amp;", "&amp;A95&amp;", "&amp;A97&amp;", "&amp;A103&amp;")"</f>
        <v>( Sum of line 17, 28, 29, 34)</v>
      </c>
      <c r="D105" s="161">
        <f>+D103+D97+D95+D83</f>
        <v>15778166.004654337</v>
      </c>
      <c r="E105" s="42"/>
      <c r="F105" s="42"/>
      <c r="G105" s="162"/>
      <c r="H105" s="42"/>
      <c r="I105" s="161">
        <f>+I103+I97+I95+I83</f>
        <v>15778166.004654337</v>
      </c>
      <c r="J105" s="149"/>
    </row>
    <row r="106" spans="1:10" ht="13.8" thickTop="1">
      <c r="A106" s="105"/>
      <c r="B106" s="29"/>
      <c r="C106" s="27"/>
      <c r="D106" s="163"/>
      <c r="E106" s="42"/>
      <c r="F106" s="42"/>
      <c r="G106" s="162"/>
      <c r="H106" s="42"/>
      <c r="I106" s="163"/>
      <c r="J106" s="149"/>
    </row>
    <row r="107" spans="1:10">
      <c r="A107" s="105"/>
      <c r="B107" s="29"/>
      <c r="C107" s="27"/>
      <c r="D107" s="163"/>
      <c r="E107" s="42"/>
      <c r="F107" s="42"/>
      <c r="G107" s="162"/>
      <c r="H107" s="42"/>
      <c r="I107" s="163"/>
      <c r="J107" s="149"/>
    </row>
    <row r="108" spans="1:10">
      <c r="A108" s="105"/>
      <c r="B108" s="29"/>
      <c r="C108" s="27"/>
      <c r="D108" s="27"/>
      <c r="E108" s="27"/>
      <c r="F108" s="27"/>
      <c r="G108" s="27"/>
      <c r="H108" s="27"/>
      <c r="I108" s="27"/>
      <c r="J108" s="164" t="s">
        <v>626</v>
      </c>
    </row>
    <row r="109" spans="1:10">
      <c r="A109" s="105"/>
      <c r="B109" s="29"/>
      <c r="C109" s="27"/>
      <c r="D109" s="27"/>
      <c r="E109" s="27"/>
      <c r="F109" s="27"/>
      <c r="G109" s="27"/>
      <c r="H109" s="27"/>
      <c r="I109" s="27"/>
      <c r="J109" s="164"/>
    </row>
    <row r="110" spans="1:10">
      <c r="A110" s="105"/>
      <c r="B110" s="29" t="s">
        <v>1</v>
      </c>
      <c r="C110" s="27"/>
      <c r="D110" s="105" t="str">
        <f>+D3</f>
        <v>Rate Formula Template - Attachment H-30A</v>
      </c>
      <c r="E110" s="27"/>
      <c r="F110" s="27"/>
      <c r="G110" s="27"/>
      <c r="H110" s="27"/>
      <c r="I110" s="103"/>
      <c r="J110" s="164" t="str">
        <f>J3</f>
        <v>For  the 12 months ended 12/31/22</v>
      </c>
    </row>
    <row r="111" spans="1:10">
      <c r="A111" s="105"/>
      <c r="B111" s="29"/>
      <c r="C111" s="27"/>
      <c r="D111" s="30" t="s">
        <v>97</v>
      </c>
      <c r="E111" s="27"/>
      <c r="F111" s="27"/>
      <c r="G111" s="27"/>
      <c r="H111" s="27"/>
      <c r="I111" s="27"/>
      <c r="J111" s="27"/>
    </row>
    <row r="112" spans="1:10">
      <c r="A112" s="105"/>
      <c r="B112" s="34"/>
      <c r="C112" s="27"/>
      <c r="D112" s="30" t="str">
        <f>+D58</f>
        <v>Transource Maryland, LLC</v>
      </c>
      <c r="E112" s="27"/>
      <c r="F112" s="27"/>
      <c r="G112" s="27"/>
      <c r="H112" s="27"/>
      <c r="I112" s="27"/>
      <c r="J112" s="27"/>
    </row>
    <row r="113" spans="1:10">
      <c r="A113" s="990"/>
      <c r="B113" s="990"/>
      <c r="C113" s="990"/>
      <c r="D113" s="990"/>
      <c r="E113" s="990"/>
      <c r="F113" s="990"/>
      <c r="G113" s="990"/>
      <c r="H113" s="990"/>
      <c r="I113" s="990"/>
      <c r="J113" s="990"/>
    </row>
    <row r="114" spans="1:10">
      <c r="A114" s="105"/>
      <c r="B114" s="114" t="s">
        <v>3</v>
      </c>
      <c r="C114" s="114" t="s">
        <v>4</v>
      </c>
      <c r="D114" s="114" t="s">
        <v>5</v>
      </c>
      <c r="E114" s="27" t="s">
        <v>2</v>
      </c>
      <c r="F114" s="27"/>
      <c r="G114" s="113" t="s">
        <v>6</v>
      </c>
      <c r="H114" s="27"/>
      <c r="I114" s="113" t="s">
        <v>7</v>
      </c>
      <c r="J114" s="27"/>
    </row>
    <row r="115" spans="1:10">
      <c r="A115" s="105" t="s">
        <v>8</v>
      </c>
      <c r="B115" s="29"/>
      <c r="C115" s="140"/>
      <c r="D115" s="27"/>
      <c r="E115" s="27"/>
      <c r="F115" s="27"/>
      <c r="G115" s="105"/>
      <c r="H115" s="27"/>
      <c r="I115" s="141" t="s">
        <v>16</v>
      </c>
      <c r="J115" s="141"/>
    </row>
    <row r="116" spans="1:10" ht="13.8" thickBot="1">
      <c r="A116" s="31" t="s">
        <v>10</v>
      </c>
      <c r="B116" s="29"/>
      <c r="C116" s="142" t="s">
        <v>199</v>
      </c>
      <c r="D116" s="141" t="s">
        <v>18</v>
      </c>
      <c r="E116" s="143"/>
      <c r="F116" s="141" t="s">
        <v>19</v>
      </c>
      <c r="G116" s="34"/>
      <c r="H116" s="143"/>
      <c r="I116" s="105" t="s">
        <v>20</v>
      </c>
      <c r="J116" s="141"/>
    </row>
    <row r="117" spans="1:10">
      <c r="A117" s="105"/>
      <c r="B117" s="29" t="s">
        <v>0</v>
      </c>
      <c r="C117" s="27"/>
      <c r="D117" s="27"/>
      <c r="E117" s="27"/>
      <c r="F117" s="27"/>
      <c r="G117" s="27"/>
      <c r="H117" s="27"/>
      <c r="I117" s="27"/>
      <c r="J117" s="27"/>
    </row>
    <row r="118" spans="1:10">
      <c r="A118" s="105">
        <v>1</v>
      </c>
      <c r="B118" s="29" t="s">
        <v>29</v>
      </c>
      <c r="C118" s="27" t="s">
        <v>438</v>
      </c>
      <c r="D118" s="563">
        <v>354412.24293612002</v>
      </c>
      <c r="E118" s="27"/>
      <c r="F118" s="27" t="s">
        <v>15</v>
      </c>
      <c r="G118" s="167">
        <f>$I$189</f>
        <v>1</v>
      </c>
      <c r="H118" s="42"/>
      <c r="I118" s="16">
        <f t="shared" ref="I118:I129" si="3">+G118*D118</f>
        <v>354412.24293612002</v>
      </c>
      <c r="J118" s="27"/>
    </row>
    <row r="119" spans="1:10">
      <c r="A119" s="124">
        <f>+A118+1</f>
        <v>2</v>
      </c>
      <c r="B119" s="165" t="s">
        <v>94</v>
      </c>
      <c r="C119" s="27" t="s">
        <v>440</v>
      </c>
      <c r="D119" s="563">
        <v>194393.81592807799</v>
      </c>
      <c r="E119" s="155"/>
      <c r="F119" s="155" t="str">
        <f>+F118</f>
        <v>TP</v>
      </c>
      <c r="G119" s="167">
        <f>$I$189</f>
        <v>1</v>
      </c>
      <c r="H119" s="155"/>
      <c r="I119" s="158">
        <f>+G119*D119</f>
        <v>194393.81592807799</v>
      </c>
      <c r="J119" s="27"/>
    </row>
    <row r="120" spans="1:10">
      <c r="A120" s="124">
        <f t="shared" ref="A120:A166" si="4">+A119+1</f>
        <v>3</v>
      </c>
      <c r="B120" s="38" t="s">
        <v>30</v>
      </c>
      <c r="C120" s="27" t="s">
        <v>441</v>
      </c>
      <c r="D120" s="563">
        <v>0</v>
      </c>
      <c r="E120" s="27"/>
      <c r="F120" s="27" t="str">
        <f>+F119</f>
        <v>TP</v>
      </c>
      <c r="G120" s="167">
        <f>$I$189</f>
        <v>1</v>
      </c>
      <c r="H120" s="42"/>
      <c r="I120" s="16">
        <f t="shared" si="3"/>
        <v>0</v>
      </c>
      <c r="J120" s="27"/>
    </row>
    <row r="121" spans="1:10">
      <c r="A121" s="326">
        <f t="shared" si="4"/>
        <v>4</v>
      </c>
      <c r="B121" s="29" t="s">
        <v>31</v>
      </c>
      <c r="C121" s="27" t="s">
        <v>442</v>
      </c>
      <c r="D121" s="563">
        <v>114336.391519729</v>
      </c>
      <c r="E121" s="27"/>
      <c r="F121" s="27" t="s">
        <v>23</v>
      </c>
      <c r="G121" s="167">
        <f t="shared" ref="G121:G126" si="5">$I$197</f>
        <v>1</v>
      </c>
      <c r="H121" s="42"/>
      <c r="I121" s="16">
        <f t="shared" si="3"/>
        <v>114336.391519729</v>
      </c>
      <c r="J121" s="27" t="s">
        <v>2</v>
      </c>
    </row>
    <row r="122" spans="1:10">
      <c r="A122" s="326">
        <f t="shared" si="4"/>
        <v>5</v>
      </c>
      <c r="B122" s="29" t="s">
        <v>106</v>
      </c>
      <c r="C122" s="502" t="s">
        <v>716</v>
      </c>
      <c r="D122" s="563">
        <v>0</v>
      </c>
      <c r="E122" s="27"/>
      <c r="F122" s="27" t="s">
        <v>23</v>
      </c>
      <c r="G122" s="167">
        <f t="shared" si="5"/>
        <v>1</v>
      </c>
      <c r="H122" s="42"/>
      <c r="I122" s="16">
        <f t="shared" si="3"/>
        <v>0</v>
      </c>
    </row>
    <row r="123" spans="1:10">
      <c r="A123" s="326">
        <f t="shared" si="4"/>
        <v>6</v>
      </c>
      <c r="B123" s="38" t="s">
        <v>560</v>
      </c>
      <c r="C123" s="502" t="s">
        <v>519</v>
      </c>
      <c r="D123" s="563">
        <v>0</v>
      </c>
      <c r="E123" s="27"/>
      <c r="F123" s="27" t="s">
        <v>23</v>
      </c>
      <c r="G123" s="167">
        <f t="shared" si="5"/>
        <v>1</v>
      </c>
      <c r="H123" s="42"/>
      <c r="I123" s="16">
        <f t="shared" si="3"/>
        <v>0</v>
      </c>
      <c r="J123" s="27"/>
    </row>
    <row r="124" spans="1:10" s="321" customFormat="1">
      <c r="A124" s="326">
        <f t="shared" si="4"/>
        <v>7</v>
      </c>
      <c r="B124" s="38" t="s">
        <v>562</v>
      </c>
      <c r="C124" s="502" t="s">
        <v>519</v>
      </c>
      <c r="D124" s="563">
        <v>0</v>
      </c>
      <c r="E124" s="27"/>
      <c r="F124" s="27" t="s">
        <v>23</v>
      </c>
      <c r="G124" s="167">
        <f t="shared" si="5"/>
        <v>1</v>
      </c>
      <c r="H124" s="42"/>
      <c r="I124" s="406">
        <f>+G124*D124</f>
        <v>0</v>
      </c>
      <c r="J124" s="27"/>
    </row>
    <row r="125" spans="1:10" s="321" customFormat="1">
      <c r="A125" s="326">
        <f t="shared" si="4"/>
        <v>8</v>
      </c>
      <c r="B125" s="38" t="s">
        <v>561</v>
      </c>
      <c r="C125" s="502" t="s">
        <v>519</v>
      </c>
      <c r="D125" s="563">
        <v>0</v>
      </c>
      <c r="E125" s="27"/>
      <c r="F125" s="27" t="s">
        <v>23</v>
      </c>
      <c r="G125" s="167">
        <f t="shared" si="5"/>
        <v>1</v>
      </c>
      <c r="H125" s="42"/>
      <c r="I125" s="406">
        <f>+G125*D125</f>
        <v>0</v>
      </c>
      <c r="J125" s="27"/>
    </row>
    <row r="126" spans="1:10" s="13" customFormat="1">
      <c r="A126" s="326">
        <f t="shared" si="4"/>
        <v>9</v>
      </c>
      <c r="B126" s="38" t="s">
        <v>439</v>
      </c>
      <c r="C126" s="502" t="s">
        <v>526</v>
      </c>
      <c r="D126" s="173">
        <f>+'7 - PBOP'!F18</f>
        <v>0</v>
      </c>
      <c r="E126" s="100"/>
      <c r="F126" s="27" t="s">
        <v>23</v>
      </c>
      <c r="G126" s="167">
        <f t="shared" si="5"/>
        <v>1</v>
      </c>
      <c r="H126" s="42"/>
      <c r="I126" s="16">
        <f>+G126*D126</f>
        <v>0</v>
      </c>
      <c r="J126" s="100"/>
    </row>
    <row r="127" spans="1:10">
      <c r="A127" s="326">
        <f t="shared" si="4"/>
        <v>10</v>
      </c>
      <c r="B127" s="38" t="s">
        <v>209</v>
      </c>
      <c r="C127" s="502" t="s">
        <v>520</v>
      </c>
      <c r="D127" s="150">
        <v>0</v>
      </c>
      <c r="E127" s="27"/>
      <c r="F127" s="166" t="s">
        <v>15</v>
      </c>
      <c r="G127" s="167">
        <f>$I$189</f>
        <v>1</v>
      </c>
      <c r="H127" s="42"/>
      <c r="I127" s="16">
        <f t="shared" si="3"/>
        <v>0</v>
      </c>
      <c r="J127" s="27"/>
    </row>
    <row r="128" spans="1:10" s="13" customFormat="1">
      <c r="A128" s="326">
        <f t="shared" si="4"/>
        <v>11</v>
      </c>
      <c r="B128" s="38" t="s">
        <v>206</v>
      </c>
      <c r="C128" s="502" t="s">
        <v>741</v>
      </c>
      <c r="D128" s="173">
        <f>+'7 - PBOP'!F15</f>
        <v>-1845.8285107947715</v>
      </c>
      <c r="E128" s="100"/>
      <c r="F128" s="27" t="s">
        <v>23</v>
      </c>
      <c r="G128" s="167">
        <f>$I$197</f>
        <v>1</v>
      </c>
      <c r="H128" s="42"/>
      <c r="I128" s="16">
        <f>+G128*D128</f>
        <v>-1845.8285107947715</v>
      </c>
      <c r="J128" s="100"/>
    </row>
    <row r="129" spans="1:10" s="507" customFormat="1">
      <c r="A129" s="508">
        <f t="shared" si="4"/>
        <v>12</v>
      </c>
      <c r="B129" s="503" t="s">
        <v>566</v>
      </c>
      <c r="C129" s="502" t="s">
        <v>576</v>
      </c>
      <c r="D129" s="504">
        <v>0</v>
      </c>
      <c r="E129" s="502"/>
      <c r="F129" s="502" t="str">
        <f>+F131</f>
        <v>DA</v>
      </c>
      <c r="G129" s="506">
        <v>1</v>
      </c>
      <c r="H129" s="505"/>
      <c r="I129" s="504">
        <f t="shared" si="3"/>
        <v>0</v>
      </c>
      <c r="J129" s="502"/>
    </row>
    <row r="130" spans="1:10">
      <c r="A130" s="326">
        <f t="shared" si="4"/>
        <v>13</v>
      </c>
      <c r="B130" s="165" t="s">
        <v>95</v>
      </c>
      <c r="C130" s="155"/>
      <c r="D130" s="47"/>
      <c r="E130" s="155"/>
      <c r="F130" s="155"/>
      <c r="G130" s="168"/>
      <c r="H130" s="155"/>
      <c r="I130" s="47"/>
      <c r="J130" s="27"/>
    </row>
    <row r="131" spans="1:10">
      <c r="A131" s="326">
        <f t="shared" si="4"/>
        <v>14</v>
      </c>
      <c r="B131" s="165" t="s">
        <v>528</v>
      </c>
      <c r="C131" s="155" t="s">
        <v>527</v>
      </c>
      <c r="D131" s="150">
        <v>177634.2</v>
      </c>
      <c r="E131" s="153"/>
      <c r="F131" s="153" t="s">
        <v>77</v>
      </c>
      <c r="G131" s="169">
        <v>1</v>
      </c>
      <c r="H131" s="153"/>
      <c r="I131" s="47">
        <f>+G131*D131</f>
        <v>177634.2</v>
      </c>
      <c r="J131" s="27"/>
    </row>
    <row r="132" spans="1:10">
      <c r="A132" s="326">
        <f t="shared" si="4"/>
        <v>15</v>
      </c>
      <c r="B132" s="499" t="s">
        <v>564</v>
      </c>
      <c r="C132" s="502" t="s">
        <v>714</v>
      </c>
      <c r="D132" s="563">
        <v>16759.615928077983</v>
      </c>
      <c r="E132" s="153"/>
      <c r="F132" s="153" t="s">
        <v>15</v>
      </c>
      <c r="G132" s="167">
        <f>$I$189</f>
        <v>1</v>
      </c>
      <c r="H132" s="153"/>
      <c r="I132" s="47">
        <f>+G132*D132</f>
        <v>16759.615928077983</v>
      </c>
      <c r="J132" s="27"/>
    </row>
    <row r="133" spans="1:10" ht="13.8" thickBot="1">
      <c r="A133" s="326">
        <f t="shared" si="4"/>
        <v>16</v>
      </c>
      <c r="B133" s="165" t="s">
        <v>96</v>
      </c>
      <c r="C133" s="155" t="str">
        <f>"( Sum of line "&amp;A131&amp;" - line "&amp;A132&amp;")"" Ties to 321.97b"</f>
        <v>( Sum of line 14 - line 15)" Ties to 321.97b</v>
      </c>
      <c r="D133" s="170">
        <f>SUM(D131:D132)</f>
        <v>194393.81592807799</v>
      </c>
      <c r="E133" s="153"/>
      <c r="F133" s="153"/>
      <c r="G133" s="169"/>
      <c r="H133" s="153"/>
      <c r="I133" s="170">
        <f>SUM(I131:I132)</f>
        <v>194393.81592807799</v>
      </c>
      <c r="J133" s="27"/>
    </row>
    <row r="134" spans="1:10">
      <c r="A134" s="326">
        <f t="shared" si="4"/>
        <v>17</v>
      </c>
      <c r="B134" s="171" t="s">
        <v>219</v>
      </c>
      <c r="C134" s="836" t="s">
        <v>563</v>
      </c>
      <c r="D134" s="16">
        <f>+D118-D119-D120+D121-D122-D123-D124-D125-D126+D127+D128+D129+D133</f>
        <v>466902.80594505428</v>
      </c>
      <c r="E134" s="16"/>
      <c r="F134" s="16"/>
      <c r="G134" s="16"/>
      <c r="H134" s="16"/>
      <c r="I134" s="406">
        <f>+I118-I119-I120+I121-I122-I123-I124-I125-I126+I127+I128+I129+I133</f>
        <v>466902.80594505428</v>
      </c>
      <c r="J134" s="27"/>
    </row>
    <row r="135" spans="1:10">
      <c r="A135" s="326"/>
      <c r="B135" s="34"/>
      <c r="C135" s="502"/>
      <c r="D135" s="16"/>
      <c r="E135" s="16"/>
      <c r="F135" s="16"/>
      <c r="G135" s="16"/>
      <c r="H135" s="16"/>
      <c r="I135" s="16"/>
      <c r="J135" s="27"/>
    </row>
    <row r="136" spans="1:10">
      <c r="A136" s="326">
        <f>+A134+1</f>
        <v>18</v>
      </c>
      <c r="B136" s="29" t="s">
        <v>535</v>
      </c>
      <c r="C136" s="502" t="s">
        <v>374</v>
      </c>
      <c r="D136" s="16"/>
      <c r="E136" s="16"/>
      <c r="F136" s="16"/>
      <c r="G136" s="16"/>
      <c r="H136" s="16"/>
      <c r="I136" s="16"/>
      <c r="J136" s="27"/>
    </row>
    <row r="137" spans="1:10">
      <c r="A137" s="326">
        <f t="shared" si="4"/>
        <v>19</v>
      </c>
      <c r="B137" s="29" t="s">
        <v>29</v>
      </c>
      <c r="C137" s="837" t="s">
        <v>443</v>
      </c>
      <c r="D137" s="150">
        <v>0</v>
      </c>
      <c r="E137" s="16"/>
      <c r="F137" s="16" t="s">
        <v>15</v>
      </c>
      <c r="G137" s="167">
        <f>$I$189</f>
        <v>1</v>
      </c>
      <c r="H137" s="16"/>
      <c r="I137" s="16">
        <f>+G137*D137</f>
        <v>0</v>
      </c>
      <c r="J137" s="149"/>
    </row>
    <row r="138" spans="1:10">
      <c r="A138" s="326">
        <f t="shared" si="4"/>
        <v>20</v>
      </c>
      <c r="B138" s="172" t="s">
        <v>88</v>
      </c>
      <c r="C138" s="837" t="s">
        <v>444</v>
      </c>
      <c r="D138" s="150">
        <v>42045.4851624121</v>
      </c>
      <c r="E138" s="16"/>
      <c r="F138" s="16" t="s">
        <v>23</v>
      </c>
      <c r="G138" s="167">
        <f>$I$197</f>
        <v>1</v>
      </c>
      <c r="H138" s="16"/>
      <c r="I138" s="16">
        <f>+G138*D138</f>
        <v>42045.4851624121</v>
      </c>
      <c r="J138" s="149"/>
    </row>
    <row r="139" spans="1:10" ht="13.8" thickBot="1">
      <c r="A139" s="326">
        <f t="shared" si="4"/>
        <v>21</v>
      </c>
      <c r="B139" s="165" t="s">
        <v>91</v>
      </c>
      <c r="C139" s="502" t="s">
        <v>529</v>
      </c>
      <c r="D139" s="500">
        <v>0</v>
      </c>
      <c r="E139" s="16"/>
      <c r="F139" s="16" t="s">
        <v>77</v>
      </c>
      <c r="G139" s="167">
        <v>1</v>
      </c>
      <c r="H139" s="16"/>
      <c r="I139" s="147">
        <f>+G139*D139</f>
        <v>0</v>
      </c>
      <c r="J139" s="149"/>
    </row>
    <row r="140" spans="1:10">
      <c r="A140" s="326">
        <f t="shared" si="4"/>
        <v>22</v>
      </c>
      <c r="B140" s="29" t="s">
        <v>210</v>
      </c>
      <c r="C140" s="502" t="str">
        <f>"( Sum of line "&amp;A137&amp;" - line "&amp;A139&amp;")"</f>
        <v>( Sum of line 19 - line 21)</v>
      </c>
      <c r="D140" s="406">
        <f>SUM(D137:D139)</f>
        <v>42045.4851624121</v>
      </c>
      <c r="E140" s="16"/>
      <c r="F140" s="16"/>
      <c r="G140" s="167"/>
      <c r="H140" s="16"/>
      <c r="I140" s="16">
        <f>SUM(I137:I139)</f>
        <v>42045.4851624121</v>
      </c>
      <c r="J140" s="27"/>
    </row>
    <row r="141" spans="1:10">
      <c r="A141" s="326"/>
      <c r="B141" s="29"/>
      <c r="C141" s="502"/>
      <c r="D141" s="16"/>
      <c r="E141" s="16"/>
      <c r="F141" s="16"/>
      <c r="G141" s="167"/>
      <c r="H141" s="16"/>
      <c r="I141" s="16"/>
      <c r="J141" s="27"/>
    </row>
    <row r="142" spans="1:10">
      <c r="A142" s="326">
        <f>+A140+1</f>
        <v>23</v>
      </c>
      <c r="B142" s="29" t="s">
        <v>531</v>
      </c>
      <c r="C142" s="32"/>
      <c r="D142" s="16"/>
      <c r="E142" s="16"/>
      <c r="F142" s="16"/>
      <c r="G142" s="167"/>
      <c r="H142" s="16"/>
      <c r="I142" s="16"/>
      <c r="J142" s="27"/>
    </row>
    <row r="143" spans="1:10">
      <c r="A143" s="326">
        <f t="shared" si="4"/>
        <v>24</v>
      </c>
      <c r="B143" s="29" t="s">
        <v>32</v>
      </c>
      <c r="C143" s="32"/>
      <c r="D143" s="16"/>
      <c r="E143" s="16"/>
      <c r="F143" s="16"/>
      <c r="G143" s="167"/>
      <c r="H143" s="16"/>
      <c r="I143" s="16"/>
      <c r="J143" s="149"/>
    </row>
    <row r="144" spans="1:10">
      <c r="A144" s="326">
        <f t="shared" si="4"/>
        <v>25</v>
      </c>
      <c r="B144" s="29" t="s">
        <v>33</v>
      </c>
      <c r="C144" s="837" t="s">
        <v>715</v>
      </c>
      <c r="D144" s="150">
        <v>0</v>
      </c>
      <c r="E144" s="16"/>
      <c r="F144" s="16" t="s">
        <v>23</v>
      </c>
      <c r="G144" s="167">
        <f>$I$197</f>
        <v>1</v>
      </c>
      <c r="H144" s="16"/>
      <c r="I144" s="16">
        <f>+G144*D144</f>
        <v>0</v>
      </c>
    </row>
    <row r="145" spans="1:10">
      <c r="A145" s="326">
        <f t="shared" si="4"/>
        <v>26</v>
      </c>
      <c r="B145" s="29" t="s">
        <v>34</v>
      </c>
      <c r="C145" s="837" t="s">
        <v>715</v>
      </c>
      <c r="D145" s="563">
        <v>0</v>
      </c>
      <c r="E145" s="16"/>
      <c r="F145" s="16" t="s">
        <v>23</v>
      </c>
      <c r="G145" s="167">
        <f>$I$197</f>
        <v>1</v>
      </c>
      <c r="H145" s="16"/>
      <c r="I145" s="16">
        <f>+G145*D145</f>
        <v>0</v>
      </c>
    </row>
    <row r="146" spans="1:10">
      <c r="A146" s="326">
        <f t="shared" si="4"/>
        <v>27</v>
      </c>
      <c r="B146" s="29" t="s">
        <v>35</v>
      </c>
      <c r="C146" s="837" t="s">
        <v>2</v>
      </c>
      <c r="D146" s="158"/>
      <c r="E146" s="16"/>
      <c r="F146" s="16"/>
      <c r="G146" s="167"/>
      <c r="H146" s="16"/>
      <c r="I146" s="16"/>
    </row>
    <row r="147" spans="1:10">
      <c r="A147" s="326">
        <f t="shared" si="4"/>
        <v>28</v>
      </c>
      <c r="B147" s="29" t="s">
        <v>36</v>
      </c>
      <c r="C147" s="837" t="s">
        <v>715</v>
      </c>
      <c r="D147" s="150">
        <v>20000</v>
      </c>
      <c r="E147" s="16"/>
      <c r="F147" s="16" t="s">
        <v>28</v>
      </c>
      <c r="G147" s="329">
        <f>+$G$69</f>
        <v>1</v>
      </c>
      <c r="H147" s="16"/>
      <c r="I147" s="16">
        <f>+G147*D147</f>
        <v>20000</v>
      </c>
    </row>
    <row r="148" spans="1:10">
      <c r="A148" s="326">
        <f t="shared" si="4"/>
        <v>29</v>
      </c>
      <c r="B148" s="29" t="s">
        <v>37</v>
      </c>
      <c r="C148" s="837" t="s">
        <v>715</v>
      </c>
      <c r="D148" s="150">
        <v>0</v>
      </c>
      <c r="E148" s="16"/>
      <c r="F148" s="158" t="s">
        <v>21</v>
      </c>
      <c r="G148" s="186" t="s">
        <v>105</v>
      </c>
      <c r="H148" s="16"/>
      <c r="I148" s="325">
        <v>0</v>
      </c>
    </row>
    <row r="149" spans="1:10">
      <c r="A149" s="326">
        <f t="shared" si="4"/>
        <v>30</v>
      </c>
      <c r="B149" s="29" t="s">
        <v>38</v>
      </c>
      <c r="C149" s="837" t="s">
        <v>715</v>
      </c>
      <c r="D149" s="150">
        <v>0</v>
      </c>
      <c r="E149" s="16"/>
      <c r="F149" s="16" t="s">
        <v>28</v>
      </c>
      <c r="G149" s="329">
        <f>+$G$69</f>
        <v>1</v>
      </c>
      <c r="H149" s="16"/>
      <c r="I149" s="16">
        <f>+G149*D149</f>
        <v>0</v>
      </c>
    </row>
    <row r="150" spans="1:10" ht="13.8" thickBot="1">
      <c r="A150" s="326">
        <f t="shared" si="4"/>
        <v>31</v>
      </c>
      <c r="B150" s="29" t="s">
        <v>39</v>
      </c>
      <c r="C150" s="837" t="s">
        <v>715</v>
      </c>
      <c r="D150" s="150">
        <v>0</v>
      </c>
      <c r="E150" s="16"/>
      <c r="F150" s="16" t="s">
        <v>28</v>
      </c>
      <c r="G150" s="329">
        <f>+$G$69</f>
        <v>1</v>
      </c>
      <c r="H150" s="16"/>
      <c r="I150" s="147">
        <f>+G150*D150</f>
        <v>0</v>
      </c>
    </row>
    <row r="151" spans="1:10" ht="13.8" thickTop="1">
      <c r="A151" s="326">
        <f t="shared" si="4"/>
        <v>32</v>
      </c>
      <c r="B151" s="29" t="s">
        <v>211</v>
      </c>
      <c r="C151" s="502" t="str">
        <f>"( Sum of line "&amp;A144&amp;" - line "&amp;A150&amp;")"</f>
        <v>( Sum of line 25 - line 31)</v>
      </c>
      <c r="D151" s="367">
        <f>SUM(D144:D150)</f>
        <v>20000</v>
      </c>
      <c r="E151" s="16"/>
      <c r="F151" s="16"/>
      <c r="G151" s="16"/>
      <c r="H151" s="16"/>
      <c r="I151" s="16">
        <f>SUM(I144:I150)</f>
        <v>20000</v>
      </c>
      <c r="J151" s="27"/>
    </row>
    <row r="152" spans="1:10">
      <c r="A152" s="326"/>
      <c r="B152" s="29"/>
      <c r="C152" s="502"/>
      <c r="D152" s="27"/>
      <c r="E152" s="27"/>
      <c r="F152" s="27"/>
      <c r="G152" s="122"/>
      <c r="H152" s="27"/>
      <c r="I152" s="27"/>
      <c r="J152" s="27"/>
    </row>
    <row r="153" spans="1:10">
      <c r="A153" s="326">
        <f>+A151+1</f>
        <v>33</v>
      </c>
      <c r="B153" s="29" t="s">
        <v>533</v>
      </c>
      <c r="C153" s="502" t="s">
        <v>534</v>
      </c>
      <c r="D153" s="27"/>
      <c r="E153" s="27"/>
      <c r="F153" s="34"/>
      <c r="G153" s="36"/>
      <c r="H153" s="27"/>
      <c r="I153" s="34"/>
      <c r="J153" s="34"/>
    </row>
    <row r="154" spans="1:10">
      <c r="A154" s="326">
        <f t="shared" si="4"/>
        <v>34</v>
      </c>
      <c r="B154" s="37" t="s">
        <v>234</v>
      </c>
      <c r="C154" s="502"/>
      <c r="D154" s="388">
        <f>IF(D237&gt;0,1-(((1-D238)*(1-D237))/(1-D238*D237*D239))*(1-D240),0)</f>
        <v>0.27517499999999995</v>
      </c>
      <c r="E154" s="27"/>
      <c r="F154" s="34"/>
      <c r="G154" s="36"/>
      <c r="H154" s="27"/>
      <c r="I154" s="34"/>
      <c r="J154" s="34"/>
    </row>
    <row r="155" spans="1:10">
      <c r="A155" s="326">
        <f t="shared" si="4"/>
        <v>35</v>
      </c>
      <c r="B155" s="34" t="s">
        <v>41</v>
      </c>
      <c r="C155" s="502" t="str">
        <f>"WCLTD = Page 4, Line "&amp;A203&amp;", R = Page 4, Line "&amp;A206</f>
        <v>WCLTD = Page 4, Line 15, R = Page 4, Line 18</v>
      </c>
      <c r="D155" s="388">
        <f>IF(I203&gt;0,(D154/(1-D154))*(1-I203/I206),0)</f>
        <v>0.33454474337271001</v>
      </c>
      <c r="E155" s="27"/>
      <c r="F155" s="34"/>
      <c r="G155" s="36"/>
      <c r="H155" s="27"/>
      <c r="I155" s="34"/>
      <c r="J155" s="34"/>
    </row>
    <row r="156" spans="1:10">
      <c r="A156" s="326">
        <f t="shared" si="4"/>
        <v>36</v>
      </c>
      <c r="B156" s="38" t="s">
        <v>232</v>
      </c>
      <c r="C156" s="502"/>
      <c r="D156" s="27"/>
      <c r="E156" s="27"/>
      <c r="F156" s="34"/>
      <c r="G156" s="36"/>
      <c r="H156" s="27"/>
      <c r="I156" s="34"/>
      <c r="J156" s="34"/>
    </row>
    <row r="157" spans="1:10">
      <c r="A157" s="326">
        <f t="shared" si="4"/>
        <v>37</v>
      </c>
      <c r="B157" s="38"/>
      <c r="C157" s="565"/>
      <c r="D157" s="27"/>
      <c r="E157" s="27"/>
      <c r="F157" s="34"/>
      <c r="G157" s="36"/>
      <c r="H157" s="27"/>
      <c r="I157" s="34"/>
      <c r="J157" s="34"/>
    </row>
    <row r="158" spans="1:10">
      <c r="A158" s="326">
        <f>+A157+1</f>
        <v>38</v>
      </c>
      <c r="B158" s="39" t="str">
        <f>"      1 / (1 - T)  =  (from line "&amp;A154&amp;")"</f>
        <v xml:space="preserve">      1 / (1 - T)  =  (from line 34)</v>
      </c>
      <c r="C158" s="502" t="s">
        <v>567</v>
      </c>
      <c r="D158" s="388">
        <f>IF(D154=0,0,1/(1-D154))</f>
        <v>1.3796433621908735</v>
      </c>
      <c r="E158" s="27"/>
      <c r="F158" s="34"/>
      <c r="G158" s="36"/>
      <c r="H158" s="27"/>
      <c r="I158" s="16"/>
      <c r="J158" s="34"/>
    </row>
    <row r="159" spans="1:10">
      <c r="A159" s="326">
        <f t="shared" si="4"/>
        <v>39</v>
      </c>
      <c r="B159" s="38" t="s">
        <v>228</v>
      </c>
      <c r="C159" s="502" t="s">
        <v>445</v>
      </c>
      <c r="D159" s="150">
        <v>0</v>
      </c>
      <c r="E159" s="27"/>
      <c r="F159" s="34"/>
      <c r="G159" s="36"/>
      <c r="H159" s="27"/>
      <c r="I159" s="16"/>
      <c r="J159" s="34"/>
    </row>
    <row r="160" spans="1:10">
      <c r="A160" s="326">
        <f t="shared" si="4"/>
        <v>40</v>
      </c>
      <c r="B160" s="38" t="s">
        <v>833</v>
      </c>
      <c r="C160" s="502" t="s">
        <v>835</v>
      </c>
      <c r="D160" s="563">
        <v>0</v>
      </c>
      <c r="E160" s="27"/>
      <c r="F160" s="34"/>
      <c r="G160" s="40"/>
      <c r="H160" s="27"/>
      <c r="I160" s="16"/>
    </row>
    <row r="161" spans="1:10">
      <c r="A161" s="326">
        <f t="shared" si="4"/>
        <v>41</v>
      </c>
      <c r="B161" s="38" t="s">
        <v>264</v>
      </c>
      <c r="C161" s="502" t="s">
        <v>835</v>
      </c>
      <c r="D161" s="563">
        <v>0</v>
      </c>
      <c r="E161" s="27"/>
      <c r="F161" s="34"/>
      <c r="G161" s="36"/>
      <c r="H161" s="27"/>
      <c r="I161" s="16"/>
      <c r="J161" s="34"/>
    </row>
    <row r="162" spans="1:10">
      <c r="A162" s="326">
        <f t="shared" si="4"/>
        <v>42</v>
      </c>
      <c r="B162" s="39" t="s">
        <v>229</v>
      </c>
      <c r="C162" s="41" t="str">
        <f>"(Line "&amp;A155&amp;" times Line "&amp;A169&amp;")"</f>
        <v>(Line 35 times Line 48)</v>
      </c>
      <c r="D162" s="261">
        <f>+D155*D169</f>
        <v>373780.7418516734</v>
      </c>
      <c r="E162" s="42"/>
      <c r="F162" s="42" t="s">
        <v>21</v>
      </c>
      <c r="G162" s="43"/>
      <c r="H162" s="42"/>
      <c r="I162" s="261">
        <f>+D155*I169</f>
        <v>373780.7418516734</v>
      </c>
      <c r="J162" s="121" t="s">
        <v>2</v>
      </c>
    </row>
    <row r="163" spans="1:10">
      <c r="A163" s="124">
        <f t="shared" si="4"/>
        <v>43</v>
      </c>
      <c r="B163" s="32" t="s">
        <v>230</v>
      </c>
      <c r="C163" s="41" t="str">
        <f>"(Line "&amp;A158&amp;" times Line "&amp;A159&amp;")"</f>
        <v>(Line 38 times Line 39)</v>
      </c>
      <c r="D163" s="261">
        <f>+D$158*D159</f>
        <v>0</v>
      </c>
      <c r="E163" s="42"/>
      <c r="F163" s="44" t="s">
        <v>27</v>
      </c>
      <c r="G163" s="151">
        <f>+$G$83</f>
        <v>1</v>
      </c>
      <c r="H163" s="42"/>
      <c r="I163" s="261">
        <f>+G163*D163</f>
        <v>0</v>
      </c>
      <c r="J163" s="121"/>
    </row>
    <row r="164" spans="1:10">
      <c r="A164" s="124">
        <f t="shared" si="4"/>
        <v>44</v>
      </c>
      <c r="B164" s="32" t="s">
        <v>834</v>
      </c>
      <c r="C164" s="41" t="str">
        <f>"(Line "&amp;A158&amp;" times Line "&amp;A160&amp;")"</f>
        <v>(Line 38 times Line 40)</v>
      </c>
      <c r="D164" s="261">
        <f>+D$158*D160</f>
        <v>0</v>
      </c>
      <c r="E164" s="42"/>
      <c r="F164" s="44" t="s">
        <v>27</v>
      </c>
      <c r="G164" s="151">
        <f>+$G$83</f>
        <v>1</v>
      </c>
      <c r="H164" s="42"/>
      <c r="I164" s="261">
        <f>+G164*D164</f>
        <v>0</v>
      </c>
      <c r="J164" s="121"/>
    </row>
    <row r="165" spans="1:10" ht="13.8" thickBot="1">
      <c r="A165" s="124">
        <f t="shared" si="4"/>
        <v>45</v>
      </c>
      <c r="B165" s="32" t="s">
        <v>107</v>
      </c>
      <c r="C165" s="41" t="str">
        <f>"(Line "&amp;A158&amp;" times Line "&amp;A161&amp;")"</f>
        <v>(Line 38 times Line 41)</v>
      </c>
      <c r="D165" s="262">
        <f>+D$158*D161</f>
        <v>0</v>
      </c>
      <c r="E165" s="42"/>
      <c r="F165" s="44" t="s">
        <v>27</v>
      </c>
      <c r="G165" s="151">
        <f>+$G$83</f>
        <v>1</v>
      </c>
      <c r="H165" s="42"/>
      <c r="I165" s="262">
        <f>+G165*D165</f>
        <v>0</v>
      </c>
      <c r="J165" s="121"/>
    </row>
    <row r="166" spans="1:10">
      <c r="A166" s="124">
        <f t="shared" si="4"/>
        <v>46</v>
      </c>
      <c r="B166" s="45" t="s">
        <v>231</v>
      </c>
      <c r="C166" s="502" t="str">
        <f>"( Sum of line "&amp;A162&amp;" - line "&amp;A165&amp;")"</f>
        <v>( Sum of line 42 - line 45)</v>
      </c>
      <c r="D166" s="173">
        <f>SUM(D162:D165)</f>
        <v>373780.7418516734</v>
      </c>
      <c r="E166" s="42"/>
      <c r="F166" s="42" t="s">
        <v>2</v>
      </c>
      <c r="G166" s="43" t="s">
        <v>2</v>
      </c>
      <c r="H166" s="42"/>
      <c r="I166" s="173">
        <f>SUM(I162:I165)</f>
        <v>373780.7418516734</v>
      </c>
      <c r="J166" s="27"/>
    </row>
    <row r="167" spans="1:10">
      <c r="A167" s="124"/>
      <c r="B167" s="34"/>
      <c r="C167" s="174"/>
      <c r="D167" s="16"/>
      <c r="E167" s="27"/>
      <c r="F167" s="27"/>
      <c r="G167" s="122"/>
      <c r="H167" s="27"/>
      <c r="I167" s="16"/>
      <c r="J167" s="27"/>
    </row>
    <row r="168" spans="1:10">
      <c r="A168" s="124">
        <f>+A166+1</f>
        <v>47</v>
      </c>
      <c r="B168" s="29" t="s">
        <v>43</v>
      </c>
      <c r="J168" s="34"/>
    </row>
    <row r="169" spans="1:10">
      <c r="A169" s="124">
        <f>A168+1</f>
        <v>48</v>
      </c>
      <c r="B169" s="176" t="s">
        <v>269</v>
      </c>
      <c r="C169" s="37" t="str">
        <f>"(Page 2, line " &amp;A105&amp;" times Page 4, Line 18)"</f>
        <v>(Page 2, line 35 times Page 4, Line 18)</v>
      </c>
      <c r="D169" s="188">
        <f>+$I206*D105</f>
        <v>1117281.7665087366</v>
      </c>
      <c r="E169" s="42"/>
      <c r="F169" s="42" t="s">
        <v>21</v>
      </c>
      <c r="G169" s="175"/>
      <c r="H169" s="42"/>
      <c r="I169" s="406">
        <f>+$I206*I105</f>
        <v>1117281.7665087366</v>
      </c>
      <c r="J169" s="149"/>
    </row>
    <row r="170" spans="1:10">
      <c r="A170" s="124"/>
      <c r="B170" s="29"/>
      <c r="C170" s="34"/>
      <c r="D170" s="40"/>
      <c r="E170" s="42"/>
      <c r="F170" s="42"/>
      <c r="G170" s="175"/>
      <c r="H170" s="42"/>
      <c r="I170" s="40"/>
      <c r="J170" s="149"/>
    </row>
    <row r="171" spans="1:10" ht="13.8" thickBot="1">
      <c r="A171" s="124">
        <f>A169+1</f>
        <v>49</v>
      </c>
      <c r="B171" s="29" t="s">
        <v>208</v>
      </c>
      <c r="C171" s="27" t="str">
        <f>"( Sum of line  "&amp;A134&amp;","&amp;A140&amp;", "&amp;A151&amp;", "&amp;A166&amp;", "&amp;A169&amp;")"</f>
        <v>( Sum of line  17,22, 32, 46, 48)</v>
      </c>
      <c r="D171" s="177">
        <f>+D169+D166+D151+D140+D134</f>
        <v>2020010.7994678766</v>
      </c>
      <c r="E171" s="42"/>
      <c r="F171" s="42"/>
      <c r="G171" s="163"/>
      <c r="H171" s="42"/>
      <c r="I171" s="177">
        <f>+I169+I166+I151+I140+I134</f>
        <v>2020010.7994678766</v>
      </c>
      <c r="J171" s="110"/>
    </row>
    <row r="172" spans="1:10" ht="13.8" thickTop="1">
      <c r="A172" s="124"/>
      <c r="B172" s="29"/>
      <c r="C172" s="27"/>
      <c r="D172" s="163"/>
      <c r="E172" s="42"/>
      <c r="F172" s="42"/>
      <c r="G172" s="163"/>
      <c r="H172" s="42"/>
      <c r="I172" s="40"/>
      <c r="J172" s="110"/>
    </row>
    <row r="173" spans="1:10">
      <c r="A173" s="105"/>
      <c r="B173" s="34"/>
      <c r="C173" s="34"/>
      <c r="D173" s="34"/>
      <c r="E173" s="34"/>
      <c r="F173" s="34"/>
      <c r="G173" s="34"/>
      <c r="H173" s="34"/>
      <c r="I173" s="34"/>
      <c r="J173" s="164" t="s">
        <v>629</v>
      </c>
    </row>
    <row r="174" spans="1:10">
      <c r="A174" s="105"/>
      <c r="B174" s="34"/>
      <c r="C174" s="34"/>
      <c r="D174" s="34"/>
      <c r="E174" s="34"/>
      <c r="F174" s="34"/>
      <c r="G174" s="34"/>
      <c r="H174" s="34"/>
      <c r="I174" s="34"/>
      <c r="J174" s="27"/>
    </row>
    <row r="175" spans="1:10">
      <c r="A175" s="105"/>
      <c r="B175" s="29" t="s">
        <v>1</v>
      </c>
      <c r="C175" s="34"/>
      <c r="D175" s="105" t="str">
        <f>+D3</f>
        <v>Rate Formula Template - Attachment H-30A</v>
      </c>
      <c r="E175" s="34"/>
      <c r="F175" s="34"/>
      <c r="G175" s="34"/>
      <c r="H175" s="34"/>
      <c r="I175" s="103"/>
      <c r="J175" s="178" t="str">
        <f>J3</f>
        <v>For  the 12 months ended 12/31/22</v>
      </c>
    </row>
    <row r="176" spans="1:10">
      <c r="A176" s="105"/>
      <c r="B176" s="29"/>
      <c r="C176" s="34"/>
      <c r="D176" s="210" t="s">
        <v>97</v>
      </c>
      <c r="E176" s="34"/>
      <c r="F176" s="34"/>
      <c r="G176" s="34"/>
      <c r="H176" s="34"/>
      <c r="I176" s="34"/>
      <c r="J176" s="27"/>
    </row>
    <row r="177" spans="1:10">
      <c r="A177" s="105"/>
      <c r="B177" s="34"/>
      <c r="C177" s="34"/>
      <c r="D177" s="210" t="str">
        <f>+D112</f>
        <v>Transource Maryland, LLC</v>
      </c>
      <c r="E177" s="34"/>
      <c r="F177" s="34"/>
      <c r="G177" s="34"/>
      <c r="H177" s="34"/>
      <c r="I177" s="34"/>
      <c r="J177" s="27"/>
    </row>
    <row r="178" spans="1:10">
      <c r="A178" s="990"/>
      <c r="B178" s="990"/>
      <c r="C178" s="990"/>
      <c r="D178" s="990"/>
      <c r="E178" s="990"/>
      <c r="F178" s="990"/>
      <c r="G178" s="990"/>
      <c r="H178" s="990"/>
      <c r="I178" s="990"/>
      <c r="J178" s="990"/>
    </row>
    <row r="179" spans="1:10" s="13" customFormat="1">
      <c r="A179" s="179"/>
      <c r="B179" s="114" t="s">
        <v>3</v>
      </c>
      <c r="C179" s="114" t="s">
        <v>4</v>
      </c>
      <c r="D179" s="114" t="s">
        <v>5</v>
      </c>
      <c r="E179" s="27" t="s">
        <v>2</v>
      </c>
      <c r="F179" s="27"/>
      <c r="G179" s="113" t="s">
        <v>6</v>
      </c>
      <c r="H179" s="27"/>
      <c r="I179" s="113" t="s">
        <v>7</v>
      </c>
      <c r="J179" s="100"/>
    </row>
    <row r="180" spans="1:10">
      <c r="A180" s="105"/>
      <c r="B180" s="34"/>
      <c r="C180" s="29"/>
      <c r="D180" s="29"/>
      <c r="E180" s="29"/>
      <c r="F180" s="29"/>
      <c r="G180" s="29"/>
      <c r="H180" s="29"/>
      <c r="I180" s="29"/>
      <c r="J180" s="29"/>
    </row>
    <row r="181" spans="1:10">
      <c r="A181" s="105"/>
      <c r="B181" s="34"/>
      <c r="C181" s="144" t="s">
        <v>44</v>
      </c>
      <c r="D181" s="34"/>
      <c r="E181" s="110"/>
      <c r="F181" s="110"/>
      <c r="G181" s="110"/>
      <c r="H181" s="110"/>
      <c r="I181" s="110"/>
      <c r="J181" s="27"/>
    </row>
    <row r="182" spans="1:10">
      <c r="A182" s="105" t="s">
        <v>8</v>
      </c>
      <c r="B182" s="144"/>
      <c r="C182" s="110"/>
      <c r="D182" s="110"/>
      <c r="E182" s="110"/>
      <c r="F182" s="110"/>
      <c r="G182" s="110"/>
      <c r="H182" s="110"/>
      <c r="I182" s="110"/>
      <c r="J182" s="27"/>
    </row>
    <row r="183" spans="1:10" ht="13.8" thickBot="1">
      <c r="A183" s="31" t="s">
        <v>10</v>
      </c>
      <c r="B183" s="106" t="s">
        <v>45</v>
      </c>
      <c r="C183" s="118"/>
      <c r="D183" s="118"/>
      <c r="E183" s="118"/>
      <c r="F183" s="118"/>
      <c r="G183" s="118"/>
      <c r="H183" s="32"/>
      <c r="I183" s="32"/>
      <c r="J183" s="27"/>
    </row>
    <row r="184" spans="1:10">
      <c r="A184" s="105">
        <v>1</v>
      </c>
      <c r="B184" s="107" t="s">
        <v>221</v>
      </c>
      <c r="C184" s="118" t="s">
        <v>274</v>
      </c>
      <c r="D184" s="35"/>
      <c r="E184" s="35"/>
      <c r="F184" s="35"/>
      <c r="G184" s="35"/>
      <c r="H184" s="35"/>
      <c r="I184" s="158">
        <f>D66</f>
        <v>0</v>
      </c>
      <c r="J184" s="27"/>
    </row>
    <row r="185" spans="1:10">
      <c r="A185" s="299">
        <f>+A184+1</f>
        <v>2</v>
      </c>
      <c r="B185" s="107" t="s">
        <v>222</v>
      </c>
      <c r="C185" s="32" t="s">
        <v>541</v>
      </c>
      <c r="D185" s="32"/>
      <c r="E185" s="32"/>
      <c r="F185" s="32"/>
      <c r="G185" s="32"/>
      <c r="H185" s="32"/>
      <c r="I185" s="145">
        <v>0</v>
      </c>
      <c r="J185" s="27"/>
    </row>
    <row r="186" spans="1:10" ht="13.8" thickBot="1">
      <c r="A186" s="299">
        <f>+A185+1</f>
        <v>3</v>
      </c>
      <c r="B186" s="180" t="s">
        <v>542</v>
      </c>
      <c r="C186" s="181" t="s">
        <v>544</v>
      </c>
      <c r="D186" s="103"/>
      <c r="E186" s="35"/>
      <c r="F186" s="35"/>
      <c r="G186" s="182"/>
      <c r="H186" s="35"/>
      <c r="I186" s="146">
        <v>0</v>
      </c>
      <c r="J186" s="27"/>
    </row>
    <row r="187" spans="1:10">
      <c r="A187" s="299">
        <f t="shared" ref="A187:A206" si="6">+A186+1</f>
        <v>4</v>
      </c>
      <c r="B187" s="107" t="s">
        <v>224</v>
      </c>
      <c r="C187" s="118" t="s">
        <v>223</v>
      </c>
      <c r="D187" s="35"/>
      <c r="E187" s="35"/>
      <c r="F187" s="35"/>
      <c r="G187" s="182"/>
      <c r="H187" s="35"/>
      <c r="I187" s="158">
        <f>I184-I185-I186</f>
        <v>0</v>
      </c>
      <c r="J187" s="27"/>
    </row>
    <row r="188" spans="1:10">
      <c r="A188" s="299"/>
      <c r="B188" s="32"/>
      <c r="C188" s="118"/>
      <c r="D188" s="35"/>
      <c r="E188" s="35"/>
      <c r="F188" s="35"/>
      <c r="G188" s="182"/>
      <c r="H188" s="35"/>
      <c r="I188" s="158"/>
      <c r="J188" s="27"/>
    </row>
    <row r="189" spans="1:10">
      <c r="A189" s="299">
        <f>+A187+1</f>
        <v>5</v>
      </c>
      <c r="B189" s="107" t="s">
        <v>225</v>
      </c>
      <c r="C189" s="183" t="s">
        <v>385</v>
      </c>
      <c r="D189" s="184"/>
      <c r="E189" s="184"/>
      <c r="F189" s="184"/>
      <c r="G189" s="185"/>
      <c r="H189" s="35" t="s">
        <v>46</v>
      </c>
      <c r="I189" s="186">
        <f>IF(I184&gt;0,I187/I184,1)</f>
        <v>1</v>
      </c>
      <c r="J189" s="27"/>
    </row>
    <row r="190" spans="1:10">
      <c r="A190" s="299"/>
      <c r="B190" s="34"/>
      <c r="C190" s="34"/>
      <c r="D190" s="34"/>
      <c r="E190" s="34"/>
      <c r="F190" s="34"/>
      <c r="G190" s="34"/>
      <c r="H190" s="34"/>
      <c r="I190" s="34"/>
      <c r="J190" s="34"/>
    </row>
    <row r="191" spans="1:10">
      <c r="A191" s="299">
        <f>+A189+1</f>
        <v>6</v>
      </c>
      <c r="B191" s="29" t="s">
        <v>108</v>
      </c>
      <c r="C191" s="27"/>
      <c r="D191" s="27"/>
      <c r="E191" s="27"/>
      <c r="F191" s="27"/>
      <c r="G191" s="27"/>
      <c r="H191" s="27"/>
      <c r="I191" s="27"/>
      <c r="J191" s="27"/>
    </row>
    <row r="192" spans="1:10" ht="13.8" thickBot="1">
      <c r="A192" s="299"/>
      <c r="B192" s="29"/>
      <c r="C192" s="187" t="s">
        <v>47</v>
      </c>
      <c r="D192" s="28" t="s">
        <v>48</v>
      </c>
      <c r="E192" s="28" t="s">
        <v>15</v>
      </c>
      <c r="F192" s="27"/>
      <c r="G192" s="28" t="s">
        <v>49</v>
      </c>
      <c r="H192" s="27"/>
      <c r="I192" s="27"/>
      <c r="J192" s="27"/>
    </row>
    <row r="193" spans="1:10">
      <c r="A193" s="299">
        <f>+A191+1</f>
        <v>7</v>
      </c>
      <c r="B193" s="29" t="s">
        <v>246</v>
      </c>
      <c r="C193" s="27" t="s">
        <v>50</v>
      </c>
      <c r="D193" s="145">
        <v>0</v>
      </c>
      <c r="E193" s="188">
        <v>0</v>
      </c>
      <c r="F193" s="189"/>
      <c r="G193" s="16">
        <f>D193*E193</f>
        <v>0</v>
      </c>
      <c r="H193" s="42"/>
      <c r="I193" s="42"/>
      <c r="J193" s="27"/>
    </row>
    <row r="194" spans="1:10">
      <c r="A194" s="299">
        <f t="shared" si="6"/>
        <v>8</v>
      </c>
      <c r="B194" s="29" t="s">
        <v>22</v>
      </c>
      <c r="C194" s="27" t="s">
        <v>258</v>
      </c>
      <c r="D194" s="145">
        <v>0</v>
      </c>
      <c r="E194" s="167">
        <f>+I189</f>
        <v>1</v>
      </c>
      <c r="F194" s="189"/>
      <c r="G194" s="16">
        <f>D194*E194</f>
        <v>0</v>
      </c>
      <c r="H194" s="42"/>
      <c r="I194" s="42"/>
      <c r="J194" s="27"/>
    </row>
    <row r="195" spans="1:10">
      <c r="A195" s="299">
        <f t="shared" si="6"/>
        <v>9</v>
      </c>
      <c r="B195" s="29" t="s">
        <v>247</v>
      </c>
      <c r="C195" s="27" t="s">
        <v>93</v>
      </c>
      <c r="D195" s="145">
        <v>0</v>
      </c>
      <c r="E195" s="188">
        <v>0</v>
      </c>
      <c r="F195" s="189"/>
      <c r="G195" s="16">
        <f>D195*E195</f>
        <v>0</v>
      </c>
      <c r="H195" s="42"/>
      <c r="I195" s="190" t="s">
        <v>51</v>
      </c>
      <c r="J195" s="27"/>
    </row>
    <row r="196" spans="1:10" ht="13.8" thickBot="1">
      <c r="A196" s="299">
        <f t="shared" si="6"/>
        <v>10</v>
      </c>
      <c r="B196" s="29" t="s">
        <v>52</v>
      </c>
      <c r="C196" s="27" t="s">
        <v>259</v>
      </c>
      <c r="D196" s="146">
        <v>0</v>
      </c>
      <c r="E196" s="188">
        <v>0</v>
      </c>
      <c r="F196" s="189"/>
      <c r="G196" s="147">
        <f>D196*E196</f>
        <v>0</v>
      </c>
      <c r="H196" s="42"/>
      <c r="I196" s="191" t="s">
        <v>53</v>
      </c>
      <c r="J196" s="27"/>
    </row>
    <row r="197" spans="1:10">
      <c r="A197" s="299">
        <f t="shared" si="6"/>
        <v>11</v>
      </c>
      <c r="B197" s="38" t="s">
        <v>326</v>
      </c>
      <c r="C197" s="27" t="str">
        <f>"( Sum of line "&amp;A193&amp;" - line "&amp;A196&amp;")"</f>
        <v>( Sum of line 7 - line 10)</v>
      </c>
      <c r="D197" s="16">
        <f>SUM(D193:D196)</f>
        <v>0</v>
      </c>
      <c r="E197" s="27"/>
      <c r="F197" s="27"/>
      <c r="G197" s="16">
        <f>SUM(G193:G196)</f>
        <v>0</v>
      </c>
      <c r="H197" s="192" t="s">
        <v>54</v>
      </c>
      <c r="I197" s="151">
        <f>IF(D197=0,1,G197/D197)</f>
        <v>1</v>
      </c>
      <c r="J197" s="27" t="s">
        <v>55</v>
      </c>
    </row>
    <row r="198" spans="1:10">
      <c r="A198" s="299"/>
      <c r="B198" s="29" t="s">
        <v>2</v>
      </c>
      <c r="C198" s="27" t="s">
        <v>2</v>
      </c>
      <c r="D198" s="34"/>
      <c r="E198" s="27"/>
      <c r="F198" s="27"/>
      <c r="G198" s="34"/>
      <c r="H198" s="34"/>
      <c r="I198" s="34"/>
      <c r="J198" s="27"/>
    </row>
    <row r="199" spans="1:10">
      <c r="A199" s="299"/>
      <c r="B199" s="29"/>
      <c r="C199" s="27"/>
      <c r="D199" s="34"/>
      <c r="E199" s="27"/>
      <c r="F199" s="27"/>
      <c r="G199" s="27"/>
      <c r="H199" s="27"/>
      <c r="I199" s="27"/>
      <c r="J199" s="27"/>
    </row>
    <row r="200" spans="1:10" ht="13.8" thickBot="1">
      <c r="A200" s="299">
        <f>+A197+1</f>
        <v>12</v>
      </c>
      <c r="B200" s="26" t="s">
        <v>56</v>
      </c>
      <c r="C200" s="27"/>
      <c r="D200" s="27"/>
      <c r="E200" s="27"/>
      <c r="F200" s="27"/>
      <c r="G200" s="27"/>
      <c r="H200" s="27"/>
      <c r="I200" s="28" t="s">
        <v>48</v>
      </c>
      <c r="J200" s="27"/>
    </row>
    <row r="201" spans="1:10">
      <c r="A201" s="299">
        <f>+A200+1</f>
        <v>13</v>
      </c>
      <c r="B201" s="29"/>
      <c r="C201" s="27"/>
      <c r="D201" s="27"/>
      <c r="E201" s="27"/>
      <c r="F201" s="27"/>
      <c r="H201" s="27"/>
      <c r="I201" s="27"/>
      <c r="J201" s="27"/>
    </row>
    <row r="202" spans="1:10" ht="13.8" thickBot="1">
      <c r="A202" s="299">
        <f t="shared" si="6"/>
        <v>14</v>
      </c>
      <c r="B202" s="29"/>
      <c r="C202" s="27"/>
      <c r="D202" s="31" t="s">
        <v>48</v>
      </c>
      <c r="E202" s="31" t="s">
        <v>58</v>
      </c>
      <c r="F202" s="27"/>
      <c r="G202" s="30" t="s">
        <v>57</v>
      </c>
      <c r="H202" s="27"/>
      <c r="I202" s="31" t="s">
        <v>59</v>
      </c>
      <c r="J202" s="27"/>
    </row>
    <row r="203" spans="1:10">
      <c r="A203" s="299">
        <f t="shared" si="6"/>
        <v>15</v>
      </c>
      <c r="B203" s="26" t="s">
        <v>227</v>
      </c>
      <c r="C203" s="32" t="s">
        <v>452</v>
      </c>
      <c r="D203" s="194">
        <f>+'5-Return'!F19</f>
        <v>8323076.923076923</v>
      </c>
      <c r="E203" s="784">
        <f>+'5-Return'!G19</f>
        <v>0.4</v>
      </c>
      <c r="F203" s="25"/>
      <c r="G203" s="368">
        <f>'5-Return'!H19</f>
        <v>2.1029726740603813E-2</v>
      </c>
      <c r="H203" s="25"/>
      <c r="I203" s="213">
        <f>E203*G203</f>
        <v>8.4118906962415262E-3</v>
      </c>
      <c r="J203" s="34"/>
    </row>
    <row r="204" spans="1:10">
      <c r="A204" s="299">
        <f t="shared" si="6"/>
        <v>16</v>
      </c>
      <c r="B204" s="26" t="s">
        <v>109</v>
      </c>
      <c r="C204" s="32" t="s">
        <v>452</v>
      </c>
      <c r="D204" s="194">
        <f>+'5-Return'!F20</f>
        <v>0</v>
      </c>
      <c r="E204" s="784">
        <f>+'5-Return'!G20</f>
        <v>0</v>
      </c>
      <c r="F204" s="25"/>
      <c r="G204" s="368">
        <f>+'5-Return'!H20</f>
        <v>0</v>
      </c>
      <c r="H204" s="25"/>
      <c r="I204" s="213">
        <f>E204*G204</f>
        <v>0</v>
      </c>
      <c r="J204" s="34"/>
    </row>
    <row r="205" spans="1:10" ht="13.8" thickBot="1">
      <c r="A205" s="299">
        <f t="shared" si="6"/>
        <v>17</v>
      </c>
      <c r="B205" s="26" t="s">
        <v>262</v>
      </c>
      <c r="C205" s="32" t="s">
        <v>546</v>
      </c>
      <c r="D205" s="194">
        <f>+'5-Return'!F21</f>
        <v>8467443.6363902148</v>
      </c>
      <c r="E205" s="785">
        <f>+'5-Return'!G21</f>
        <v>0.6</v>
      </c>
      <c r="F205" s="33"/>
      <c r="G205" s="802">
        <f>0.099+0.005</f>
        <v>0.10400000000000001</v>
      </c>
      <c r="H205" s="34"/>
      <c r="I205" s="332">
        <f>E205*G205</f>
        <v>6.2400000000000004E-2</v>
      </c>
      <c r="J205" s="34"/>
    </row>
    <row r="206" spans="1:10">
      <c r="A206" s="299">
        <f t="shared" si="6"/>
        <v>18</v>
      </c>
      <c r="B206" s="29" t="s">
        <v>220</v>
      </c>
      <c r="C206" s="27" t="str">
        <f>"( Sum of line "&amp;A203&amp;" - line "&amp;A205&amp;")"</f>
        <v>( Sum of line 15 - line 17)</v>
      </c>
      <c r="D206" s="671">
        <f>SUM(D203:D205)</f>
        <v>16790520.559467137</v>
      </c>
      <c r="E206" s="27" t="s">
        <v>2</v>
      </c>
      <c r="F206" s="27"/>
      <c r="G206" s="27"/>
      <c r="H206" s="27"/>
      <c r="I206" s="213">
        <f>SUM(I203:I205)</f>
        <v>7.0811890696241525E-2</v>
      </c>
      <c r="J206" s="34"/>
    </row>
    <row r="207" spans="1:10">
      <c r="A207" s="299"/>
      <c r="B207" s="34"/>
      <c r="C207" s="34"/>
      <c r="D207" s="34"/>
      <c r="E207" s="27"/>
      <c r="F207" s="27"/>
      <c r="G207" s="27"/>
      <c r="H207" s="27"/>
      <c r="I207" s="34"/>
      <c r="J207" s="34"/>
    </row>
    <row r="208" spans="1:10">
      <c r="A208" s="299">
        <f>+A206+1</f>
        <v>19</v>
      </c>
      <c r="B208" s="26" t="s">
        <v>110</v>
      </c>
      <c r="C208" s="109"/>
      <c r="D208" s="109"/>
      <c r="E208" s="109"/>
      <c r="F208" s="109"/>
      <c r="G208" s="109"/>
      <c r="H208" s="109"/>
      <c r="I208" s="109"/>
      <c r="J208" s="109"/>
    </row>
    <row r="209" spans="1:10" ht="13.8" thickBot="1">
      <c r="A209" s="299"/>
      <c r="B209" s="26"/>
      <c r="C209" s="26"/>
      <c r="D209" s="26"/>
      <c r="E209" s="26"/>
      <c r="F209" s="26"/>
      <c r="G209" s="26"/>
      <c r="H209" s="26"/>
      <c r="I209" s="31"/>
      <c r="J209" s="34"/>
    </row>
    <row r="210" spans="1:10">
      <c r="A210" s="299">
        <f>+A208+1</f>
        <v>20</v>
      </c>
      <c r="B210" s="26" t="s">
        <v>207</v>
      </c>
      <c r="C210" s="562" t="str">
        <f>"Attachment 12, line "&amp;'12 - Revenue Credits'!A14&amp;" (Note U)"</f>
        <v>Attachment 12, line 8 (Note U)</v>
      </c>
      <c r="D210" s="34"/>
      <c r="E210" s="109"/>
      <c r="F210" s="109"/>
      <c r="G210" s="196"/>
      <c r="H210" s="109"/>
      <c r="I210" s="158">
        <f>+'12 - Revenue Credits'!F14</f>
        <v>0</v>
      </c>
      <c r="J210" s="197"/>
    </row>
    <row r="211" spans="1:10">
      <c r="A211" s="299"/>
      <c r="B211" s="34"/>
      <c r="C211" s="107"/>
      <c r="D211" s="109"/>
      <c r="E211" s="109"/>
      <c r="F211" s="109"/>
      <c r="G211" s="109"/>
      <c r="H211" s="109"/>
      <c r="I211" s="195"/>
      <c r="J211" s="197"/>
    </row>
    <row r="212" spans="1:10">
      <c r="A212" s="299">
        <f>+A210+1</f>
        <v>21</v>
      </c>
      <c r="B212" s="26" t="s">
        <v>776</v>
      </c>
      <c r="C212" s="562" t="str">
        <f>"Attachment 12, line "&amp;'12 - Revenue Credits'!A34&amp;" (Note A)"</f>
        <v>Attachment 12, line 21 (Note A)</v>
      </c>
      <c r="D212" s="109"/>
      <c r="E212" s="109"/>
      <c r="F212" s="109"/>
      <c r="G212" s="109"/>
      <c r="H212" s="109"/>
      <c r="I212" s="158">
        <f>+'12 - Revenue Credits'!F32</f>
        <v>0</v>
      </c>
      <c r="J212" s="198"/>
    </row>
    <row r="213" spans="1:10">
      <c r="A213" s="105"/>
      <c r="B213" s="201"/>
      <c r="C213" s="105"/>
      <c r="D213" s="27"/>
      <c r="E213" s="27"/>
      <c r="F213" s="27"/>
      <c r="G213" s="27"/>
      <c r="H213" s="109"/>
      <c r="I213" s="202"/>
      <c r="J213" s="200"/>
    </row>
    <row r="214" spans="1:10">
      <c r="A214" s="105"/>
      <c r="B214" s="29"/>
      <c r="C214" s="110"/>
      <c r="D214" s="27"/>
      <c r="E214" s="27"/>
      <c r="F214" s="27"/>
      <c r="G214" s="27"/>
      <c r="H214" s="110"/>
      <c r="I214" s="27"/>
      <c r="J214" s="164" t="s">
        <v>630</v>
      </c>
    </row>
    <row r="215" spans="1:10">
      <c r="A215" s="105"/>
      <c r="B215" s="29"/>
      <c r="C215" s="110"/>
      <c r="D215" s="27"/>
      <c r="E215" s="27"/>
      <c r="F215" s="27"/>
      <c r="G215" s="27"/>
      <c r="H215" s="110"/>
      <c r="I215" s="27"/>
      <c r="J215" s="27"/>
    </row>
    <row r="216" spans="1:10">
      <c r="A216" s="105"/>
      <c r="B216" s="201" t="s">
        <v>1</v>
      </c>
      <c r="C216" s="105"/>
      <c r="D216" s="105" t="str">
        <f>+D3</f>
        <v>Rate Formula Template - Attachment H-30A</v>
      </c>
      <c r="E216" s="27"/>
      <c r="F216" s="27"/>
      <c r="G216" s="27"/>
      <c r="H216" s="109"/>
      <c r="I216" s="103"/>
      <c r="J216" s="203" t="str">
        <f>J3</f>
        <v>For  the 12 months ended 12/31/22</v>
      </c>
    </row>
    <row r="217" spans="1:10">
      <c r="A217" s="105"/>
      <c r="B217" s="201"/>
      <c r="C217" s="105"/>
      <c r="D217" s="30" t="s">
        <v>97</v>
      </c>
      <c r="E217" s="27"/>
      <c r="F217" s="27"/>
      <c r="G217" s="27"/>
      <c r="H217" s="109"/>
      <c r="I217" s="204"/>
      <c r="J217" s="200"/>
    </row>
    <row r="218" spans="1:10">
      <c r="A218" s="105"/>
      <c r="B218" s="201"/>
      <c r="C218" s="105"/>
      <c r="D218" s="30" t="str">
        <f>+D177</f>
        <v>Transource Maryland, LLC</v>
      </c>
      <c r="E218" s="27"/>
      <c r="F218" s="27"/>
      <c r="G218" s="27"/>
      <c r="H218" s="109"/>
      <c r="I218" s="204"/>
      <c r="J218" s="200"/>
    </row>
    <row r="219" spans="1:10">
      <c r="A219" s="990"/>
      <c r="B219" s="990"/>
      <c r="C219" s="990"/>
      <c r="D219" s="990"/>
      <c r="E219" s="990"/>
      <c r="F219" s="990"/>
      <c r="G219" s="990"/>
      <c r="H219" s="990"/>
      <c r="I219" s="990"/>
      <c r="J219" s="990"/>
    </row>
    <row r="220" spans="1:10">
      <c r="A220" s="105"/>
      <c r="B220" s="26" t="s">
        <v>400</v>
      </c>
      <c r="C220" s="105"/>
      <c r="D220" s="27"/>
      <c r="E220" s="27"/>
      <c r="F220" s="27"/>
      <c r="G220" s="27"/>
      <c r="H220" s="109"/>
      <c r="I220" s="27"/>
      <c r="J220" s="27"/>
    </row>
    <row r="221" spans="1:10">
      <c r="A221" s="105"/>
      <c r="B221" s="199" t="s">
        <v>111</v>
      </c>
      <c r="C221" s="105"/>
      <c r="D221" s="27"/>
      <c r="E221" s="27"/>
      <c r="F221" s="27"/>
      <c r="G221" s="27"/>
      <c r="H221" s="109"/>
      <c r="I221" s="27"/>
      <c r="J221" s="27"/>
    </row>
    <row r="222" spans="1:10">
      <c r="A222" s="105"/>
      <c r="B222" s="26"/>
      <c r="C222" s="109"/>
      <c r="D222" s="27"/>
      <c r="E222" s="27"/>
      <c r="F222" s="27"/>
      <c r="G222" s="27"/>
      <c r="H222" s="109"/>
      <c r="I222" s="27"/>
      <c r="J222" s="27"/>
    </row>
    <row r="223" spans="1:10" ht="13.8" thickBot="1">
      <c r="A223" s="31" t="s">
        <v>525</v>
      </c>
      <c r="B223" s="991"/>
      <c r="C223" s="991"/>
      <c r="D223" s="205"/>
      <c r="E223" s="205"/>
      <c r="F223" s="205"/>
      <c r="G223" s="205"/>
      <c r="H223" s="206"/>
      <c r="I223" s="205"/>
      <c r="J223" s="205"/>
    </row>
    <row r="224" spans="1:10" ht="30.75" customHeight="1">
      <c r="A224" s="806" t="s">
        <v>177</v>
      </c>
      <c r="B224" s="992" t="s">
        <v>769</v>
      </c>
      <c r="C224" s="993"/>
      <c r="D224" s="993"/>
      <c r="E224" s="993"/>
      <c r="F224" s="993"/>
      <c r="G224" s="993"/>
      <c r="H224" s="993"/>
      <c r="I224" s="993"/>
      <c r="J224" s="993"/>
    </row>
    <row r="225" spans="1:10">
      <c r="A225" s="806" t="s">
        <v>178</v>
      </c>
      <c r="B225" s="983" t="s">
        <v>270</v>
      </c>
      <c r="C225" s="983"/>
      <c r="D225" s="983"/>
      <c r="E225" s="983"/>
      <c r="F225" s="983"/>
      <c r="G225" s="983"/>
      <c r="H225" s="983"/>
      <c r="I225" s="983"/>
      <c r="J225" s="983"/>
    </row>
    <row r="226" spans="1:10" s="13" customFormat="1" ht="22.5" customHeight="1">
      <c r="A226" s="807" t="s">
        <v>64</v>
      </c>
      <c r="B226" s="267" t="s">
        <v>530</v>
      </c>
      <c r="C226" s="253"/>
      <c r="D226" s="253"/>
      <c r="E226" s="253"/>
      <c r="F226" s="253"/>
      <c r="G226" s="253"/>
      <c r="H226" s="254"/>
      <c r="I226" s="255"/>
      <c r="J226" s="256"/>
    </row>
    <row r="227" spans="1:10" ht="44.25" customHeight="1">
      <c r="A227" s="806" t="s">
        <v>512</v>
      </c>
      <c r="B227" s="983" t="s">
        <v>868</v>
      </c>
      <c r="C227" s="983"/>
      <c r="D227" s="983"/>
      <c r="E227" s="983"/>
      <c r="F227" s="983"/>
      <c r="G227" s="983"/>
      <c r="H227" s="983"/>
      <c r="I227" s="983"/>
      <c r="J227" s="983"/>
    </row>
    <row r="228" spans="1:10" s="13" customFormat="1" ht="37.5" customHeight="1">
      <c r="A228" s="807" t="s">
        <v>66</v>
      </c>
      <c r="B228" s="988" t="s">
        <v>765</v>
      </c>
      <c r="C228" s="988"/>
      <c r="D228" s="988"/>
      <c r="E228" s="988"/>
      <c r="F228" s="988"/>
      <c r="G228" s="988"/>
      <c r="H228" s="988"/>
      <c r="I228" s="988"/>
      <c r="J228" s="988"/>
    </row>
    <row r="229" spans="1:10" ht="30.75" customHeight="1">
      <c r="A229" s="807" t="s">
        <v>67</v>
      </c>
      <c r="B229" s="994" t="s">
        <v>631</v>
      </c>
      <c r="C229" s="994"/>
      <c r="D229" s="994"/>
      <c r="E229" s="994"/>
      <c r="F229" s="994"/>
      <c r="G229" s="994"/>
      <c r="H229" s="994"/>
      <c r="I229" s="994"/>
      <c r="J229" s="994"/>
    </row>
    <row r="230" spans="1:10" ht="19.5" customHeight="1">
      <c r="A230" s="806" t="s">
        <v>68</v>
      </c>
      <c r="B230" s="983" t="s">
        <v>578</v>
      </c>
      <c r="C230" s="983"/>
      <c r="D230" s="983"/>
      <c r="E230" s="983"/>
      <c r="F230" s="983"/>
      <c r="G230" s="983"/>
      <c r="H230" s="983"/>
      <c r="I230" s="983"/>
      <c r="J230" s="983"/>
    </row>
    <row r="231" spans="1:10" ht="39" customHeight="1">
      <c r="A231" s="806" t="s">
        <v>69</v>
      </c>
      <c r="B231" s="983" t="s">
        <v>517</v>
      </c>
      <c r="C231" s="983"/>
      <c r="D231" s="983"/>
      <c r="E231" s="983"/>
      <c r="F231" s="983"/>
      <c r="G231" s="983"/>
      <c r="H231" s="983"/>
      <c r="I231" s="983"/>
      <c r="J231" s="983"/>
    </row>
    <row r="232" spans="1:10" ht="35.25" customHeight="1">
      <c r="A232" s="808" t="s">
        <v>70</v>
      </c>
      <c r="B232" s="983" t="s">
        <v>721</v>
      </c>
      <c r="C232" s="983"/>
      <c r="D232" s="983"/>
      <c r="E232" s="983"/>
      <c r="F232" s="983"/>
      <c r="G232" s="983"/>
      <c r="H232" s="983"/>
      <c r="I232" s="983"/>
      <c r="J232" s="983"/>
    </row>
    <row r="233" spans="1:10" s="215" customFormat="1" ht="28.5" customHeight="1">
      <c r="A233" s="806" t="s">
        <v>71</v>
      </c>
      <c r="B233" s="983" t="s">
        <v>865</v>
      </c>
      <c r="C233" s="983"/>
      <c r="D233" s="983"/>
      <c r="E233" s="983"/>
      <c r="F233" s="983"/>
      <c r="G233" s="983"/>
      <c r="H233" s="983"/>
      <c r="I233" s="983"/>
      <c r="J233" s="983"/>
    </row>
    <row r="234" spans="1:10" s="215" customFormat="1" ht="18.75" customHeight="1">
      <c r="A234" s="806" t="s">
        <v>99</v>
      </c>
      <c r="B234" s="252" t="s">
        <v>522</v>
      </c>
      <c r="C234" s="835"/>
      <c r="D234" s="835"/>
      <c r="E234" s="835"/>
      <c r="F234" s="835"/>
      <c r="G234" s="835"/>
      <c r="H234" s="835"/>
      <c r="I234" s="835"/>
      <c r="J234" s="835"/>
    </row>
    <row r="235" spans="1:10" ht="49.5" customHeight="1">
      <c r="A235" s="808" t="s">
        <v>116</v>
      </c>
      <c r="B235" s="983" t="s">
        <v>767</v>
      </c>
      <c r="C235" s="983"/>
      <c r="D235" s="983"/>
      <c r="E235" s="983"/>
      <c r="F235" s="983"/>
      <c r="G235" s="983"/>
      <c r="H235" s="983"/>
      <c r="I235" s="983"/>
      <c r="J235" s="983"/>
    </row>
    <row r="236" spans="1:10" ht="51" customHeight="1">
      <c r="A236" s="984" t="s">
        <v>532</v>
      </c>
      <c r="B236" s="983" t="s">
        <v>179</v>
      </c>
      <c r="C236" s="983"/>
      <c r="D236" s="983"/>
      <c r="E236" s="983"/>
      <c r="F236" s="983"/>
      <c r="G236" s="983"/>
      <c r="H236" s="983"/>
      <c r="I236" s="983"/>
      <c r="J236" s="983"/>
    </row>
    <row r="237" spans="1:10">
      <c r="A237" s="984"/>
      <c r="B237" s="252" t="s">
        <v>72</v>
      </c>
      <c r="C237" s="252" t="s">
        <v>666</v>
      </c>
      <c r="D237" s="369">
        <v>0.21</v>
      </c>
      <c r="E237" s="252" t="s">
        <v>333</v>
      </c>
      <c r="F237" s="252"/>
      <c r="G237" s="252"/>
      <c r="H237" s="252"/>
      <c r="I237" s="252"/>
      <c r="J237" s="252"/>
    </row>
    <row r="238" spans="1:10">
      <c r="A238" s="984"/>
      <c r="B238" s="252"/>
      <c r="C238" s="252" t="s">
        <v>73</v>
      </c>
      <c r="D238" s="972">
        <v>8.2500000000000004E-2</v>
      </c>
      <c r="E238" s="252" t="s">
        <v>112</v>
      </c>
      <c r="F238" s="252"/>
      <c r="G238" s="252"/>
      <c r="H238" s="252"/>
      <c r="I238" s="252"/>
      <c r="J238" s="252"/>
    </row>
    <row r="239" spans="1:10">
      <c r="A239" s="984"/>
      <c r="B239" s="252"/>
      <c r="C239" s="252" t="s">
        <v>74</v>
      </c>
      <c r="D239" s="387">
        <v>0</v>
      </c>
      <c r="E239" s="252" t="s">
        <v>113</v>
      </c>
      <c r="F239" s="252"/>
      <c r="G239" s="252"/>
      <c r="H239" s="252"/>
      <c r="I239" s="252"/>
      <c r="J239" s="252"/>
    </row>
    <row r="240" spans="1:10">
      <c r="A240" s="984"/>
      <c r="B240" s="252"/>
      <c r="C240" s="252" t="s">
        <v>114</v>
      </c>
      <c r="D240" s="387">
        <v>0</v>
      </c>
      <c r="E240" s="252" t="s">
        <v>115</v>
      </c>
      <c r="F240" s="252"/>
      <c r="G240" s="252"/>
      <c r="H240" s="252"/>
      <c r="I240" s="252"/>
      <c r="J240" s="252"/>
    </row>
    <row r="241" spans="1:10" ht="47.25" customHeight="1">
      <c r="A241" s="848" t="s">
        <v>540</v>
      </c>
      <c r="B241" s="987" t="s">
        <v>903</v>
      </c>
      <c r="C241" s="987"/>
      <c r="D241" s="987"/>
      <c r="E241" s="987"/>
      <c r="F241" s="987"/>
      <c r="G241" s="987"/>
      <c r="H241" s="987"/>
      <c r="I241" s="987"/>
      <c r="J241" s="987"/>
    </row>
    <row r="242" spans="1:10" ht="19.5" customHeight="1">
      <c r="A242" s="806" t="s">
        <v>118</v>
      </c>
      <c r="B242" s="983" t="s">
        <v>117</v>
      </c>
      <c r="C242" s="983"/>
      <c r="D242" s="983"/>
      <c r="E242" s="983"/>
      <c r="F242" s="983"/>
      <c r="G242" s="983"/>
      <c r="H242" s="983"/>
      <c r="I242" s="983"/>
      <c r="J242" s="983"/>
    </row>
    <row r="243" spans="1:10" s="565" customFormat="1" ht="105" customHeight="1">
      <c r="A243" s="806" t="s">
        <v>119</v>
      </c>
      <c r="B243" s="985" t="s">
        <v>906</v>
      </c>
      <c r="C243" s="985"/>
      <c r="D243" s="985"/>
      <c r="E243" s="985"/>
      <c r="F243" s="985"/>
      <c r="G243" s="985"/>
      <c r="H243" s="985"/>
      <c r="I243" s="985"/>
      <c r="J243" s="985"/>
    </row>
    <row r="244" spans="1:10" s="215" customFormat="1" ht="30.75" customHeight="1">
      <c r="A244" s="807" t="s">
        <v>120</v>
      </c>
      <c r="B244" s="986" t="s">
        <v>761</v>
      </c>
      <c r="C244" s="986"/>
      <c r="D244" s="986"/>
      <c r="E244" s="986"/>
      <c r="F244" s="986"/>
      <c r="G244" s="986"/>
      <c r="H244" s="986"/>
      <c r="I244" s="986"/>
      <c r="J244" s="986"/>
    </row>
    <row r="245" spans="1:10" s="215" customFormat="1" ht="31.5" customHeight="1">
      <c r="A245" s="807" t="s">
        <v>543</v>
      </c>
      <c r="B245" s="983" t="s">
        <v>549</v>
      </c>
      <c r="C245" s="983"/>
      <c r="D245" s="983"/>
      <c r="E245" s="983"/>
      <c r="F245" s="983"/>
      <c r="G245" s="983"/>
      <c r="H245" s="983"/>
      <c r="I245" s="983"/>
      <c r="J245" s="983"/>
    </row>
    <row r="246" spans="1:10" ht="21" customHeight="1">
      <c r="A246" s="806" t="s">
        <v>545</v>
      </c>
      <c r="B246" s="983" t="s">
        <v>632</v>
      </c>
      <c r="C246" s="983"/>
      <c r="D246" s="983"/>
      <c r="E246" s="983"/>
      <c r="F246" s="983"/>
      <c r="G246" s="983"/>
      <c r="H246" s="983"/>
      <c r="I246" s="983"/>
      <c r="J246" s="983"/>
    </row>
    <row r="247" spans="1:10">
      <c r="A247" s="806" t="s">
        <v>547</v>
      </c>
      <c r="B247" s="983" t="s">
        <v>548</v>
      </c>
      <c r="C247" s="983"/>
      <c r="D247" s="983"/>
      <c r="E247" s="983"/>
      <c r="F247" s="983"/>
      <c r="G247" s="983"/>
      <c r="H247" s="983"/>
      <c r="I247" s="983"/>
      <c r="J247" s="983"/>
    </row>
    <row r="248" spans="1:10" s="321" customFormat="1">
      <c r="A248" s="809" t="s">
        <v>235</v>
      </c>
      <c r="B248" s="501" t="s">
        <v>577</v>
      </c>
      <c r="C248" s="492"/>
      <c r="D248" s="492"/>
      <c r="E248" s="492"/>
      <c r="F248" s="492"/>
      <c r="G248" s="492"/>
      <c r="H248" s="492"/>
      <c r="I248" s="492"/>
      <c r="J248" s="492"/>
    </row>
    <row r="249" spans="1:10" s="321" customFormat="1" ht="43.5" customHeight="1">
      <c r="A249" s="809" t="s">
        <v>861</v>
      </c>
      <c r="B249" s="988" t="s">
        <v>870</v>
      </c>
      <c r="C249" s="988"/>
      <c r="D249" s="988"/>
      <c r="E249" s="988"/>
      <c r="F249" s="988"/>
      <c r="G249" s="988"/>
      <c r="H249" s="988"/>
      <c r="I249" s="988"/>
      <c r="J249" s="491"/>
    </row>
  </sheetData>
  <customSheetViews>
    <customSheetView guid="{63AFAF34-E340-4B5E-A289-FFB7051CA9B6}" scale="90" showPageBreaks="1" topLeftCell="A34">
      <selection activeCell="D72" sqref="D72"/>
      <rowBreaks count="4" manualBreakCount="4">
        <brk id="52" max="10" man="1"/>
        <brk id="107" max="16383" man="1"/>
        <brk id="171" max="10" man="1"/>
        <brk id="213" max="16383" man="1"/>
      </rowBreaks>
      <pageMargins left="0.25" right="0.25" top="0.5" bottom="0.5" header="0.3" footer="0.3"/>
      <pageSetup scale="59" fitToHeight="0" orientation="landscape" cellComments="asDisplayed" r:id="rId1"/>
    </customSheetView>
    <customSheetView guid="{F1DC5514-577A-46EB-866C-26F0BED2C286}" scale="90" topLeftCell="A163">
      <selection activeCell="G203" sqref="G203"/>
      <rowBreaks count="4" manualBreakCount="4">
        <brk id="51" max="10" man="1"/>
        <brk id="106" max="16383" man="1"/>
        <brk id="170" max="10" man="1"/>
        <brk id="212" max="16383" man="1"/>
      </rowBreaks>
      <pageMargins left="0.25" right="0.25" top="0.5" bottom="0.5" header="0.3" footer="0.3"/>
      <pageSetup scale="58" fitToHeight="0" orientation="landscape" cellComments="asDisplayed" r:id="rId2"/>
    </customSheetView>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3"/>
    </customSheetView>
  </customSheetViews>
  <mergeCells count="25">
    <mergeCell ref="B249:I249"/>
    <mergeCell ref="A59:J59"/>
    <mergeCell ref="A113:J113"/>
    <mergeCell ref="A178:J178"/>
    <mergeCell ref="B235:J235"/>
    <mergeCell ref="A219:J219"/>
    <mergeCell ref="B223:C223"/>
    <mergeCell ref="B232:J232"/>
    <mergeCell ref="B227:J227"/>
    <mergeCell ref="B230:J230"/>
    <mergeCell ref="B231:J231"/>
    <mergeCell ref="B233:J233"/>
    <mergeCell ref="B228:J228"/>
    <mergeCell ref="B225:J225"/>
    <mergeCell ref="B224:J224"/>
    <mergeCell ref="B229:J229"/>
    <mergeCell ref="B245:J245"/>
    <mergeCell ref="B246:J246"/>
    <mergeCell ref="B247:J247"/>
    <mergeCell ref="A236:A240"/>
    <mergeCell ref="B243:J243"/>
    <mergeCell ref="B236:J236"/>
    <mergeCell ref="B242:J242"/>
    <mergeCell ref="B244:J244"/>
    <mergeCell ref="B241:J241"/>
  </mergeCells>
  <phoneticPr fontId="0" type="noConversion"/>
  <pageMargins left="0.25" right="0.25" top="0.5" bottom="0.5" header="0.3" footer="0.3"/>
  <pageSetup scale="59" fitToHeight="0" orientation="landscape" cellComments="asDisplayed" r:id="rId4"/>
  <rowBreaks count="4" manualBreakCount="4">
    <brk id="52" max="10" man="1"/>
    <brk id="107" max="16383" man="1"/>
    <brk id="171" max="10" man="1"/>
    <brk id="21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view="pageBreakPreview" zoomScale="80" zoomScaleNormal="80" zoomScaleSheetLayoutView="80" workbookViewId="0">
      <selection activeCell="A7" sqref="A7"/>
    </sheetView>
  </sheetViews>
  <sheetFormatPr defaultColWidth="8.90625" defaultRowHeight="15"/>
  <cols>
    <col min="1" max="1" width="21.81640625" style="610" customWidth="1"/>
    <col min="2" max="2" width="26.36328125" style="610" customWidth="1"/>
    <col min="3" max="3" width="2.36328125" style="610" customWidth="1"/>
    <col min="4" max="4" width="18.81640625" style="610" customWidth="1"/>
    <col min="5" max="5" width="1.81640625" style="610" customWidth="1"/>
    <col min="6" max="6" width="18.6328125" style="610" customWidth="1"/>
    <col min="7" max="7" width="12.81640625" style="610" customWidth="1"/>
    <col min="8" max="8" width="15" style="610" customWidth="1"/>
    <col min="9" max="9" width="15.81640625" style="610" customWidth="1"/>
    <col min="10" max="10" width="1.453125" style="610" customWidth="1"/>
    <col min="11" max="11" width="22.08984375" style="610" bestFit="1" customWidth="1"/>
    <col min="12" max="12" width="8.90625" style="610"/>
    <col min="13" max="13" width="8.453125" style="610" bestFit="1" customWidth="1"/>
    <col min="14" max="16384" width="8.90625" style="610"/>
  </cols>
  <sheetData>
    <row r="1" spans="1:11" s="608" customFormat="1">
      <c r="A1" s="1008" t="s">
        <v>185</v>
      </c>
      <c r="B1" s="1008"/>
      <c r="C1" s="1008"/>
      <c r="D1" s="1008"/>
      <c r="E1" s="1008"/>
      <c r="F1" s="1008"/>
      <c r="G1" s="1008"/>
      <c r="H1" s="1008"/>
      <c r="I1" s="1008"/>
      <c r="J1" s="1008"/>
      <c r="K1" s="1008"/>
    </row>
    <row r="2" spans="1:11" s="608" customFormat="1">
      <c r="A2" s="1009" t="s">
        <v>622</v>
      </c>
      <c r="B2" s="1009"/>
      <c r="C2" s="1009"/>
      <c r="D2" s="1009"/>
      <c r="E2" s="1009"/>
      <c r="F2" s="1009"/>
      <c r="G2" s="1009"/>
      <c r="H2" s="1009"/>
      <c r="I2" s="1009"/>
      <c r="J2" s="1009"/>
      <c r="K2" s="1009"/>
    </row>
    <row r="3" spans="1:11" s="608" customFormat="1" ht="18" customHeight="1">
      <c r="A3" s="1010" t="str">
        <f>+'Attachment H-30A'!D5</f>
        <v>Transource Maryland, LLC</v>
      </c>
      <c r="B3" s="1010"/>
      <c r="C3" s="1010"/>
      <c r="D3" s="1010"/>
      <c r="E3" s="1010"/>
      <c r="F3" s="1010"/>
      <c r="G3" s="1010"/>
      <c r="H3" s="1010"/>
      <c r="I3" s="1010"/>
      <c r="J3" s="1010"/>
      <c r="K3" s="1010"/>
    </row>
    <row r="4" spans="1:11">
      <c r="A4" s="609"/>
      <c r="B4" s="609"/>
      <c r="C4" s="609"/>
      <c r="D4" s="609"/>
      <c r="E4" s="609"/>
      <c r="F4" s="609"/>
      <c r="G4" s="609"/>
      <c r="H4" s="609"/>
      <c r="I4" s="609"/>
      <c r="J4" s="609"/>
      <c r="K4" s="609"/>
    </row>
    <row r="5" spans="1:11">
      <c r="A5" s="609"/>
      <c r="B5" s="609"/>
      <c r="C5" s="609"/>
      <c r="D5" s="609"/>
      <c r="E5" s="609"/>
      <c r="F5" s="609"/>
      <c r="G5" s="609"/>
      <c r="H5" s="609"/>
      <c r="I5" s="609"/>
      <c r="J5" s="609"/>
      <c r="K5" s="609"/>
    </row>
    <row r="6" spans="1:11" s="564" customFormat="1" ht="13.8" thickBot="1">
      <c r="A6" s="982">
        <f>'3-Project True-up'!B11</f>
        <v>2020</v>
      </c>
      <c r="B6" s="619"/>
      <c r="C6" s="619"/>
      <c r="D6" s="786">
        <f>+A6</f>
        <v>2020</v>
      </c>
      <c r="E6" s="620"/>
      <c r="F6" s="620"/>
      <c r="G6" s="620"/>
      <c r="H6" s="620"/>
      <c r="J6" s="620"/>
      <c r="K6" s="620"/>
    </row>
    <row r="7" spans="1:11" s="564" customFormat="1" ht="26.4">
      <c r="A7" s="621" t="s">
        <v>696</v>
      </c>
      <c r="B7" s="620"/>
      <c r="C7" s="620"/>
      <c r="D7" s="621" t="s">
        <v>695</v>
      </c>
      <c r="E7" s="620"/>
      <c r="F7" s="620"/>
      <c r="G7" s="621" t="s">
        <v>605</v>
      </c>
      <c r="J7" s="620"/>
      <c r="K7" s="620"/>
    </row>
    <row r="8" spans="1:11" s="564" customFormat="1" ht="13.2">
      <c r="A8" s="622"/>
      <c r="B8" s="620"/>
      <c r="C8" s="620"/>
      <c r="D8" s="622"/>
      <c r="E8" s="620"/>
      <c r="F8" s="620"/>
      <c r="G8" s="623"/>
      <c r="J8" s="620"/>
      <c r="K8" s="620"/>
    </row>
    <row r="9" spans="1:11" s="564" customFormat="1" ht="13.8" thickBot="1">
      <c r="A9" s="783">
        <f>+'3-Project True-up'!E19</f>
        <v>1898876.449819338</v>
      </c>
      <c r="B9" s="625" t="s">
        <v>606</v>
      </c>
      <c r="C9" s="626"/>
      <c r="D9" s="624">
        <f>+'3-Project True-up'!H29</f>
        <v>1494385.1331406019</v>
      </c>
      <c r="E9" s="627"/>
      <c r="F9" s="625" t="s">
        <v>607</v>
      </c>
      <c r="G9" s="628">
        <f>IF(D9=0,0,A9-D9)</f>
        <v>404491.31667873613</v>
      </c>
      <c r="J9" s="620"/>
      <c r="K9" s="620"/>
    </row>
    <row r="10" spans="1:11" s="564" customFormat="1" ht="13.2">
      <c r="A10" s="627"/>
      <c r="B10" s="626"/>
      <c r="C10" s="626"/>
      <c r="D10" s="627"/>
      <c r="E10" s="627"/>
      <c r="F10" s="626"/>
      <c r="G10" s="627"/>
      <c r="H10" s="620"/>
      <c r="I10" s="620"/>
      <c r="J10" s="620"/>
      <c r="K10" s="620"/>
    </row>
    <row r="11" spans="1:11" s="564" customFormat="1" ht="13.2">
      <c r="A11" s="627" t="s">
        <v>885</v>
      </c>
      <c r="B11" s="626"/>
      <c r="C11" s="626"/>
      <c r="D11" s="627"/>
      <c r="E11" s="627"/>
      <c r="F11" s="626"/>
      <c r="G11" s="627"/>
      <c r="H11" s="620"/>
      <c r="I11" s="620"/>
      <c r="J11" s="620"/>
      <c r="K11" s="620"/>
    </row>
    <row r="12" spans="1:11" s="564" customFormat="1" ht="13.2">
      <c r="A12" s="627" t="s">
        <v>886</v>
      </c>
      <c r="B12" s="626"/>
      <c r="C12" s="626"/>
      <c r="D12" s="627"/>
      <c r="E12" s="627"/>
      <c r="F12" s="626"/>
      <c r="G12" s="627"/>
      <c r="H12" s="620"/>
      <c r="I12" s="620"/>
      <c r="J12" s="620"/>
      <c r="K12" s="620"/>
    </row>
    <row r="13" spans="1:11" s="564" customFormat="1" ht="13.2">
      <c r="A13" s="627"/>
      <c r="B13" s="626"/>
      <c r="C13" s="626"/>
      <c r="D13" s="627"/>
      <c r="E13" s="627"/>
      <c r="F13" s="626"/>
      <c r="G13" s="627"/>
      <c r="H13" s="620"/>
      <c r="I13" s="620"/>
      <c r="J13" s="620"/>
      <c r="K13" s="620"/>
    </row>
    <row r="14" spans="1:11" s="564" customFormat="1" ht="13.8" thickBot="1">
      <c r="A14" s="629"/>
      <c r="B14" s="630"/>
      <c r="C14" s="630"/>
      <c r="D14" s="629"/>
      <c r="E14" s="629"/>
      <c r="F14" s="630"/>
      <c r="G14" s="629"/>
      <c r="H14" s="631"/>
      <c r="I14" s="631"/>
      <c r="J14" s="631"/>
      <c r="K14" s="631"/>
    </row>
    <row r="15" spans="1:11" s="564" customFormat="1" ht="8.25" customHeight="1">
      <c r="A15" s="632"/>
      <c r="B15" s="626"/>
      <c r="C15" s="626"/>
      <c r="D15" s="627"/>
      <c r="E15" s="627"/>
      <c r="F15" s="626"/>
      <c r="G15" s="627"/>
      <c r="H15" s="620"/>
      <c r="I15" s="620"/>
      <c r="J15" s="620"/>
      <c r="K15" s="620"/>
    </row>
    <row r="16" spans="1:11" s="564" customFormat="1" ht="53.25" customHeight="1">
      <c r="A16" s="633" t="s">
        <v>608</v>
      </c>
      <c r="B16" s="626"/>
      <c r="C16" s="626"/>
      <c r="D16" s="634" t="s">
        <v>609</v>
      </c>
      <c r="E16" s="627"/>
      <c r="F16" s="634" t="s">
        <v>678</v>
      </c>
      <c r="G16" s="625" t="s">
        <v>610</v>
      </c>
      <c r="H16" s="635" t="s">
        <v>611</v>
      </c>
      <c r="I16" s="634" t="s">
        <v>612</v>
      </c>
      <c r="J16" s="636"/>
      <c r="K16" s="634" t="s">
        <v>613</v>
      </c>
    </row>
    <row r="17" spans="1:11" s="564" customFormat="1" ht="13.2">
      <c r="A17" s="633"/>
      <c r="B17" s="626"/>
      <c r="C17" s="626"/>
      <c r="D17" s="620"/>
      <c r="E17" s="637"/>
      <c r="F17" s="638">
        <f>+'6a - True-up Interest Rate'!E33</f>
        <v>2.7083333333333321E-3</v>
      </c>
      <c r="G17" s="627"/>
      <c r="H17" s="620"/>
      <c r="I17" s="620"/>
      <c r="J17" s="620"/>
      <c r="K17" s="620"/>
    </row>
    <row r="18" spans="1:11" s="564" customFormat="1" ht="13.2">
      <c r="A18" s="633"/>
      <c r="B18" s="626"/>
      <c r="C18" s="626"/>
      <c r="D18" s="620"/>
      <c r="E18" s="637"/>
      <c r="F18" s="637"/>
      <c r="G18" s="627"/>
      <c r="H18" s="620"/>
      <c r="I18" s="620"/>
      <c r="J18" s="620"/>
      <c r="K18" s="620"/>
    </row>
    <row r="19" spans="1:11" s="564" customFormat="1" ht="13.2">
      <c r="A19" s="633" t="s">
        <v>614</v>
      </c>
      <c r="B19" s="626"/>
      <c r="C19" s="626"/>
      <c r="D19" s="620"/>
      <c r="E19" s="637"/>
      <c r="F19" s="637"/>
      <c r="G19" s="627"/>
      <c r="H19" s="620"/>
      <c r="I19" s="620"/>
      <c r="J19" s="620"/>
      <c r="K19" s="620"/>
    </row>
    <row r="20" spans="1:11" s="564" customFormat="1" ht="13.2">
      <c r="A20" s="639" t="s">
        <v>2</v>
      </c>
      <c r="B20" s="626"/>
      <c r="C20" s="626"/>
      <c r="D20" s="626"/>
      <c r="E20" s="626"/>
      <c r="F20" s="626" t="s">
        <v>2</v>
      </c>
      <c r="G20" s="620"/>
      <c r="H20" s="620"/>
      <c r="I20" s="620"/>
      <c r="J20" s="620"/>
      <c r="K20" s="620"/>
    </row>
    <row r="21" spans="1:11" s="564" customFormat="1" ht="13.2">
      <c r="A21" s="640"/>
      <c r="B21" s="626"/>
      <c r="C21" s="626"/>
      <c r="D21" s="626"/>
      <c r="E21" s="626"/>
      <c r="F21" s="620"/>
      <c r="G21" s="620"/>
      <c r="H21" s="625"/>
      <c r="I21" s="626"/>
      <c r="J21" s="626"/>
      <c r="K21" s="626"/>
    </row>
    <row r="22" spans="1:11" s="564" customFormat="1" ht="13.2">
      <c r="A22" s="640" t="s">
        <v>615</v>
      </c>
      <c r="B22" s="626"/>
      <c r="C22" s="626"/>
      <c r="D22" s="626"/>
      <c r="E22" s="626"/>
      <c r="F22" s="620"/>
      <c r="G22" s="620"/>
      <c r="H22" s="625" t="s">
        <v>616</v>
      </c>
      <c r="I22" s="626"/>
      <c r="J22" s="626"/>
      <c r="K22" s="626"/>
    </row>
    <row r="23" spans="1:11" s="564" customFormat="1" ht="13.2">
      <c r="A23" s="620" t="s">
        <v>85</v>
      </c>
      <c r="B23" s="641" t="str">
        <f>"Year "&amp;A6</f>
        <v>Year 2020</v>
      </c>
      <c r="C23" s="620"/>
      <c r="D23" s="818">
        <f>+G9/12</f>
        <v>33707.609723228008</v>
      </c>
      <c r="E23" s="642"/>
      <c r="F23" s="643">
        <f>+F17</f>
        <v>2.7083333333333321E-3</v>
      </c>
      <c r="G23" s="642">
        <v>12</v>
      </c>
      <c r="H23" s="818">
        <f>F23*D23*G23*-1</f>
        <v>-1095.4973160049099</v>
      </c>
      <c r="I23" s="818"/>
      <c r="J23" s="818"/>
      <c r="K23" s="818">
        <f>(-H23+D23)*-1</f>
        <v>-34803.10703923292</v>
      </c>
    </row>
    <row r="24" spans="1:11" s="564" customFormat="1" ht="13.2">
      <c r="A24" s="620" t="s">
        <v>84</v>
      </c>
      <c r="B24" s="641" t="str">
        <f>+B23</f>
        <v>Year 2020</v>
      </c>
      <c r="C24" s="620"/>
      <c r="D24" s="818">
        <f>+D23</f>
        <v>33707.609723228008</v>
      </c>
      <c r="E24" s="642"/>
      <c r="F24" s="643">
        <f>+F23</f>
        <v>2.7083333333333321E-3</v>
      </c>
      <c r="G24" s="363">
        <f t="shared" ref="G24:G34" si="0">+G23-1</f>
        <v>11</v>
      </c>
      <c r="H24" s="818">
        <f t="shared" ref="H24:H34" si="1">F24*D24*G24*-1</f>
        <v>-1004.2058730045006</v>
      </c>
      <c r="I24" s="818"/>
      <c r="J24" s="818"/>
      <c r="K24" s="818">
        <f t="shared" ref="K24:K34" si="2">(-H24+D24)*-1</f>
        <v>-34711.815596232511</v>
      </c>
    </row>
    <row r="25" spans="1:11" s="564" customFormat="1" ht="13.2">
      <c r="A25" s="620" t="s">
        <v>83</v>
      </c>
      <c r="B25" s="641" t="str">
        <f t="shared" ref="B25:B34" si="3">+B24</f>
        <v>Year 2020</v>
      </c>
      <c r="C25" s="620"/>
      <c r="D25" s="818">
        <f t="shared" ref="D25:D34" si="4">+D24</f>
        <v>33707.609723228008</v>
      </c>
      <c r="E25" s="642"/>
      <c r="F25" s="643">
        <f t="shared" ref="F25:F34" si="5">+F24</f>
        <v>2.7083333333333321E-3</v>
      </c>
      <c r="G25" s="363">
        <f t="shared" si="0"/>
        <v>10</v>
      </c>
      <c r="H25" s="818">
        <f t="shared" si="1"/>
        <v>-912.9144300040914</v>
      </c>
      <c r="I25" s="818"/>
      <c r="J25" s="818"/>
      <c r="K25" s="818">
        <f t="shared" si="2"/>
        <v>-34620.524153232102</v>
      </c>
    </row>
    <row r="26" spans="1:11" s="564" customFormat="1" ht="13.2">
      <c r="A26" s="620" t="s">
        <v>76</v>
      </c>
      <c r="B26" s="641" t="str">
        <f t="shared" si="3"/>
        <v>Year 2020</v>
      </c>
      <c r="C26" s="620"/>
      <c r="D26" s="818">
        <f t="shared" si="4"/>
        <v>33707.609723228008</v>
      </c>
      <c r="E26" s="642"/>
      <c r="F26" s="643">
        <f t="shared" si="5"/>
        <v>2.7083333333333321E-3</v>
      </c>
      <c r="G26" s="363">
        <f t="shared" si="0"/>
        <v>9</v>
      </c>
      <c r="H26" s="818">
        <f t="shared" si="1"/>
        <v>-821.62298700368228</v>
      </c>
      <c r="I26" s="818"/>
      <c r="J26" s="818"/>
      <c r="K26" s="818">
        <f t="shared" si="2"/>
        <v>-34529.232710231692</v>
      </c>
    </row>
    <row r="27" spans="1:11" s="564" customFormat="1" ht="13.2">
      <c r="A27" s="620" t="s">
        <v>75</v>
      </c>
      <c r="B27" s="641" t="str">
        <f t="shared" si="3"/>
        <v>Year 2020</v>
      </c>
      <c r="C27" s="620"/>
      <c r="D27" s="818">
        <f t="shared" si="4"/>
        <v>33707.609723228008</v>
      </c>
      <c r="E27" s="642"/>
      <c r="F27" s="643">
        <f t="shared" si="5"/>
        <v>2.7083333333333321E-3</v>
      </c>
      <c r="G27" s="363">
        <f t="shared" si="0"/>
        <v>8</v>
      </c>
      <c r="H27" s="818">
        <f t="shared" si="1"/>
        <v>-730.33154400327317</v>
      </c>
      <c r="I27" s="818"/>
      <c r="J27" s="818"/>
      <c r="K27" s="818">
        <f t="shared" si="2"/>
        <v>-34437.941267231283</v>
      </c>
    </row>
    <row r="28" spans="1:11" s="564" customFormat="1" ht="13.2">
      <c r="A28" s="620" t="s">
        <v>92</v>
      </c>
      <c r="B28" s="641" t="str">
        <f t="shared" si="3"/>
        <v>Year 2020</v>
      </c>
      <c r="C28" s="620"/>
      <c r="D28" s="818">
        <f t="shared" si="4"/>
        <v>33707.609723228008</v>
      </c>
      <c r="E28" s="642"/>
      <c r="F28" s="643">
        <f t="shared" si="5"/>
        <v>2.7083333333333321E-3</v>
      </c>
      <c r="G28" s="363">
        <f t="shared" si="0"/>
        <v>7</v>
      </c>
      <c r="H28" s="818">
        <f t="shared" si="1"/>
        <v>-639.04010100286405</v>
      </c>
      <c r="I28" s="818"/>
      <c r="J28" s="818"/>
      <c r="K28" s="818">
        <f t="shared" si="2"/>
        <v>-34346.649824230873</v>
      </c>
    </row>
    <row r="29" spans="1:11" s="564" customFormat="1" ht="13.2">
      <c r="A29" s="620" t="s">
        <v>82</v>
      </c>
      <c r="B29" s="641" t="str">
        <f t="shared" si="3"/>
        <v>Year 2020</v>
      </c>
      <c r="C29" s="620"/>
      <c r="D29" s="818">
        <f t="shared" si="4"/>
        <v>33707.609723228008</v>
      </c>
      <c r="E29" s="642"/>
      <c r="F29" s="643">
        <f t="shared" si="5"/>
        <v>2.7083333333333321E-3</v>
      </c>
      <c r="G29" s="363">
        <f t="shared" si="0"/>
        <v>6</v>
      </c>
      <c r="H29" s="818">
        <f t="shared" si="1"/>
        <v>-547.74865800245493</v>
      </c>
      <c r="I29" s="818"/>
      <c r="J29" s="818"/>
      <c r="K29" s="818">
        <f t="shared" si="2"/>
        <v>-34255.358381230464</v>
      </c>
    </row>
    <row r="30" spans="1:11" s="564" customFormat="1" ht="13.2">
      <c r="A30" s="620" t="s">
        <v>81</v>
      </c>
      <c r="B30" s="641" t="str">
        <f t="shared" si="3"/>
        <v>Year 2020</v>
      </c>
      <c r="C30" s="620"/>
      <c r="D30" s="818">
        <f t="shared" si="4"/>
        <v>33707.609723228008</v>
      </c>
      <c r="E30" s="642"/>
      <c r="F30" s="643">
        <f t="shared" si="5"/>
        <v>2.7083333333333321E-3</v>
      </c>
      <c r="G30" s="363">
        <f t="shared" si="0"/>
        <v>5</v>
      </c>
      <c r="H30" s="818">
        <f t="shared" si="1"/>
        <v>-456.4572150020457</v>
      </c>
      <c r="I30" s="818"/>
      <c r="J30" s="818"/>
      <c r="K30" s="818">
        <f t="shared" si="2"/>
        <v>-34164.066938230055</v>
      </c>
    </row>
    <row r="31" spans="1:11" s="564" customFormat="1" ht="13.2">
      <c r="A31" s="620" t="s">
        <v>80</v>
      </c>
      <c r="B31" s="641" t="str">
        <f t="shared" si="3"/>
        <v>Year 2020</v>
      </c>
      <c r="C31" s="620"/>
      <c r="D31" s="818">
        <f t="shared" si="4"/>
        <v>33707.609723228008</v>
      </c>
      <c r="E31" s="642"/>
      <c r="F31" s="643">
        <f t="shared" si="5"/>
        <v>2.7083333333333321E-3</v>
      </c>
      <c r="G31" s="363">
        <f t="shared" si="0"/>
        <v>4</v>
      </c>
      <c r="H31" s="818">
        <f t="shared" si="1"/>
        <v>-365.16577200163658</v>
      </c>
      <c r="I31" s="818"/>
      <c r="J31" s="818"/>
      <c r="K31" s="818">
        <f t="shared" si="2"/>
        <v>-34072.775495229645</v>
      </c>
    </row>
    <row r="32" spans="1:11" s="564" customFormat="1" ht="13.2">
      <c r="A32" s="620" t="s">
        <v>86</v>
      </c>
      <c r="B32" s="641" t="str">
        <f t="shared" si="3"/>
        <v>Year 2020</v>
      </c>
      <c r="C32" s="620"/>
      <c r="D32" s="818">
        <f t="shared" si="4"/>
        <v>33707.609723228008</v>
      </c>
      <c r="E32" s="642"/>
      <c r="F32" s="643">
        <f t="shared" si="5"/>
        <v>2.7083333333333321E-3</v>
      </c>
      <c r="G32" s="363">
        <f t="shared" si="0"/>
        <v>3</v>
      </c>
      <c r="H32" s="818">
        <f t="shared" si="1"/>
        <v>-273.87432900122747</v>
      </c>
      <c r="I32" s="818"/>
      <c r="J32" s="818"/>
      <c r="K32" s="818">
        <f t="shared" si="2"/>
        <v>-33981.484052229236</v>
      </c>
    </row>
    <row r="33" spans="1:13" s="564" customFormat="1" ht="13.2">
      <c r="A33" s="620" t="s">
        <v>79</v>
      </c>
      <c r="B33" s="641" t="str">
        <f t="shared" si="3"/>
        <v>Year 2020</v>
      </c>
      <c r="C33" s="620"/>
      <c r="D33" s="818">
        <f t="shared" si="4"/>
        <v>33707.609723228008</v>
      </c>
      <c r="E33" s="642"/>
      <c r="F33" s="643">
        <f t="shared" si="5"/>
        <v>2.7083333333333321E-3</v>
      </c>
      <c r="G33" s="363">
        <f t="shared" si="0"/>
        <v>2</v>
      </c>
      <c r="H33" s="818">
        <f t="shared" si="1"/>
        <v>-182.58288600081829</v>
      </c>
      <c r="I33" s="818"/>
      <c r="J33" s="818"/>
      <c r="K33" s="818">
        <f t="shared" si="2"/>
        <v>-33890.192609228827</v>
      </c>
    </row>
    <row r="34" spans="1:13" s="564" customFormat="1" ht="13.2">
      <c r="A34" s="620" t="s">
        <v>78</v>
      </c>
      <c r="B34" s="641" t="str">
        <f t="shared" si="3"/>
        <v>Year 2020</v>
      </c>
      <c r="C34" s="620"/>
      <c r="D34" s="818">
        <f t="shared" si="4"/>
        <v>33707.609723228008</v>
      </c>
      <c r="E34" s="642"/>
      <c r="F34" s="643">
        <f t="shared" si="5"/>
        <v>2.7083333333333321E-3</v>
      </c>
      <c r="G34" s="363">
        <f t="shared" si="0"/>
        <v>1</v>
      </c>
      <c r="H34" s="820">
        <f t="shared" si="1"/>
        <v>-91.291443000409146</v>
      </c>
      <c r="I34" s="818"/>
      <c r="J34" s="818"/>
      <c r="K34" s="818">
        <f t="shared" si="2"/>
        <v>-33798.901166228417</v>
      </c>
    </row>
    <row r="35" spans="1:13" s="564" customFormat="1" ht="13.2">
      <c r="A35" s="620"/>
      <c r="B35" s="620"/>
      <c r="C35" s="620"/>
      <c r="D35" s="818"/>
      <c r="E35" s="642"/>
      <c r="F35" s="643"/>
      <c r="G35" s="363"/>
      <c r="H35" s="818">
        <f>SUM(H23:H34)</f>
        <v>-7120.7325540319143</v>
      </c>
      <c r="I35" s="818"/>
      <c r="J35" s="818"/>
      <c r="K35" s="819">
        <f>SUM(K23:K34)</f>
        <v>-411612.04923276801</v>
      </c>
    </row>
    <row r="36" spans="1:13" s="564" customFormat="1" ht="13.2">
      <c r="A36" s="620"/>
      <c r="B36" s="620"/>
      <c r="C36" s="620"/>
      <c r="D36" s="818"/>
      <c r="E36" s="642"/>
      <c r="F36" s="643"/>
      <c r="G36" s="642"/>
      <c r="H36" s="642"/>
      <c r="I36" s="642" t="s">
        <v>2</v>
      </c>
      <c r="J36" s="642"/>
      <c r="K36" s="566"/>
    </row>
    <row r="37" spans="1:13" s="564" customFormat="1" ht="13.2">
      <c r="A37" s="620"/>
      <c r="B37" s="620"/>
      <c r="C37" s="620"/>
      <c r="D37" s="818"/>
      <c r="E37" s="627"/>
      <c r="F37" s="643"/>
      <c r="G37" s="642"/>
      <c r="H37" s="645" t="s">
        <v>617</v>
      </c>
      <c r="I37" s="642"/>
      <c r="J37" s="642"/>
      <c r="K37" s="642"/>
    </row>
    <row r="38" spans="1:13" s="564" customFormat="1" ht="13.2">
      <c r="A38" s="620" t="s">
        <v>711</v>
      </c>
      <c r="B38" s="641" t="str">
        <f>"Year "&amp;$A$6+1</f>
        <v>Year 2021</v>
      </c>
      <c r="C38" s="620"/>
      <c r="D38" s="818">
        <f>K35</f>
        <v>-411612.04923276801</v>
      </c>
      <c r="E38" s="627"/>
      <c r="F38" s="643">
        <f>+F34</f>
        <v>2.7083333333333321E-3</v>
      </c>
      <c r="G38" s="642">
        <v>12</v>
      </c>
      <c r="H38" s="642">
        <f>+G38*F38*D38</f>
        <v>-13377.391600064955</v>
      </c>
      <c r="I38" s="642"/>
      <c r="J38" s="642"/>
      <c r="K38" s="644">
        <f>+D38+H38</f>
        <v>-424989.44083283294</v>
      </c>
    </row>
    <row r="39" spans="1:13" s="564" customFormat="1" ht="13.2">
      <c r="A39" s="620"/>
      <c r="B39" s="620"/>
      <c r="C39" s="620"/>
      <c r="D39" s="818"/>
      <c r="E39" s="627"/>
      <c r="F39" s="643"/>
      <c r="G39" s="620"/>
      <c r="H39" s="642"/>
      <c r="I39" s="642"/>
      <c r="J39" s="642"/>
      <c r="K39" s="642"/>
    </row>
    <row r="40" spans="1:13" s="564" customFormat="1" ht="13.2">
      <c r="A40" s="646" t="s">
        <v>618</v>
      </c>
      <c r="B40" s="620"/>
      <c r="C40" s="620"/>
      <c r="D40" s="818"/>
      <c r="E40" s="642"/>
      <c r="F40" s="643"/>
      <c r="G40" s="620"/>
      <c r="H40" s="645" t="s">
        <v>616</v>
      </c>
      <c r="I40" s="642"/>
      <c r="J40" s="642"/>
      <c r="K40" s="642"/>
    </row>
    <row r="41" spans="1:13" s="564" customFormat="1" ht="13.2">
      <c r="A41" s="620" t="s">
        <v>85</v>
      </c>
      <c r="B41" s="641" t="str">
        <f>"Year "&amp;$A$6+2</f>
        <v>Year 2022</v>
      </c>
      <c r="C41" s="620"/>
      <c r="D41" s="819">
        <f>-K38</f>
        <v>424989.44083283294</v>
      </c>
      <c r="E41" s="627"/>
      <c r="F41" s="643">
        <f>+F34</f>
        <v>2.7083333333333321E-3</v>
      </c>
      <c r="G41" s="620"/>
      <c r="H41" s="818">
        <f xml:space="preserve"> -F41*D41</f>
        <v>-1151.0130689222553</v>
      </c>
      <c r="I41" s="818">
        <f>PMT(F41,12,K$38)</f>
        <v>36042.343588196083</v>
      </c>
      <c r="J41" s="818"/>
      <c r="K41" s="818">
        <f>(+D41+D41*F41-I41)*-1</f>
        <v>-390098.11031355913</v>
      </c>
      <c r="L41" s="647"/>
      <c r="M41" s="648"/>
    </row>
    <row r="42" spans="1:13" s="564" customFormat="1" ht="13.2">
      <c r="A42" s="620" t="s">
        <v>84</v>
      </c>
      <c r="B42" s="641" t="str">
        <f>+B41</f>
        <v>Year 2022</v>
      </c>
      <c r="C42" s="620"/>
      <c r="D42" s="818">
        <f>-K41</f>
        <v>390098.11031355913</v>
      </c>
      <c r="E42" s="627"/>
      <c r="F42" s="643">
        <f>+F41</f>
        <v>2.7083333333333321E-3</v>
      </c>
      <c r="G42" s="620"/>
      <c r="H42" s="818">
        <f t="shared" ref="H42:H52" si="6" xml:space="preserve"> -F42*D42</f>
        <v>-1056.5157154325555</v>
      </c>
      <c r="I42" s="818">
        <f>I41</f>
        <v>36042.343588196083</v>
      </c>
      <c r="J42" s="818"/>
      <c r="K42" s="818">
        <f t="shared" ref="K42:K52" si="7">(+D42+D42*F42-I42)*-1</f>
        <v>-355112.28244079556</v>
      </c>
      <c r="L42" s="647"/>
      <c r="M42" s="648"/>
    </row>
    <row r="43" spans="1:13" s="564" customFormat="1" ht="13.2">
      <c r="A43" s="620" t="s">
        <v>83</v>
      </c>
      <c r="B43" s="641" t="str">
        <f>+B42</f>
        <v>Year 2022</v>
      </c>
      <c r="C43" s="620"/>
      <c r="D43" s="818">
        <f t="shared" ref="D43:D52" si="8">-K42</f>
        <v>355112.28244079556</v>
      </c>
      <c r="E43" s="627"/>
      <c r="F43" s="643">
        <f t="shared" ref="F43:F52" si="9">+F42</f>
        <v>2.7083333333333321E-3</v>
      </c>
      <c r="G43" s="620"/>
      <c r="H43" s="818">
        <f t="shared" si="6"/>
        <v>-961.76243161048751</v>
      </c>
      <c r="I43" s="818">
        <f t="shared" ref="I43:I52" si="10">I42</f>
        <v>36042.343588196083</v>
      </c>
      <c r="J43" s="818"/>
      <c r="K43" s="818">
        <f t="shared" si="7"/>
        <v>-320031.70128420996</v>
      </c>
      <c r="L43" s="647"/>
      <c r="M43" s="648"/>
    </row>
    <row r="44" spans="1:13" s="564" customFormat="1" ht="13.2">
      <c r="A44" s="620" t="s">
        <v>76</v>
      </c>
      <c r="B44" s="641" t="str">
        <f>+B43</f>
        <v>Year 2022</v>
      </c>
      <c r="C44" s="620"/>
      <c r="D44" s="818">
        <f t="shared" si="8"/>
        <v>320031.70128420996</v>
      </c>
      <c r="E44" s="627"/>
      <c r="F44" s="643">
        <f t="shared" si="9"/>
        <v>2.7083333333333321E-3</v>
      </c>
      <c r="G44" s="620"/>
      <c r="H44" s="818">
        <f t="shared" si="6"/>
        <v>-866.75252431140166</v>
      </c>
      <c r="I44" s="818">
        <f t="shared" si="10"/>
        <v>36042.343588196083</v>
      </c>
      <c r="J44" s="818"/>
      <c r="K44" s="818">
        <f t="shared" si="7"/>
        <v>-284856.1102203253</v>
      </c>
      <c r="L44" s="647"/>
      <c r="M44" s="648"/>
    </row>
    <row r="45" spans="1:13" s="564" customFormat="1" ht="13.2">
      <c r="A45" s="620" t="s">
        <v>75</v>
      </c>
      <c r="B45" s="641" t="str">
        <f>+B44</f>
        <v>Year 2022</v>
      </c>
      <c r="C45" s="620"/>
      <c r="D45" s="818">
        <f t="shared" si="8"/>
        <v>284856.1102203253</v>
      </c>
      <c r="E45" s="627"/>
      <c r="F45" s="643">
        <f t="shared" si="9"/>
        <v>2.7083333333333321E-3</v>
      </c>
      <c r="G45" s="620"/>
      <c r="H45" s="818">
        <f t="shared" si="6"/>
        <v>-771.48529851338071</v>
      </c>
      <c r="I45" s="818">
        <f t="shared" si="10"/>
        <v>36042.343588196083</v>
      </c>
      <c r="J45" s="818"/>
      <c r="K45" s="818">
        <f t="shared" si="7"/>
        <v>-249585.25193064258</v>
      </c>
      <c r="L45" s="647"/>
      <c r="M45" s="648"/>
    </row>
    <row r="46" spans="1:13" s="564" customFormat="1" ht="13.2">
      <c r="A46" s="620" t="s">
        <v>92</v>
      </c>
      <c r="B46" s="641" t="str">
        <f>B45</f>
        <v>Year 2022</v>
      </c>
      <c r="C46" s="620"/>
      <c r="D46" s="818">
        <f t="shared" si="8"/>
        <v>249585.25193064258</v>
      </c>
      <c r="E46" s="627"/>
      <c r="F46" s="643">
        <f t="shared" si="9"/>
        <v>2.7083333333333321E-3</v>
      </c>
      <c r="G46" s="620"/>
      <c r="H46" s="818">
        <f t="shared" si="6"/>
        <v>-675.96005731215666</v>
      </c>
      <c r="I46" s="818">
        <f t="shared" si="10"/>
        <v>36042.343588196083</v>
      </c>
      <c r="J46" s="818"/>
      <c r="K46" s="818">
        <f t="shared" si="7"/>
        <v>-214218.86839975865</v>
      </c>
      <c r="L46" s="647"/>
      <c r="M46" s="648"/>
    </row>
    <row r="47" spans="1:13" s="564" customFormat="1" ht="13.2">
      <c r="A47" s="620" t="s">
        <v>82</v>
      </c>
      <c r="B47" s="641" t="str">
        <f t="shared" ref="B47:B52" si="11">+B46</f>
        <v>Year 2022</v>
      </c>
      <c r="C47" s="620"/>
      <c r="D47" s="818">
        <f t="shared" si="8"/>
        <v>214218.86839975865</v>
      </c>
      <c r="E47" s="627"/>
      <c r="F47" s="643">
        <f t="shared" si="9"/>
        <v>2.7083333333333321E-3</v>
      </c>
      <c r="G47" s="620"/>
      <c r="H47" s="818">
        <f t="shared" si="6"/>
        <v>-580.17610191601273</v>
      </c>
      <c r="I47" s="818">
        <f t="shared" si="10"/>
        <v>36042.343588196083</v>
      </c>
      <c r="J47" s="818"/>
      <c r="K47" s="818">
        <f t="shared" si="7"/>
        <v>-178756.70091347856</v>
      </c>
      <c r="L47" s="647"/>
      <c r="M47" s="648"/>
    </row>
    <row r="48" spans="1:13" s="564" customFormat="1" ht="13.2">
      <c r="A48" s="620" t="s">
        <v>81</v>
      </c>
      <c r="B48" s="641" t="str">
        <f t="shared" si="11"/>
        <v>Year 2022</v>
      </c>
      <c r="C48" s="620"/>
      <c r="D48" s="818">
        <f t="shared" si="8"/>
        <v>178756.70091347856</v>
      </c>
      <c r="E48" s="627"/>
      <c r="F48" s="643">
        <f t="shared" si="9"/>
        <v>2.7083333333333321E-3</v>
      </c>
      <c r="G48" s="620"/>
      <c r="H48" s="818">
        <f t="shared" si="6"/>
        <v>-484.1327316406709</v>
      </c>
      <c r="I48" s="818">
        <f t="shared" si="10"/>
        <v>36042.343588196083</v>
      </c>
      <c r="J48" s="818"/>
      <c r="K48" s="818">
        <f t="shared" si="7"/>
        <v>-143198.49005692315</v>
      </c>
      <c r="L48" s="647"/>
      <c r="M48" s="648"/>
    </row>
    <row r="49" spans="1:13" s="564" customFormat="1" ht="13.2">
      <c r="A49" s="620" t="s">
        <v>80</v>
      </c>
      <c r="B49" s="641" t="str">
        <f t="shared" si="11"/>
        <v>Year 2022</v>
      </c>
      <c r="C49" s="620"/>
      <c r="D49" s="818">
        <f t="shared" si="8"/>
        <v>143198.49005692315</v>
      </c>
      <c r="E49" s="627"/>
      <c r="F49" s="643">
        <f t="shared" si="9"/>
        <v>2.7083333333333321E-3</v>
      </c>
      <c r="G49" s="620"/>
      <c r="H49" s="818">
        <f t="shared" si="6"/>
        <v>-387.82924390416673</v>
      </c>
      <c r="I49" s="818">
        <f t="shared" si="10"/>
        <v>36042.343588196083</v>
      </c>
      <c r="J49" s="818"/>
      <c r="K49" s="818">
        <f t="shared" si="7"/>
        <v>-107543.97571263122</v>
      </c>
      <c r="L49" s="647"/>
      <c r="M49" s="648"/>
    </row>
    <row r="50" spans="1:13" s="564" customFormat="1" ht="13.2">
      <c r="A50" s="620" t="s">
        <v>86</v>
      </c>
      <c r="B50" s="641" t="str">
        <f t="shared" si="11"/>
        <v>Year 2022</v>
      </c>
      <c r="C50" s="620"/>
      <c r="D50" s="818">
        <f t="shared" si="8"/>
        <v>107543.97571263122</v>
      </c>
      <c r="E50" s="627"/>
      <c r="F50" s="643">
        <f t="shared" si="9"/>
        <v>2.7083333333333321E-3</v>
      </c>
      <c r="G50" s="620"/>
      <c r="H50" s="818">
        <f t="shared" si="6"/>
        <v>-291.26493422170944</v>
      </c>
      <c r="I50" s="818">
        <f t="shared" si="10"/>
        <v>36042.343588196083</v>
      </c>
      <c r="J50" s="818"/>
      <c r="K50" s="818">
        <f t="shared" si="7"/>
        <v>-71792.897058656847</v>
      </c>
      <c r="L50" s="647"/>
      <c r="M50" s="648"/>
    </row>
    <row r="51" spans="1:13" s="564" customFormat="1" ht="13.2">
      <c r="A51" s="620" t="s">
        <v>79</v>
      </c>
      <c r="B51" s="641" t="str">
        <f t="shared" si="11"/>
        <v>Year 2022</v>
      </c>
      <c r="C51" s="620"/>
      <c r="D51" s="818">
        <f t="shared" si="8"/>
        <v>71792.897058656847</v>
      </c>
      <c r="E51" s="627"/>
      <c r="F51" s="643">
        <f t="shared" si="9"/>
        <v>2.7083333333333321E-3</v>
      </c>
      <c r="G51" s="620"/>
      <c r="H51" s="818">
        <f t="shared" si="6"/>
        <v>-194.43909620052887</v>
      </c>
      <c r="I51" s="818">
        <f t="shared" si="10"/>
        <v>36042.343588196083</v>
      </c>
      <c r="J51" s="818"/>
      <c r="K51" s="818">
        <f t="shared" si="7"/>
        <v>-35944.992566661291</v>
      </c>
      <c r="L51" s="647"/>
      <c r="M51" s="648"/>
    </row>
    <row r="52" spans="1:13" s="564" customFormat="1" ht="13.2">
      <c r="A52" s="620" t="s">
        <v>78</v>
      </c>
      <c r="B52" s="641" t="str">
        <f t="shared" si="11"/>
        <v>Year 2022</v>
      </c>
      <c r="C52" s="620"/>
      <c r="D52" s="818">
        <f t="shared" si="8"/>
        <v>35944.992566661291</v>
      </c>
      <c r="E52" s="627"/>
      <c r="F52" s="643">
        <f t="shared" si="9"/>
        <v>2.7083333333333321E-3</v>
      </c>
      <c r="G52" s="620"/>
      <c r="H52" s="820">
        <f t="shared" si="6"/>
        <v>-97.351021534707613</v>
      </c>
      <c r="I52" s="818">
        <f t="shared" si="10"/>
        <v>36042.343588196083</v>
      </c>
      <c r="J52" s="818"/>
      <c r="K52" s="818">
        <f t="shared" si="7"/>
        <v>8.7311491370201111E-11</v>
      </c>
      <c r="L52" s="647"/>
      <c r="M52" s="648"/>
    </row>
    <row r="53" spans="1:13" s="564" customFormat="1" ht="13.2">
      <c r="A53" s="620"/>
      <c r="B53" s="620"/>
      <c r="C53" s="620"/>
      <c r="D53" s="627"/>
      <c r="E53" s="627"/>
      <c r="F53" s="649"/>
      <c r="G53" s="620"/>
      <c r="H53" s="818">
        <f>SUM(H41:H52)</f>
        <v>-7518.6822255200341</v>
      </c>
      <c r="I53" s="818"/>
      <c r="J53" s="818"/>
      <c r="K53" s="818"/>
      <c r="L53" s="647"/>
      <c r="M53" s="648"/>
    </row>
    <row r="54" spans="1:13" s="564" customFormat="1" ht="13.2">
      <c r="A54" s="566"/>
      <c r="B54" s="566"/>
      <c r="C54" s="566"/>
      <c r="D54" s="566"/>
      <c r="E54" s="566"/>
      <c r="F54" s="566"/>
      <c r="G54" s="566"/>
      <c r="H54" s="566"/>
      <c r="I54" s="566"/>
      <c r="J54" s="566"/>
      <c r="K54" s="566"/>
    </row>
    <row r="55" spans="1:13" s="564" customFormat="1" ht="13.2">
      <c r="A55" s="620" t="s">
        <v>619</v>
      </c>
      <c r="B55" s="566"/>
      <c r="C55" s="566"/>
      <c r="D55" s="566"/>
      <c r="E55" s="566"/>
      <c r="F55" s="566"/>
      <c r="G55" s="566"/>
      <c r="H55" s="566"/>
      <c r="I55" s="650">
        <f>SUM(I41:I52)*-1</f>
        <v>-432508.12305835303</v>
      </c>
      <c r="J55" s="566"/>
      <c r="K55" s="566"/>
    </row>
    <row r="56" spans="1:13" s="564" customFormat="1" ht="13.2">
      <c r="A56" s="620" t="s">
        <v>620</v>
      </c>
      <c r="B56" s="566"/>
      <c r="C56" s="566"/>
      <c r="D56" s="566"/>
      <c r="E56" s="566"/>
      <c r="F56" s="566"/>
      <c r="G56" s="566"/>
      <c r="H56" s="566"/>
      <c r="I56" s="650">
        <f>+G9</f>
        <v>404491.31667873613</v>
      </c>
      <c r="J56" s="566"/>
      <c r="K56" s="566"/>
    </row>
    <row r="57" spans="1:13" s="564" customFormat="1" ht="13.2">
      <c r="A57" s="620" t="s">
        <v>621</v>
      </c>
      <c r="B57" s="566"/>
      <c r="C57" s="566"/>
      <c r="D57" s="566"/>
      <c r="E57" s="566"/>
      <c r="F57" s="566"/>
      <c r="G57" s="566"/>
      <c r="H57" s="566"/>
      <c r="I57" s="650">
        <f>(I55+I56)</f>
        <v>-28016.806379616901</v>
      </c>
      <c r="J57" s="566"/>
      <c r="K57" s="566"/>
    </row>
    <row r="59" spans="1:13">
      <c r="A59" s="612"/>
      <c r="B59" s="601"/>
      <c r="C59" s="601"/>
      <c r="D59" s="601"/>
      <c r="E59" s="601"/>
      <c r="F59" s="613"/>
      <c r="G59" s="601"/>
      <c r="H59" s="601"/>
      <c r="I59" s="614"/>
      <c r="J59" s="601"/>
      <c r="K59" s="601"/>
    </row>
    <row r="60" spans="1:13" ht="15.6">
      <c r="A60" s="611"/>
      <c r="B60" s="601"/>
      <c r="C60" s="601"/>
      <c r="D60" s="601"/>
      <c r="E60" s="601"/>
      <c r="F60" s="601"/>
      <c r="G60" s="601"/>
      <c r="H60" s="601"/>
      <c r="I60" s="601"/>
      <c r="J60" s="601"/>
      <c r="K60" s="601"/>
    </row>
    <row r="61" spans="1:13" ht="15.6">
      <c r="A61" s="615"/>
      <c r="F61" s="616"/>
      <c r="I61" s="617"/>
    </row>
    <row r="62" spans="1:13">
      <c r="D62" s="618"/>
      <c r="F62" s="616"/>
      <c r="I62" s="617"/>
    </row>
    <row r="63" spans="1:13">
      <c r="I63" s="618"/>
    </row>
  </sheetData>
  <customSheetViews>
    <customSheetView guid="{63AFAF34-E340-4B5E-A289-FFB7051CA9B6}" scale="80" showPageBreaks="1" view="pageBreakPreview">
      <selection activeCell="I36" sqref="I36"/>
      <pageMargins left="0.75" right="0.75" top="1" bottom="1" header="0.5" footer="0.5"/>
      <pageSetup scale="47" orientation="portrait" r:id="rId1"/>
      <headerFooter alignWithMargins="0"/>
    </customSheetView>
    <customSheetView guid="{F1DC5514-577A-46EB-866C-26F0BED2C286}" scale="80" showPageBreaks="1" fitToPage="1" view="pageBreakPreview">
      <selection sqref="A1:K1"/>
      <pageMargins left="0.75" right="0.75" top="1" bottom="1" header="0.5" footer="0.5"/>
      <printOptions horizontalCentered="1"/>
      <pageSetup scale="59" orientation="landscape" r:id="rId2"/>
      <headerFooter alignWithMargins="0"/>
    </customSheetView>
  </customSheetViews>
  <mergeCells count="3">
    <mergeCell ref="A1:K1"/>
    <mergeCell ref="A2:K2"/>
    <mergeCell ref="A3:K3"/>
  </mergeCells>
  <pageMargins left="0.75" right="0.75" top="1" bottom="1" header="0.5" footer="0.5"/>
  <pageSetup scale="58" orientation="landscape" r:id="rId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showGridLines="0" view="pageBreakPreview" zoomScaleNormal="75" zoomScaleSheetLayoutView="100" workbookViewId="0">
      <selection activeCell="G28" sqref="G28"/>
    </sheetView>
  </sheetViews>
  <sheetFormatPr defaultColWidth="8.90625" defaultRowHeight="13.2"/>
  <cols>
    <col min="1" max="1" width="8.81640625" style="577" customWidth="1"/>
    <col min="2" max="2" width="9.08984375" style="577" bestFit="1" customWidth="1"/>
    <col min="3" max="3" width="8.90625" style="577"/>
    <col min="4" max="4" width="16.36328125" style="577" customWidth="1"/>
    <col min="5" max="5" width="8.90625" style="577"/>
    <col min="6" max="6" width="9.36328125" style="577" bestFit="1" customWidth="1"/>
    <col min="7" max="7" width="14.1796875" style="577" bestFit="1" customWidth="1"/>
    <col min="8" max="8" width="9.90625" style="577" customWidth="1"/>
    <col min="9" max="9" width="20.453125" style="577" bestFit="1" customWidth="1"/>
    <col min="10" max="16384" width="8.90625" style="577"/>
  </cols>
  <sheetData>
    <row r="1" spans="1:8">
      <c r="D1" s="700" t="s">
        <v>623</v>
      </c>
    </row>
    <row r="2" spans="1:8">
      <c r="D2" s="700" t="s">
        <v>424</v>
      </c>
    </row>
    <row r="3" spans="1:8">
      <c r="D3" s="700" t="str">
        <f>+'Attachment H-30A'!D5</f>
        <v>Transource Maryland, LLC</v>
      </c>
    </row>
    <row r="4" spans="1:8">
      <c r="A4" s="715"/>
    </row>
    <row r="6" spans="1:8" ht="32.25" customHeight="1">
      <c r="A6" s="1028" t="s">
        <v>470</v>
      </c>
      <c r="B6" s="1028"/>
      <c r="C6" s="1028"/>
      <c r="D6" s="1028"/>
      <c r="E6" s="1028"/>
      <c r="F6" s="1028"/>
      <c r="G6" s="1028"/>
      <c r="H6" s="716"/>
    </row>
    <row r="7" spans="1:8">
      <c r="A7" s="717"/>
      <c r="B7" s="716"/>
      <c r="C7" s="716"/>
      <c r="D7" s="716"/>
      <c r="E7" s="716"/>
      <c r="F7" s="716"/>
      <c r="G7" s="718"/>
      <c r="H7" s="716"/>
    </row>
    <row r="8" spans="1:8">
      <c r="A8" s="717"/>
      <c r="B8" s="716"/>
      <c r="C8" s="716"/>
      <c r="D8" s="716"/>
      <c r="E8" s="716"/>
      <c r="F8" s="716"/>
      <c r="G8" s="718"/>
      <c r="H8" s="716"/>
    </row>
    <row r="9" spans="1:8">
      <c r="G9" s="719"/>
    </row>
    <row r="10" spans="1:8">
      <c r="A10" s="720"/>
      <c r="B10" s="721" t="s">
        <v>469</v>
      </c>
    </row>
    <row r="11" spans="1:8">
      <c r="A11" s="757">
        <v>1</v>
      </c>
      <c r="C11" s="721" t="s">
        <v>425</v>
      </c>
      <c r="D11" s="321"/>
      <c r="E11" s="802">
        <v>3.2500000000000001E-2</v>
      </c>
      <c r="F11" s="412"/>
      <c r="G11" s="412"/>
      <c r="H11" s="412"/>
    </row>
    <row r="12" spans="1:8">
      <c r="A12" s="757">
        <v>2</v>
      </c>
      <c r="C12" s="721" t="s">
        <v>426</v>
      </c>
      <c r="D12" s="321"/>
      <c r="E12" s="802">
        <v>3.2500000000000001E-2</v>
      </c>
      <c r="F12" s="412"/>
      <c r="G12" s="412"/>
      <c r="H12" s="412"/>
    </row>
    <row r="13" spans="1:8">
      <c r="A13" s="757">
        <v>3</v>
      </c>
      <c r="C13" s="721" t="s">
        <v>427</v>
      </c>
      <c r="D13" s="321"/>
      <c r="E13" s="802">
        <v>3.2500000000000001E-2</v>
      </c>
      <c r="F13" s="412"/>
      <c r="G13" s="412"/>
      <c r="H13" s="412"/>
    </row>
    <row r="14" spans="1:8">
      <c r="A14" s="757">
        <v>4</v>
      </c>
      <c r="C14" s="721" t="s">
        <v>428</v>
      </c>
      <c r="D14" s="321"/>
      <c r="E14" s="802">
        <v>3.2500000000000001E-2</v>
      </c>
      <c r="F14" s="412"/>
      <c r="G14" s="412"/>
      <c r="H14" s="412"/>
    </row>
    <row r="15" spans="1:8">
      <c r="A15" s="757">
        <v>5</v>
      </c>
      <c r="C15" s="721" t="s">
        <v>429</v>
      </c>
      <c r="D15" s="321"/>
      <c r="E15" s="802">
        <v>3.2500000000000001E-2</v>
      </c>
      <c r="F15" s="412"/>
      <c r="G15" s="412"/>
      <c r="H15" s="412"/>
    </row>
    <row r="16" spans="1:8">
      <c r="A16" s="757">
        <v>6</v>
      </c>
      <c r="C16" s="721" t="s">
        <v>430</v>
      </c>
      <c r="D16" s="321"/>
      <c r="E16" s="802">
        <v>3.2500000000000001E-2</v>
      </c>
      <c r="F16" s="412"/>
      <c r="G16" s="412"/>
      <c r="H16" s="412"/>
    </row>
    <row r="17" spans="1:8">
      <c r="A17" s="757">
        <v>7</v>
      </c>
      <c r="C17" s="721" t="s">
        <v>431</v>
      </c>
      <c r="D17" s="321"/>
      <c r="E17" s="802">
        <v>3.2500000000000001E-2</v>
      </c>
      <c r="F17" s="412"/>
      <c r="G17" s="412"/>
      <c r="H17" s="412"/>
    </row>
    <row r="18" spans="1:8">
      <c r="A18" s="757">
        <v>8</v>
      </c>
      <c r="C18" s="721" t="s">
        <v>432</v>
      </c>
      <c r="D18" s="321"/>
      <c r="E18" s="802">
        <v>3.2500000000000001E-2</v>
      </c>
      <c r="F18" s="412"/>
      <c r="G18" s="412"/>
      <c r="H18" s="412"/>
    </row>
    <row r="19" spans="1:8">
      <c r="A19" s="757">
        <v>9</v>
      </c>
      <c r="C19" s="721" t="s">
        <v>433</v>
      </c>
      <c r="D19" s="321"/>
      <c r="E19" s="802">
        <v>3.2500000000000001E-2</v>
      </c>
      <c r="F19" s="412"/>
      <c r="G19" s="412"/>
      <c r="H19" s="412"/>
    </row>
    <row r="20" spans="1:8">
      <c r="A20" s="757">
        <v>10</v>
      </c>
      <c r="C20" s="721" t="s">
        <v>434</v>
      </c>
      <c r="D20" s="321"/>
      <c r="E20" s="802">
        <v>3.2500000000000001E-2</v>
      </c>
      <c r="F20" s="412"/>
      <c r="G20" s="412"/>
      <c r="H20" s="412"/>
    </row>
    <row r="21" spans="1:8">
      <c r="A21" s="757">
        <v>11</v>
      </c>
      <c r="C21" s="721" t="s">
        <v>435</v>
      </c>
      <c r="D21" s="321"/>
      <c r="E21" s="802">
        <v>3.2500000000000001E-2</v>
      </c>
      <c r="F21" s="412"/>
      <c r="G21" s="412"/>
      <c r="H21" s="412"/>
    </row>
    <row r="22" spans="1:8">
      <c r="A22" s="757">
        <v>12</v>
      </c>
      <c r="C22" s="721" t="s">
        <v>436</v>
      </c>
      <c r="D22" s="321"/>
      <c r="E22" s="802">
        <v>3.2500000000000001E-2</v>
      </c>
      <c r="F22" s="412"/>
      <c r="G22" s="412"/>
      <c r="H22" s="412"/>
    </row>
    <row r="23" spans="1:8">
      <c r="A23" s="757">
        <f>+A22+1</f>
        <v>13</v>
      </c>
      <c r="C23" s="721" t="s">
        <v>571</v>
      </c>
      <c r="D23" s="321"/>
      <c r="E23" s="802">
        <v>3.2500000000000001E-2</v>
      </c>
      <c r="F23" s="412"/>
      <c r="G23" s="412"/>
      <c r="H23" s="412"/>
    </row>
    <row r="24" spans="1:8">
      <c r="A24" s="757">
        <f t="shared" ref="A24:A30" si="0">+A23+1</f>
        <v>14</v>
      </c>
      <c r="C24" s="721" t="s">
        <v>572</v>
      </c>
      <c r="D24" s="321"/>
      <c r="E24" s="802">
        <v>3.2500000000000001E-2</v>
      </c>
      <c r="F24" s="412"/>
      <c r="G24" s="412"/>
      <c r="H24" s="412"/>
    </row>
    <row r="25" spans="1:8">
      <c r="A25" s="757">
        <f t="shared" si="0"/>
        <v>15</v>
      </c>
      <c r="C25" s="721" t="s">
        <v>573</v>
      </c>
      <c r="D25" s="321"/>
      <c r="E25" s="802">
        <v>3.2500000000000001E-2</v>
      </c>
      <c r="F25" s="412"/>
      <c r="G25" s="412"/>
      <c r="H25" s="412"/>
    </row>
    <row r="26" spans="1:8">
      <c r="A26" s="757">
        <f t="shared" si="0"/>
        <v>16</v>
      </c>
      <c r="C26" s="721" t="s">
        <v>574</v>
      </c>
      <c r="D26" s="321"/>
      <c r="E26" s="802">
        <v>3.2500000000000001E-2</v>
      </c>
      <c r="F26" s="412"/>
      <c r="G26" s="412"/>
      <c r="H26" s="412"/>
    </row>
    <row r="27" spans="1:8">
      <c r="A27" s="757">
        <f t="shared" si="0"/>
        <v>17</v>
      </c>
      <c r="C27" s="721" t="s">
        <v>575</v>
      </c>
      <c r="D27" s="321"/>
      <c r="E27" s="802">
        <v>3.2500000000000001E-2</v>
      </c>
      <c r="F27" s="412"/>
      <c r="G27" s="412"/>
      <c r="H27" s="412"/>
    </row>
    <row r="28" spans="1:8">
      <c r="A28" s="757">
        <f t="shared" si="0"/>
        <v>18</v>
      </c>
      <c r="C28" s="721" t="s">
        <v>752</v>
      </c>
      <c r="D28" s="321"/>
      <c r="E28" s="802">
        <v>3.2500000000000001E-2</v>
      </c>
      <c r="F28" s="412"/>
      <c r="G28" s="412"/>
      <c r="H28" s="412"/>
    </row>
    <row r="29" spans="1:8">
      <c r="A29" s="757">
        <f t="shared" si="0"/>
        <v>19</v>
      </c>
      <c r="C29" s="721" t="s">
        <v>753</v>
      </c>
      <c r="D29" s="321"/>
      <c r="E29" s="802">
        <v>3.2500000000000001E-2</v>
      </c>
      <c r="F29" s="412"/>
      <c r="G29" s="412"/>
      <c r="H29" s="412"/>
    </row>
    <row r="30" spans="1:8">
      <c r="A30" s="757">
        <f t="shared" si="0"/>
        <v>20</v>
      </c>
      <c r="C30" s="721" t="s">
        <v>754</v>
      </c>
      <c r="D30" s="321"/>
      <c r="E30" s="802">
        <v>3.2500000000000001E-2</v>
      </c>
      <c r="F30" s="412"/>
      <c r="G30" s="412"/>
      <c r="H30" s="412"/>
    </row>
    <row r="31" spans="1:8">
      <c r="A31" s="757"/>
      <c r="C31" s="717"/>
      <c r="D31" s="722"/>
      <c r="E31" s="722"/>
      <c r="F31" s="412"/>
      <c r="G31" s="412"/>
      <c r="H31" s="321"/>
    </row>
    <row r="32" spans="1:8">
      <c r="A32" s="757">
        <f>+A30+1</f>
        <v>21</v>
      </c>
      <c r="B32" s="723" t="s">
        <v>570</v>
      </c>
      <c r="C32" s="716"/>
      <c r="D32" s="722"/>
      <c r="E32" s="724">
        <f>+AVERAGE(E11:E30)</f>
        <v>3.2499999999999987E-2</v>
      </c>
      <c r="F32" s="412"/>
      <c r="G32" s="412"/>
      <c r="H32" s="321"/>
    </row>
    <row r="33" spans="1:8">
      <c r="A33" s="757">
        <f>+A32+1</f>
        <v>22</v>
      </c>
      <c r="B33" s="577" t="s">
        <v>473</v>
      </c>
      <c r="E33" s="213">
        <f>+E32/12</f>
        <v>2.7083333333333321E-3</v>
      </c>
    </row>
    <row r="34" spans="1:8">
      <c r="E34" s="725"/>
    </row>
    <row r="35" spans="1:8" ht="36" customHeight="1">
      <c r="A35" s="1029" t="s">
        <v>755</v>
      </c>
      <c r="B35" s="1029"/>
      <c r="C35" s="1029"/>
      <c r="D35" s="1029"/>
      <c r="E35" s="1029"/>
      <c r="F35" s="1029"/>
      <c r="G35" s="1029"/>
      <c r="H35" s="805"/>
    </row>
  </sheetData>
  <customSheetViews>
    <customSheetView guid="{63AFAF34-E340-4B5E-A289-FFB7051CA9B6}" showPageBreaks="1" showGridLines="0" fitToPage="1" printArea="1" view="pageBreakPreview">
      <selection activeCell="G32" sqref="G32"/>
      <pageMargins left="1" right="1" top="1" bottom="1" header="0.5" footer="0.5"/>
      <printOptions horizontalCentered="1"/>
      <pageSetup scale="81" orientation="portrait" r:id="rId1"/>
    </customSheetView>
    <customSheetView guid="{F1DC5514-577A-46EB-866C-26F0BED2C286}" showPageBreaks="1" showGridLines="0" fitToPage="1" printArea="1" view="pageBreakPreview">
      <selection activeCell="G37" sqref="G37"/>
      <pageMargins left="1" right="1" top="1" bottom="1" header="0.5" footer="0.5"/>
      <printOptions horizontalCentered="1"/>
      <pageSetup orientation="landscape" r:id="rId2"/>
    </customSheetView>
  </customSheetViews>
  <mergeCells count="2">
    <mergeCell ref="A6:G6"/>
    <mergeCell ref="A35:G35"/>
  </mergeCells>
  <phoneticPr fontId="0" type="noConversion"/>
  <printOptions horizontalCentered="1"/>
  <pageMargins left="1" right="1" top="1" bottom="1" header="0.5" footer="0.5"/>
  <pageSetup scale="94" orientation="landscape"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4"/>
  <sheetViews>
    <sheetView view="pageBreakPreview" zoomScale="75" zoomScaleNormal="100" zoomScaleSheetLayoutView="75" workbookViewId="0">
      <selection activeCell="K16" sqref="K16"/>
    </sheetView>
  </sheetViews>
  <sheetFormatPr defaultColWidth="8.90625" defaultRowHeight="15.6"/>
  <cols>
    <col min="1" max="1" width="8.90625" style="225"/>
    <col min="2" max="2" width="43.81640625" style="225" customWidth="1"/>
    <col min="3" max="3" width="20.6328125" style="225" bestFit="1" customWidth="1"/>
    <col min="4" max="5" width="16.90625" style="225" bestFit="1" customWidth="1"/>
    <col min="6" max="6" width="12.08984375" style="225" customWidth="1"/>
    <col min="7" max="8" width="11.90625" style="225" bestFit="1" customWidth="1"/>
    <col min="9" max="16384" width="8.90625" style="225"/>
  </cols>
  <sheetData>
    <row r="1" spans="1:9">
      <c r="A1" s="1027" t="s">
        <v>186</v>
      </c>
      <c r="B1" s="1027"/>
      <c r="C1" s="1027"/>
      <c r="D1" s="1027"/>
      <c r="E1" s="1027"/>
      <c r="F1" s="1027"/>
    </row>
    <row r="2" spans="1:9">
      <c r="A2" s="1030" t="s">
        <v>384</v>
      </c>
      <c r="B2" s="1030"/>
      <c r="C2" s="1030"/>
      <c r="D2" s="1030"/>
      <c r="E2" s="1030"/>
      <c r="F2" s="1030"/>
    </row>
    <row r="3" spans="1:9">
      <c r="A3" s="1027" t="str">
        <f>+'Attachment H-30A'!D5</f>
        <v>Transource Maryland, LLC</v>
      </c>
      <c r="B3" s="1027"/>
      <c r="C3" s="1027"/>
      <c r="D3" s="1027"/>
      <c r="E3" s="1027"/>
      <c r="F3" s="1027"/>
      <c r="G3" s="693"/>
      <c r="H3" s="693"/>
    </row>
    <row r="4" spans="1:9">
      <c r="A4" s="694"/>
      <c r="C4" s="695"/>
      <c r="G4" s="693"/>
      <c r="H4" s="693"/>
    </row>
    <row r="5" spans="1:9">
      <c r="A5" s="302"/>
      <c r="B5" s="308" t="s">
        <v>263</v>
      </c>
      <c r="C5" s="309"/>
      <c r="D5" s="302"/>
      <c r="E5" s="310"/>
      <c r="F5" s="321"/>
      <c r="G5" s="696"/>
      <c r="H5" s="696"/>
    </row>
    <row r="6" spans="1:9" s="691" customFormat="1">
      <c r="A6" s="302"/>
      <c r="B6" s="308"/>
      <c r="C6" s="309"/>
      <c r="D6" s="311" t="s">
        <v>314</v>
      </c>
      <c r="E6" s="791" t="s">
        <v>315</v>
      </c>
      <c r="F6" s="312" t="s">
        <v>13</v>
      </c>
      <c r="G6" s="697"/>
      <c r="H6" s="697"/>
      <c r="I6" s="697"/>
    </row>
    <row r="7" spans="1:9">
      <c r="A7" s="493" t="s">
        <v>148</v>
      </c>
      <c r="B7" s="313"/>
      <c r="C7" s="313"/>
      <c r="D7" s="312" t="s">
        <v>190</v>
      </c>
      <c r="E7" s="792" t="s">
        <v>191</v>
      </c>
      <c r="F7" s="312" t="s">
        <v>640</v>
      </c>
      <c r="G7" s="698"/>
      <c r="H7" s="698"/>
      <c r="I7" s="692"/>
    </row>
    <row r="8" spans="1:9" ht="27">
      <c r="A8" s="302">
        <v>1</v>
      </c>
      <c r="B8" s="321"/>
      <c r="C8" s="303"/>
      <c r="D8" s="304" t="s">
        <v>742</v>
      </c>
      <c r="E8" s="793" t="s">
        <v>742</v>
      </c>
      <c r="F8" s="701"/>
      <c r="G8" s="319"/>
      <c r="H8" s="319"/>
      <c r="I8" s="319"/>
    </row>
    <row r="9" spans="1:9">
      <c r="A9" s="302">
        <v>2</v>
      </c>
      <c r="B9" s="305" t="s">
        <v>523</v>
      </c>
      <c r="C9" s="305" t="s">
        <v>295</v>
      </c>
      <c r="D9" s="498">
        <f>-98328251+5994383</f>
        <v>-92333868</v>
      </c>
      <c r="E9" s="498">
        <v>8386137</v>
      </c>
      <c r="F9" s="321"/>
      <c r="G9" s="295"/>
      <c r="H9" s="295"/>
      <c r="I9" s="278"/>
    </row>
    <row r="10" spans="1:9">
      <c r="A10" s="302">
        <v>3</v>
      </c>
      <c r="B10" s="305" t="s">
        <v>316</v>
      </c>
      <c r="C10" s="305" t="s">
        <v>295</v>
      </c>
      <c r="D10" s="498">
        <f>+D9*((16980+297)/(16980+17214+48+297))</f>
        <v>-46186983.91487883</v>
      </c>
      <c r="E10" s="498">
        <f>+E9*((2242+1149)/(2950+2242+1855+1149))</f>
        <v>3469666.9798682285</v>
      </c>
      <c r="F10" s="321"/>
      <c r="G10" s="295"/>
      <c r="H10" s="295"/>
      <c r="I10" s="278"/>
    </row>
    <row r="11" spans="1:9">
      <c r="A11" s="302">
        <v>4</v>
      </c>
      <c r="B11" s="305" t="s">
        <v>317</v>
      </c>
      <c r="C11" s="305" t="s">
        <v>318</v>
      </c>
      <c r="D11" s="314">
        <f>D9-D10</f>
        <v>-46146884.08512117</v>
      </c>
      <c r="E11" s="314">
        <f>E9-E10</f>
        <v>4916470.0201317715</v>
      </c>
      <c r="F11" s="321"/>
      <c r="G11" s="306"/>
      <c r="H11" s="306"/>
      <c r="I11" s="278"/>
    </row>
    <row r="12" spans="1:9">
      <c r="A12" s="302">
        <v>5</v>
      </c>
      <c r="B12" s="305" t="s">
        <v>319</v>
      </c>
      <c r="C12" s="305" t="s">
        <v>296</v>
      </c>
      <c r="D12" s="498">
        <v>1573181281</v>
      </c>
      <c r="E12" s="498">
        <f>243676962-51943652</f>
        <v>191733310</v>
      </c>
      <c r="F12" s="321"/>
      <c r="G12" s="318"/>
      <c r="H12" s="318"/>
      <c r="I12" s="545"/>
    </row>
    <row r="13" spans="1:9">
      <c r="A13" s="302">
        <v>6</v>
      </c>
      <c r="B13" s="305" t="s">
        <v>320</v>
      </c>
      <c r="C13" s="305" t="s">
        <v>321</v>
      </c>
      <c r="D13" s="315">
        <f>IFERROR(D11/D12,0)</f>
        <v>-2.9333481552607649E-2</v>
      </c>
      <c r="E13" s="315">
        <f>IFERROR(E11/E12,0)</f>
        <v>2.5642232015562511E-2</v>
      </c>
      <c r="F13" s="316"/>
      <c r="G13" s="48"/>
      <c r="H13" s="48"/>
      <c r="I13" s="545"/>
    </row>
    <row r="14" spans="1:9">
      <c r="A14" s="302">
        <v>7</v>
      </c>
      <c r="B14" s="305" t="s">
        <v>524</v>
      </c>
      <c r="C14" s="305" t="s">
        <v>374</v>
      </c>
      <c r="D14" s="979">
        <v>62925.653999999995</v>
      </c>
      <c r="E14" s="979">
        <v>0</v>
      </c>
      <c r="F14" s="316"/>
      <c r="G14" s="539"/>
      <c r="H14" s="539"/>
      <c r="I14" s="278"/>
    </row>
    <row r="15" spans="1:9">
      <c r="A15" s="302">
        <v>8</v>
      </c>
      <c r="B15" s="305" t="s">
        <v>381</v>
      </c>
      <c r="C15" s="305" t="s">
        <v>322</v>
      </c>
      <c r="D15" s="702">
        <f>D13*D14</f>
        <v>-1845.8285107947715</v>
      </c>
      <c r="E15" s="702">
        <f>E13*E14</f>
        <v>0</v>
      </c>
      <c r="F15" s="536">
        <f>SUM(D15:E15)</f>
        <v>-1845.8285107947715</v>
      </c>
      <c r="G15" s="278"/>
      <c r="H15" s="278"/>
      <c r="I15" s="278"/>
    </row>
    <row r="16" spans="1:9">
      <c r="A16" s="302">
        <v>9</v>
      </c>
      <c r="B16" s="317"/>
      <c r="C16" s="305"/>
      <c r="D16" s="305"/>
      <c r="E16" s="577"/>
      <c r="F16" s="316"/>
      <c r="G16" s="278"/>
      <c r="H16" s="278"/>
      <c r="I16" s="545"/>
    </row>
    <row r="17" spans="1:17">
      <c r="A17" s="353"/>
      <c r="B17" s="321"/>
      <c r="C17" s="321"/>
      <c r="D17" s="321"/>
      <c r="E17" s="321"/>
      <c r="F17" s="316"/>
      <c r="G17" s="692"/>
      <c r="H17" s="692"/>
      <c r="I17" s="692"/>
    </row>
    <row r="18" spans="1:17">
      <c r="A18" s="214">
        <v>10</v>
      </c>
      <c r="B18" s="317" t="s">
        <v>698</v>
      </c>
      <c r="C18" s="321"/>
      <c r="D18" s="787"/>
      <c r="E18" s="787"/>
      <c r="F18" s="788">
        <v>0</v>
      </c>
      <c r="G18" s="539"/>
      <c r="H18" s="539"/>
      <c r="I18" s="539"/>
      <c r="J18" s="539"/>
      <c r="K18" s="539"/>
      <c r="L18" s="539"/>
      <c r="M18" s="539"/>
      <c r="N18" s="539"/>
      <c r="O18" s="539"/>
      <c r="P18" s="539"/>
      <c r="Q18" s="539"/>
    </row>
    <row r="19" spans="1:17">
      <c r="A19" s="494"/>
      <c r="B19" s="321"/>
      <c r="C19" s="321"/>
      <c r="D19" s="321"/>
      <c r="E19" s="321"/>
      <c r="F19" s="321"/>
      <c r="G19" s="539"/>
      <c r="H19" s="539"/>
      <c r="I19" s="539"/>
      <c r="J19" s="539"/>
      <c r="K19" s="539"/>
      <c r="L19" s="539"/>
      <c r="M19" s="539"/>
      <c r="N19" s="539"/>
      <c r="O19" s="539"/>
      <c r="P19" s="539"/>
      <c r="Q19" s="539"/>
    </row>
    <row r="20" spans="1:17">
      <c r="B20" s="539"/>
      <c r="C20" s="321"/>
      <c r="D20" s="321"/>
      <c r="E20" s="321"/>
      <c r="F20" s="321"/>
      <c r="G20" s="307"/>
      <c r="H20" s="307"/>
      <c r="I20" s="307"/>
      <c r="J20" s="307"/>
      <c r="K20" s="307"/>
      <c r="L20" s="307"/>
      <c r="M20" s="307"/>
      <c r="N20" s="307"/>
      <c r="O20" s="307"/>
      <c r="P20" s="307"/>
      <c r="Q20" s="307"/>
    </row>
    <row r="21" spans="1:17">
      <c r="A21" s="495" t="s">
        <v>525</v>
      </c>
      <c r="B21" s="539"/>
      <c r="C21" s="321"/>
      <c r="D21" s="321"/>
      <c r="E21" s="321"/>
      <c r="F21" s="321"/>
      <c r="G21" s="692"/>
      <c r="H21" s="692"/>
      <c r="I21" s="692"/>
    </row>
    <row r="22" spans="1:17" ht="26.25" customHeight="1">
      <c r="A22" s="561" t="s">
        <v>62</v>
      </c>
      <c r="B22" s="995" t="s">
        <v>766</v>
      </c>
      <c r="C22" s="995"/>
      <c r="D22" s="995"/>
      <c r="E22" s="995"/>
      <c r="F22" s="995"/>
      <c r="G22" s="692"/>
      <c r="H22" s="692"/>
      <c r="I22" s="692"/>
    </row>
    <row r="23" spans="1:17">
      <c r="A23" s="706"/>
      <c r="B23" s="706"/>
      <c r="C23" s="797"/>
      <c r="D23" s="797"/>
      <c r="E23" s="797"/>
      <c r="F23" s="797"/>
      <c r="G23" s="692"/>
      <c r="H23" s="692"/>
      <c r="I23" s="692"/>
    </row>
    <row r="24" spans="1:17" ht="27.75" customHeight="1">
      <c r="A24" s="821" t="s">
        <v>63</v>
      </c>
      <c r="B24" s="987" t="s">
        <v>832</v>
      </c>
      <c r="C24" s="987"/>
      <c r="D24" s="987"/>
      <c r="E24" s="987"/>
      <c r="F24" s="987"/>
      <c r="G24" s="692"/>
      <c r="H24" s="692"/>
      <c r="I24" s="692"/>
    </row>
    <row r="25" spans="1:17">
      <c r="A25" s="706"/>
      <c r="B25" s="706"/>
      <c r="C25" s="706"/>
      <c r="D25" s="706"/>
      <c r="E25" s="706"/>
      <c r="F25" s="706"/>
      <c r="G25" s="692"/>
      <c r="H25" s="692"/>
      <c r="I25" s="692"/>
    </row>
    <row r="26" spans="1:17">
      <c r="A26" s="821" t="s">
        <v>64</v>
      </c>
      <c r="B26" s="798" t="s">
        <v>732</v>
      </c>
      <c r="C26" s="822"/>
      <c r="D26" s="822"/>
      <c r="E26" s="706"/>
      <c r="F26" s="706"/>
      <c r="G26" s="692"/>
      <c r="H26" s="692"/>
      <c r="I26" s="692"/>
    </row>
    <row r="27" spans="1:17">
      <c r="G27" s="692"/>
      <c r="H27" s="692"/>
      <c r="I27" s="692"/>
    </row>
    <row r="28" spans="1:17">
      <c r="G28" s="692"/>
      <c r="H28" s="692"/>
      <c r="I28" s="692"/>
    </row>
    <row r="29" spans="1:17" s="691" customFormat="1">
      <c r="B29" s="699"/>
      <c r="C29" s="699"/>
      <c r="D29" s="699"/>
      <c r="G29" s="692"/>
      <c r="H29" s="692"/>
      <c r="I29" s="692"/>
    </row>
    <row r="30" spans="1:17" s="691" customFormat="1">
      <c r="B30" s="699"/>
      <c r="C30" s="699"/>
      <c r="D30" s="699"/>
      <c r="G30" s="692"/>
      <c r="H30" s="692"/>
      <c r="I30" s="692"/>
    </row>
    <row r="31" spans="1:17" s="691" customFormat="1">
      <c r="B31" s="699"/>
      <c r="C31" s="699"/>
      <c r="D31" s="699"/>
    </row>
    <row r="32" spans="1:17" s="691" customFormat="1">
      <c r="B32" s="699"/>
      <c r="C32" s="699"/>
      <c r="D32" s="699"/>
    </row>
    <row r="33" spans="2:4" s="691" customFormat="1">
      <c r="B33" s="699"/>
      <c r="C33" s="699"/>
      <c r="D33" s="699"/>
    </row>
    <row r="34" spans="2:4" s="691" customFormat="1"/>
  </sheetData>
  <customSheetViews>
    <customSheetView guid="{63AFAF34-E340-4B5E-A289-FFB7051CA9B6}" showPageBreaks="1" fitToPage="1">
      <selection activeCell="D9" sqref="D9"/>
      <pageMargins left="0.7" right="0.7" top="0.75" bottom="0.75" header="0.3" footer="0.3"/>
      <pageSetup scale="91" orientation="landscape" r:id="rId1"/>
    </customSheetView>
    <customSheetView guid="{F1DC5514-577A-46EB-866C-26F0BED2C286}" scale="75" showPageBreaks="1" fitToPage="1" view="pageBreakPreview">
      <selection sqref="A1:F1"/>
      <pageMargins left="0.7" right="0.7" top="0.75" bottom="0.75" header="0.3" footer="0.3"/>
      <pageSetup scale="91" orientation="landscape" r:id="rId2"/>
    </customSheetView>
  </customSheetViews>
  <mergeCells count="5">
    <mergeCell ref="B24:F24"/>
    <mergeCell ref="A1:F1"/>
    <mergeCell ref="A2:F2"/>
    <mergeCell ref="A3:F3"/>
    <mergeCell ref="B22:F22"/>
  </mergeCells>
  <phoneticPr fontId="0" type="noConversion"/>
  <pageMargins left="0.7" right="0.7" top="0.75" bottom="0.75" header="0.3" footer="0.3"/>
  <pageSetup scale="86" orientation="landscape" r:id="rId3"/>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3"/>
  <sheetViews>
    <sheetView view="pageBreakPreview" topLeftCell="A7" zoomScale="85" zoomScaleNormal="90" zoomScaleSheetLayoutView="85" workbookViewId="0">
      <selection activeCell="I33" sqref="I33"/>
    </sheetView>
  </sheetViews>
  <sheetFormatPr defaultColWidth="8.90625" defaultRowHeight="13.2"/>
  <cols>
    <col min="1" max="1" width="5.1796875" style="346" bestFit="1" customWidth="1"/>
    <col min="2" max="2" width="41.90625" style="347" customWidth="1"/>
    <col min="3" max="3" width="14.6328125" style="347" customWidth="1"/>
    <col min="4" max="4" width="14.36328125" style="347" customWidth="1"/>
    <col min="5" max="5" width="11.6328125" style="347" customWidth="1"/>
    <col min="6" max="6" width="14.1796875" style="347" customWidth="1"/>
    <col min="7" max="7" width="13" style="347" bestFit="1" customWidth="1"/>
    <col min="8" max="8" width="11.08984375" style="347" bestFit="1" customWidth="1"/>
    <col min="9" max="9" width="11.81640625" style="347" customWidth="1"/>
    <col min="10" max="10" width="11.90625" style="347" customWidth="1"/>
    <col min="11" max="11" width="13.54296875" style="347" customWidth="1"/>
    <col min="12" max="12" width="7.1796875" style="347" customWidth="1"/>
    <col min="13" max="13" width="12.1796875" style="347" customWidth="1"/>
    <col min="14" max="14" width="8.08984375" style="347" customWidth="1"/>
    <col min="15" max="15" width="7.6328125" style="347" bestFit="1" customWidth="1"/>
    <col min="16" max="16" width="11.6328125" style="347" bestFit="1" customWidth="1"/>
    <col min="17" max="17" width="10.90625" style="347" bestFit="1" customWidth="1"/>
    <col min="18" max="16384" width="8.90625" style="347"/>
  </cols>
  <sheetData>
    <row r="1" spans="1:12" s="333" customFormat="1" ht="15" customHeight="1">
      <c r="A1" s="1032" t="s">
        <v>382</v>
      </c>
      <c r="B1" s="1032"/>
      <c r="C1" s="1032"/>
      <c r="D1" s="1032"/>
      <c r="E1" s="1032"/>
      <c r="F1" s="1032"/>
      <c r="G1" s="1032"/>
      <c r="H1" s="358"/>
      <c r="I1" s="358"/>
      <c r="J1" s="358"/>
      <c r="K1" s="358"/>
    </row>
    <row r="2" spans="1:12" s="333" customFormat="1">
      <c r="A2" s="1032" t="s">
        <v>703</v>
      </c>
      <c r="B2" s="1032"/>
      <c r="C2" s="1032"/>
      <c r="D2" s="1032"/>
      <c r="E2" s="1032"/>
      <c r="F2" s="1032"/>
      <c r="G2" s="1032"/>
      <c r="H2" s="358"/>
      <c r="I2" s="358"/>
      <c r="J2" s="358"/>
      <c r="K2" s="358"/>
    </row>
    <row r="3" spans="1:12" s="333" customFormat="1" ht="15" customHeight="1">
      <c r="A3" s="1010" t="str">
        <f>+'Attachment H-30A'!D5</f>
        <v>Transource Maryland, LLC</v>
      </c>
      <c r="B3" s="1010"/>
      <c r="C3" s="1010"/>
      <c r="D3" s="1010"/>
      <c r="E3" s="1010"/>
      <c r="F3" s="1010"/>
      <c r="G3" s="1010"/>
      <c r="H3" s="38"/>
      <c r="I3" s="38"/>
      <c r="J3" s="38"/>
      <c r="K3" s="38"/>
      <c r="L3" s="334"/>
    </row>
    <row r="4" spans="1:12" s="333" customFormat="1">
      <c r="A4" s="382"/>
      <c r="L4" s="334"/>
    </row>
    <row r="5" spans="1:12" s="333" customFormat="1" ht="35.25" customHeight="1">
      <c r="A5" s="998" t="s">
        <v>884</v>
      </c>
      <c r="B5" s="998"/>
      <c r="C5" s="998"/>
      <c r="D5" s="998"/>
      <c r="E5" s="998"/>
      <c r="F5" s="998"/>
      <c r="G5" s="998"/>
      <c r="H5" s="998"/>
      <c r="I5" s="998"/>
      <c r="J5" s="334"/>
      <c r="K5" s="334"/>
      <c r="L5" s="334"/>
    </row>
    <row r="6" spans="1:12" s="333" customFormat="1" ht="27" customHeight="1">
      <c r="A6" s="998" t="s">
        <v>725</v>
      </c>
      <c r="B6" s="998"/>
      <c r="C6" s="998"/>
      <c r="D6" s="998"/>
      <c r="E6" s="998"/>
      <c r="F6" s="998"/>
      <c r="G6" s="998"/>
      <c r="H6" s="998"/>
      <c r="I6" s="998"/>
      <c r="J6" s="334"/>
      <c r="K6" s="334"/>
      <c r="L6" s="334"/>
    </row>
    <row r="7" spans="1:12" s="333" customFormat="1" ht="31.5" customHeight="1">
      <c r="A7" s="1033" t="s">
        <v>726</v>
      </c>
      <c r="B7" s="1033"/>
      <c r="C7" s="1033"/>
      <c r="D7" s="1033"/>
      <c r="E7" s="1033"/>
      <c r="F7" s="1033"/>
      <c r="G7" s="1033"/>
      <c r="H7" s="1033"/>
      <c r="I7" s="1033"/>
      <c r="J7" s="348"/>
      <c r="K7" s="348"/>
      <c r="L7" s="383"/>
    </row>
    <row r="8" spans="1:12" s="333" customFormat="1" ht="18.75" customHeight="1">
      <c r="A8" s="998" t="s">
        <v>699</v>
      </c>
      <c r="B8" s="998"/>
      <c r="C8" s="998"/>
      <c r="D8" s="998"/>
      <c r="E8" s="998"/>
      <c r="F8" s="998"/>
      <c r="G8" s="998"/>
      <c r="H8" s="998"/>
      <c r="I8" s="998"/>
      <c r="J8" s="348"/>
      <c r="K8" s="348"/>
      <c r="L8" s="383"/>
    </row>
    <row r="9" spans="1:12" s="333" customFormat="1" ht="31.5" customHeight="1">
      <c r="A9" s="998" t="s">
        <v>710</v>
      </c>
      <c r="B9" s="998"/>
      <c r="C9" s="998"/>
      <c r="D9" s="998"/>
      <c r="E9" s="998"/>
      <c r="F9" s="998"/>
      <c r="G9" s="998"/>
      <c r="H9" s="998"/>
      <c r="I9" s="998"/>
      <c r="J9" s="348"/>
      <c r="K9" s="348"/>
      <c r="L9" s="709"/>
    </row>
    <row r="10" spans="1:12" s="333" customFormat="1" ht="29.25" customHeight="1">
      <c r="A10" s="219" t="s">
        <v>189</v>
      </c>
      <c r="C10" s="334"/>
      <c r="D10" s="334"/>
      <c r="E10" s="334"/>
      <c r="F10" s="334"/>
      <c r="G10" s="336"/>
      <c r="H10" s="334"/>
      <c r="I10" s="334"/>
      <c r="J10" s="334"/>
      <c r="K10" s="334"/>
      <c r="L10" s="334"/>
    </row>
    <row r="11" spans="1:12" s="333" customFormat="1" ht="16.5" customHeight="1">
      <c r="A11" s="384">
        <v>1</v>
      </c>
      <c r="B11" s="333" t="s">
        <v>596</v>
      </c>
      <c r="C11" s="379"/>
      <c r="D11" s="350">
        <f>I33</f>
        <v>1.8944866759088103E-2</v>
      </c>
      <c r="E11" s="379"/>
      <c r="F11" s="379"/>
      <c r="H11" s="334"/>
      <c r="I11" s="334"/>
      <c r="J11" s="334"/>
      <c r="K11" s="334"/>
      <c r="L11" s="334"/>
    </row>
    <row r="12" spans="1:12" s="333" customFormat="1" ht="16.5" customHeight="1">
      <c r="A12" s="384">
        <f>+A11+1</f>
        <v>2</v>
      </c>
      <c r="B12" s="333" t="s">
        <v>471</v>
      </c>
      <c r="C12" s="379"/>
      <c r="D12" s="350">
        <f>+G53</f>
        <v>2.0848599815157117E-3</v>
      </c>
      <c r="E12" s="379"/>
      <c r="F12" s="379"/>
      <c r="H12" s="334"/>
      <c r="I12" s="334"/>
      <c r="J12" s="334"/>
      <c r="K12" s="334"/>
      <c r="L12" s="334"/>
    </row>
    <row r="13" spans="1:12" s="333" customFormat="1" ht="16.5" customHeight="1">
      <c r="A13" s="384">
        <f>+A12+1</f>
        <v>3</v>
      </c>
      <c r="B13" s="355" t="s">
        <v>398</v>
      </c>
      <c r="C13" s="379"/>
      <c r="D13" s="356">
        <f>+D11+D12</f>
        <v>2.1029726740603813E-2</v>
      </c>
      <c r="E13" s="379"/>
      <c r="F13" s="379"/>
      <c r="H13" s="334"/>
      <c r="I13" s="334"/>
      <c r="J13" s="334"/>
      <c r="K13" s="334"/>
      <c r="L13" s="334"/>
    </row>
    <row r="14" spans="1:12" s="333" customFormat="1" ht="6" customHeight="1">
      <c r="A14" s="384"/>
      <c r="B14" s="337"/>
      <c r="C14" s="379"/>
      <c r="D14" s="366"/>
      <c r="E14" s="379"/>
      <c r="F14" s="379"/>
      <c r="H14" s="334"/>
      <c r="I14" s="334"/>
      <c r="J14" s="334"/>
      <c r="K14" s="334"/>
      <c r="L14" s="334"/>
    </row>
    <row r="15" spans="1:12" s="333" customFormat="1" ht="16.5" customHeight="1">
      <c r="A15" s="384"/>
      <c r="B15" s="337" t="s">
        <v>462</v>
      </c>
      <c r="C15" s="379"/>
      <c r="D15" s="366"/>
      <c r="E15" s="379"/>
      <c r="F15" s="379"/>
      <c r="H15" s="334"/>
      <c r="I15" s="334"/>
      <c r="J15" s="334"/>
      <c r="K15" s="334"/>
      <c r="L15" s="334"/>
    </row>
    <row r="16" spans="1:12" s="333" customFormat="1" ht="16.5" customHeight="1">
      <c r="A16" s="384">
        <f>A13+1</f>
        <v>4</v>
      </c>
      <c r="B16" s="334" t="s">
        <v>463</v>
      </c>
      <c r="C16" s="379"/>
      <c r="D16" s="964">
        <v>7.5000000000000002E-4</v>
      </c>
      <c r="E16" s="379"/>
      <c r="F16" s="379"/>
      <c r="H16" s="334"/>
      <c r="I16" s="334"/>
      <c r="J16" s="334"/>
      <c r="K16" s="334"/>
      <c r="L16" s="334"/>
    </row>
    <row r="17" spans="1:13" s="333" customFormat="1" ht="16.5" customHeight="1">
      <c r="A17" s="384">
        <f>A16+1</f>
        <v>5</v>
      </c>
      <c r="B17" s="334" t="s">
        <v>468</v>
      </c>
      <c r="C17" s="379"/>
      <c r="D17" s="966">
        <v>1.55E-2</v>
      </c>
      <c r="E17" s="379"/>
      <c r="F17" s="379"/>
      <c r="H17" s="334"/>
      <c r="I17" s="334"/>
      <c r="J17" s="334"/>
      <c r="K17" s="334"/>
      <c r="L17" s="334"/>
    </row>
    <row r="18" spans="1:13" s="333" customFormat="1" ht="60.75" customHeight="1">
      <c r="A18" s="384"/>
      <c r="B18" s="3" t="s">
        <v>411</v>
      </c>
      <c r="C18" s="379"/>
      <c r="D18" s="364" t="s">
        <v>727</v>
      </c>
      <c r="E18" s="364" t="s">
        <v>464</v>
      </c>
      <c r="F18" s="397" t="s">
        <v>465</v>
      </c>
      <c r="G18" s="397" t="s">
        <v>723</v>
      </c>
      <c r="H18" s="397" t="s">
        <v>466</v>
      </c>
      <c r="I18" s="397" t="s">
        <v>467</v>
      </c>
      <c r="J18" s="334"/>
      <c r="K18" s="334"/>
      <c r="L18" s="334"/>
      <c r="M18" s="334"/>
    </row>
    <row r="19" spans="1:13" s="333" customFormat="1" ht="21" customHeight="1">
      <c r="A19" s="384"/>
      <c r="B19" s="380" t="s">
        <v>190</v>
      </c>
      <c r="C19" s="379"/>
      <c r="D19" s="365" t="s">
        <v>191</v>
      </c>
      <c r="E19" s="365" t="s">
        <v>192</v>
      </c>
      <c r="F19" s="365" t="s">
        <v>193</v>
      </c>
      <c r="G19" s="365" t="s">
        <v>195</v>
      </c>
      <c r="H19" s="365" t="s">
        <v>194</v>
      </c>
      <c r="I19" s="365" t="s">
        <v>196</v>
      </c>
      <c r="J19" s="334"/>
      <c r="K19" s="334"/>
      <c r="L19" s="334"/>
      <c r="M19" s="334"/>
    </row>
    <row r="20" spans="1:13" s="333" customFormat="1" ht="16.5" customHeight="1">
      <c r="A20" s="384">
        <f>A17+1</f>
        <v>6</v>
      </c>
      <c r="B20" s="5" t="s">
        <v>187</v>
      </c>
      <c r="C20" s="379"/>
      <c r="D20" s="969">
        <v>30380</v>
      </c>
      <c r="E20" s="969">
        <v>8400</v>
      </c>
      <c r="F20" s="295">
        <f>D20-E20</f>
        <v>21980</v>
      </c>
      <c r="G20" s="827">
        <f>($D$16/12)*F20</f>
        <v>1.37375</v>
      </c>
      <c r="H20" s="295">
        <f>($D$17/12)*E20</f>
        <v>10.85</v>
      </c>
      <c r="I20" s="334"/>
      <c r="J20" s="334"/>
      <c r="K20" s="334"/>
      <c r="L20" s="334"/>
      <c r="M20" s="334"/>
    </row>
    <row r="21" spans="1:13" s="333" customFormat="1" ht="16.5" customHeight="1">
      <c r="A21" s="384">
        <f>+A20+1</f>
        <v>7</v>
      </c>
      <c r="B21" s="5" t="s">
        <v>85</v>
      </c>
      <c r="C21" s="379"/>
      <c r="D21" s="969">
        <v>30380</v>
      </c>
      <c r="E21" s="969">
        <v>8400</v>
      </c>
      <c r="F21" s="295">
        <f t="shared" ref="F21:F32" si="0">D21-E21</f>
        <v>21980</v>
      </c>
      <c r="G21" s="827">
        <f t="shared" ref="G21:G32" si="1">($D$16/12)*F21</f>
        <v>1.37375</v>
      </c>
      <c r="H21" s="295">
        <f t="shared" ref="H21:H32" si="2">($D$17/12)*E21</f>
        <v>10.85</v>
      </c>
      <c r="I21" s="334"/>
      <c r="J21" s="334"/>
      <c r="K21" s="334"/>
      <c r="L21" s="334"/>
      <c r="M21" s="334"/>
    </row>
    <row r="22" spans="1:13" s="333" customFormat="1" ht="16.5" customHeight="1">
      <c r="A22" s="384">
        <f t="shared" ref="A22:A33" si="3">+A21+1</f>
        <v>8</v>
      </c>
      <c r="B22" s="1" t="s">
        <v>84</v>
      </c>
      <c r="C22" s="379"/>
      <c r="D22" s="969">
        <v>30380</v>
      </c>
      <c r="E22" s="969">
        <v>8400</v>
      </c>
      <c r="F22" s="295">
        <f t="shared" si="0"/>
        <v>21980</v>
      </c>
      <c r="G22" s="827">
        <f t="shared" si="1"/>
        <v>1.37375</v>
      </c>
      <c r="H22" s="295">
        <f t="shared" si="2"/>
        <v>10.85</v>
      </c>
      <c r="I22" s="334"/>
      <c r="J22" s="334"/>
      <c r="K22" s="334"/>
      <c r="L22" s="334"/>
      <c r="M22" s="334"/>
    </row>
    <row r="23" spans="1:13" s="333" customFormat="1" ht="16.5" customHeight="1">
      <c r="A23" s="384">
        <f t="shared" si="3"/>
        <v>9</v>
      </c>
      <c r="B23" s="1" t="s">
        <v>164</v>
      </c>
      <c r="C23" s="379"/>
      <c r="D23" s="969">
        <v>30380</v>
      </c>
      <c r="E23" s="969">
        <v>8400</v>
      </c>
      <c r="F23" s="295">
        <f t="shared" si="0"/>
        <v>21980</v>
      </c>
      <c r="G23" s="827">
        <f>($D$16/12)*F23</f>
        <v>1.37375</v>
      </c>
      <c r="H23" s="295">
        <f t="shared" si="2"/>
        <v>10.85</v>
      </c>
      <c r="I23" s="334"/>
      <c r="J23" s="334"/>
      <c r="K23" s="334"/>
      <c r="L23" s="334"/>
      <c r="M23" s="334"/>
    </row>
    <row r="24" spans="1:13" s="333" customFormat="1" ht="16.5" customHeight="1">
      <c r="A24" s="384">
        <f t="shared" si="3"/>
        <v>10</v>
      </c>
      <c r="B24" s="1" t="s">
        <v>76</v>
      </c>
      <c r="C24" s="379"/>
      <c r="D24" s="969">
        <v>30380</v>
      </c>
      <c r="E24" s="969">
        <v>8400</v>
      </c>
      <c r="F24" s="295">
        <f t="shared" si="0"/>
        <v>21980</v>
      </c>
      <c r="G24" s="827">
        <f t="shared" si="1"/>
        <v>1.37375</v>
      </c>
      <c r="H24" s="295">
        <f>($D$17/12)*E24</f>
        <v>10.85</v>
      </c>
      <c r="I24" s="334"/>
      <c r="J24" s="334"/>
      <c r="K24" s="334"/>
      <c r="L24" s="334"/>
      <c r="M24" s="334"/>
    </row>
    <row r="25" spans="1:13" s="333" customFormat="1" ht="16.5" customHeight="1">
      <c r="A25" s="384">
        <f t="shared" si="3"/>
        <v>11</v>
      </c>
      <c r="B25" s="1" t="s">
        <v>75</v>
      </c>
      <c r="C25" s="379"/>
      <c r="D25" s="969">
        <v>30380</v>
      </c>
      <c r="E25" s="969">
        <v>8400</v>
      </c>
      <c r="F25" s="295">
        <f t="shared" si="0"/>
        <v>21980</v>
      </c>
      <c r="G25" s="827">
        <f t="shared" si="1"/>
        <v>1.37375</v>
      </c>
      <c r="H25" s="295">
        <f t="shared" si="2"/>
        <v>10.85</v>
      </c>
      <c r="I25" s="334"/>
      <c r="J25" s="334"/>
      <c r="K25" s="334"/>
      <c r="L25" s="334"/>
      <c r="M25" s="334"/>
    </row>
    <row r="26" spans="1:13" s="333" customFormat="1" ht="16.5" customHeight="1">
      <c r="A26" s="384">
        <f t="shared" si="3"/>
        <v>12</v>
      </c>
      <c r="B26" s="1" t="s">
        <v>92</v>
      </c>
      <c r="C26" s="379"/>
      <c r="D26" s="969">
        <v>30380</v>
      </c>
      <c r="E26" s="969">
        <v>8400</v>
      </c>
      <c r="F26" s="295">
        <f t="shared" si="0"/>
        <v>21980</v>
      </c>
      <c r="G26" s="827">
        <f t="shared" si="1"/>
        <v>1.37375</v>
      </c>
      <c r="H26" s="295">
        <f t="shared" si="2"/>
        <v>10.85</v>
      </c>
      <c r="I26" s="334"/>
      <c r="J26" s="334"/>
      <c r="K26" s="334"/>
      <c r="L26" s="334"/>
      <c r="M26" s="334"/>
    </row>
    <row r="27" spans="1:13" s="333" customFormat="1" ht="16.5" customHeight="1">
      <c r="A27" s="384">
        <f t="shared" si="3"/>
        <v>13</v>
      </c>
      <c r="B27" s="1" t="s">
        <v>82</v>
      </c>
      <c r="C27" s="379"/>
      <c r="D27" s="969">
        <v>30380</v>
      </c>
      <c r="E27" s="969">
        <v>8400</v>
      </c>
      <c r="F27" s="295">
        <f t="shared" si="0"/>
        <v>21980</v>
      </c>
      <c r="G27" s="827">
        <f t="shared" si="1"/>
        <v>1.37375</v>
      </c>
      <c r="H27" s="295">
        <f t="shared" si="2"/>
        <v>10.85</v>
      </c>
      <c r="I27" s="334"/>
      <c r="J27" s="334"/>
      <c r="K27" s="334"/>
      <c r="L27" s="334"/>
      <c r="M27" s="334"/>
    </row>
    <row r="28" spans="1:13" s="333" customFormat="1" ht="16.5" customHeight="1">
      <c r="A28" s="384">
        <f t="shared" si="3"/>
        <v>14</v>
      </c>
      <c r="B28" s="1" t="s">
        <v>165</v>
      </c>
      <c r="C28" s="379"/>
      <c r="D28" s="969">
        <v>30380</v>
      </c>
      <c r="E28" s="969">
        <v>8400</v>
      </c>
      <c r="F28" s="295">
        <f t="shared" si="0"/>
        <v>21980</v>
      </c>
      <c r="G28" s="827">
        <f>($D$16/12)*F28</f>
        <v>1.37375</v>
      </c>
      <c r="H28" s="295">
        <f t="shared" si="2"/>
        <v>10.85</v>
      </c>
      <c r="I28" s="334"/>
      <c r="J28" s="334"/>
      <c r="K28" s="334"/>
      <c r="L28" s="334"/>
      <c r="M28" s="334"/>
    </row>
    <row r="29" spans="1:13" s="333" customFormat="1" ht="16.5" customHeight="1">
      <c r="A29" s="384">
        <f t="shared" si="3"/>
        <v>15</v>
      </c>
      <c r="B29" s="1" t="s">
        <v>80</v>
      </c>
      <c r="C29" s="379"/>
      <c r="D29" s="969">
        <v>30380</v>
      </c>
      <c r="E29" s="969">
        <v>8400</v>
      </c>
      <c r="F29" s="295">
        <f t="shared" si="0"/>
        <v>21980</v>
      </c>
      <c r="G29" s="827">
        <f t="shared" si="1"/>
        <v>1.37375</v>
      </c>
      <c r="H29" s="295">
        <f t="shared" si="2"/>
        <v>10.85</v>
      </c>
      <c r="I29" s="334"/>
      <c r="J29" s="334"/>
      <c r="K29" s="334"/>
      <c r="L29" s="334"/>
      <c r="M29" s="334"/>
    </row>
    <row r="30" spans="1:13" s="333" customFormat="1" ht="16.5" customHeight="1">
      <c r="A30" s="384">
        <f t="shared" si="3"/>
        <v>16</v>
      </c>
      <c r="B30" s="1" t="s">
        <v>86</v>
      </c>
      <c r="C30" s="379"/>
      <c r="D30" s="969">
        <v>30380</v>
      </c>
      <c r="E30" s="969">
        <v>8400</v>
      </c>
      <c r="F30" s="295">
        <f t="shared" si="0"/>
        <v>21980</v>
      </c>
      <c r="G30" s="827">
        <f t="shared" si="1"/>
        <v>1.37375</v>
      </c>
      <c r="H30" s="295">
        <f t="shared" si="2"/>
        <v>10.85</v>
      </c>
      <c r="I30" s="334"/>
      <c r="J30" s="334"/>
      <c r="K30" s="334"/>
      <c r="L30" s="334"/>
      <c r="M30" s="334"/>
    </row>
    <row r="31" spans="1:13" s="333" customFormat="1" ht="16.5" customHeight="1">
      <c r="A31" s="384">
        <f t="shared" si="3"/>
        <v>17</v>
      </c>
      <c r="B31" s="1" t="s">
        <v>79</v>
      </c>
      <c r="C31" s="379"/>
      <c r="D31" s="969">
        <v>30380</v>
      </c>
      <c r="E31" s="969">
        <v>8400</v>
      </c>
      <c r="F31" s="295">
        <f t="shared" si="0"/>
        <v>21980</v>
      </c>
      <c r="G31" s="827">
        <f t="shared" si="1"/>
        <v>1.37375</v>
      </c>
      <c r="H31" s="295">
        <f t="shared" si="2"/>
        <v>10.85</v>
      </c>
      <c r="I31" s="334"/>
      <c r="J31" s="334"/>
      <c r="K31" s="334"/>
      <c r="L31" s="334"/>
      <c r="M31" s="334"/>
    </row>
    <row r="32" spans="1:13" s="333" customFormat="1" ht="16.5" customHeight="1">
      <c r="A32" s="384">
        <f t="shared" si="3"/>
        <v>18</v>
      </c>
      <c r="B32" s="1" t="s">
        <v>188</v>
      </c>
      <c r="C32" s="379"/>
      <c r="D32" s="969">
        <v>30380</v>
      </c>
      <c r="E32" s="969">
        <v>7400</v>
      </c>
      <c r="F32" s="829">
        <f t="shared" si="0"/>
        <v>22980</v>
      </c>
      <c r="G32" s="828">
        <f t="shared" si="1"/>
        <v>1.43625</v>
      </c>
      <c r="H32" s="829">
        <f t="shared" si="2"/>
        <v>9.5583333333333336</v>
      </c>
      <c r="I32" s="398"/>
      <c r="J32" s="334"/>
      <c r="K32" s="334"/>
      <c r="L32" s="334"/>
      <c r="M32" s="334"/>
    </row>
    <row r="33" spans="1:13" s="333" customFormat="1" ht="16.5" customHeight="1">
      <c r="A33" s="384">
        <f t="shared" si="3"/>
        <v>19</v>
      </c>
      <c r="B33" s="7" t="s">
        <v>242</v>
      </c>
      <c r="C33" s="379"/>
      <c r="D33" s="830"/>
      <c r="E33" s="399">
        <f>SUM(E20:E32)/13</f>
        <v>8323.0769230769238</v>
      </c>
      <c r="F33" s="830"/>
      <c r="G33" s="827">
        <f>SUM(G20:G32)</f>
        <v>17.921249999999997</v>
      </c>
      <c r="H33" s="295">
        <f>SUM(H20:H32)</f>
        <v>139.7583333333333</v>
      </c>
      <c r="I33" s="350">
        <f>(G33+H33)/E33</f>
        <v>1.8944866759088103E-2</v>
      </c>
      <c r="J33" s="334"/>
      <c r="K33" s="334"/>
      <c r="L33" s="334"/>
      <c r="M33" s="334"/>
    </row>
    <row r="34" spans="1:13" s="333" customFormat="1" ht="21" customHeight="1">
      <c r="A34" s="384"/>
      <c r="B34" s="400"/>
      <c r="C34" s="334"/>
      <c r="D34" s="334"/>
      <c r="E34" s="334"/>
      <c r="F34" s="334"/>
      <c r="G34" s="336"/>
      <c r="H34" s="340"/>
      <c r="I34" s="334"/>
      <c r="J34" s="334"/>
      <c r="K34" s="334"/>
      <c r="L34" s="334"/>
    </row>
    <row r="35" spans="1:13" s="333" customFormat="1" ht="15.75" customHeight="1">
      <c r="A35" s="384"/>
      <c r="B35" s="998" t="s">
        <v>663</v>
      </c>
      <c r="C35" s="998"/>
      <c r="D35" s="998"/>
      <c r="E35" s="998"/>
      <c r="F35" s="998"/>
      <c r="G35" s="998"/>
      <c r="H35" s="998"/>
      <c r="I35" s="998"/>
      <c r="J35" s="334"/>
      <c r="K35" s="334"/>
      <c r="L35" s="334"/>
    </row>
    <row r="36" spans="1:13" s="333" customFormat="1">
      <c r="A36" s="384"/>
      <c r="B36" s="334"/>
      <c r="C36" s="214" t="s">
        <v>190</v>
      </c>
      <c r="D36" s="214" t="s">
        <v>191</v>
      </c>
      <c r="E36" s="362" t="s">
        <v>402</v>
      </c>
      <c r="F36" s="352" t="s">
        <v>193</v>
      </c>
      <c r="G36" s="352" t="s">
        <v>195</v>
      </c>
      <c r="H36" s="352" t="s">
        <v>194</v>
      </c>
      <c r="I36" s="352" t="s">
        <v>196</v>
      </c>
      <c r="J36" s="334"/>
      <c r="K36" s="334"/>
      <c r="L36" s="334"/>
    </row>
    <row r="37" spans="1:13" s="333" customFormat="1" ht="55.5" customHeight="1">
      <c r="A37" s="384"/>
      <c r="B37" s="337" t="s">
        <v>386</v>
      </c>
      <c r="C37" s="357" t="s">
        <v>387</v>
      </c>
      <c r="D37" s="294" t="s">
        <v>401</v>
      </c>
      <c r="E37" s="359" t="s">
        <v>406</v>
      </c>
      <c r="F37" s="359" t="s">
        <v>403</v>
      </c>
      <c r="G37" s="359" t="s">
        <v>412</v>
      </c>
      <c r="H37" s="359" t="s">
        <v>407</v>
      </c>
      <c r="I37" s="359" t="s">
        <v>408</v>
      </c>
      <c r="J37" s="334"/>
      <c r="K37" s="334"/>
      <c r="L37" s="334"/>
    </row>
    <row r="38" spans="1:13" s="333" customFormat="1">
      <c r="A38" s="384">
        <f>+A33+1</f>
        <v>20</v>
      </c>
      <c r="B38" s="334" t="s">
        <v>388</v>
      </c>
      <c r="C38" s="965"/>
      <c r="D38" s="977">
        <v>0</v>
      </c>
      <c r="E38" s="980">
        <v>2020</v>
      </c>
      <c r="F38" s="977">
        <v>1</v>
      </c>
      <c r="G38" s="363">
        <f t="shared" ref="G38:G43" si="4">+D38/F38</f>
        <v>0</v>
      </c>
      <c r="H38" s="823">
        <v>0</v>
      </c>
      <c r="I38" s="363">
        <f t="shared" ref="I38:I43" si="5">MAX(+D38-G38-H38,0)</f>
        <v>0</v>
      </c>
      <c r="J38" s="353"/>
      <c r="K38" s="340"/>
      <c r="L38" s="334"/>
    </row>
    <row r="39" spans="1:13" s="333" customFormat="1">
      <c r="A39" s="384">
        <f>+A38+1</f>
        <v>21</v>
      </c>
      <c r="B39" s="334" t="s">
        <v>389</v>
      </c>
      <c r="C39" s="965"/>
      <c r="D39" s="977">
        <v>15</v>
      </c>
      <c r="E39" s="980">
        <v>2020</v>
      </c>
      <c r="F39" s="977">
        <v>3</v>
      </c>
      <c r="G39" s="363">
        <f t="shared" si="4"/>
        <v>5</v>
      </c>
      <c r="H39" s="823">
        <v>0</v>
      </c>
      <c r="I39" s="363">
        <f t="shared" si="5"/>
        <v>10</v>
      </c>
      <c r="J39" s="341"/>
      <c r="K39" s="334"/>
      <c r="L39" s="334"/>
      <c r="M39" s="342"/>
    </row>
    <row r="40" spans="1:13" s="333" customFormat="1">
      <c r="A40" s="384">
        <f t="shared" ref="A40:A53" si="6">+A39+1</f>
        <v>22</v>
      </c>
      <c r="B40" s="334" t="s">
        <v>390</v>
      </c>
      <c r="C40" s="965"/>
      <c r="D40" s="977">
        <v>30</v>
      </c>
      <c r="E40" s="980">
        <v>2020</v>
      </c>
      <c r="F40" s="977">
        <v>3</v>
      </c>
      <c r="G40" s="363">
        <f t="shared" si="4"/>
        <v>10</v>
      </c>
      <c r="H40" s="823">
        <v>0</v>
      </c>
      <c r="I40" s="363">
        <f t="shared" si="5"/>
        <v>20</v>
      </c>
      <c r="J40" s="341"/>
      <c r="K40" s="343"/>
      <c r="L40" s="334"/>
    </row>
    <row r="41" spans="1:13" s="333" customFormat="1">
      <c r="A41" s="384">
        <f t="shared" si="6"/>
        <v>23</v>
      </c>
      <c r="B41" s="334" t="s">
        <v>391</v>
      </c>
      <c r="C41" s="965"/>
      <c r="D41" s="977">
        <v>0</v>
      </c>
      <c r="E41" s="980">
        <v>2020</v>
      </c>
      <c r="F41" s="977">
        <v>1</v>
      </c>
      <c r="G41" s="363">
        <f t="shared" si="4"/>
        <v>0</v>
      </c>
      <c r="H41" s="823">
        <v>0</v>
      </c>
      <c r="I41" s="363">
        <f t="shared" si="5"/>
        <v>0</v>
      </c>
      <c r="J41" s="334"/>
      <c r="K41" s="334"/>
      <c r="L41" s="334"/>
    </row>
    <row r="42" spans="1:13" s="333" customFormat="1">
      <c r="A42" s="384">
        <f t="shared" si="6"/>
        <v>24</v>
      </c>
      <c r="B42" s="334" t="s">
        <v>392</v>
      </c>
      <c r="C42" s="965"/>
      <c r="D42" s="977">
        <v>0</v>
      </c>
      <c r="E42" s="980">
        <v>2020</v>
      </c>
      <c r="F42" s="977">
        <v>1</v>
      </c>
      <c r="G42" s="363">
        <f t="shared" si="4"/>
        <v>0</v>
      </c>
      <c r="H42" s="823">
        <v>0</v>
      </c>
      <c r="I42" s="363">
        <f t="shared" si="5"/>
        <v>0</v>
      </c>
      <c r="J42" s="341"/>
      <c r="K42" s="334"/>
      <c r="L42" s="334"/>
    </row>
    <row r="43" spans="1:13" s="333" customFormat="1">
      <c r="A43" s="384">
        <f t="shared" si="6"/>
        <v>25</v>
      </c>
      <c r="B43" s="334" t="s">
        <v>404</v>
      </c>
      <c r="C43" s="965"/>
      <c r="D43" s="977">
        <v>0</v>
      </c>
      <c r="E43" s="980">
        <v>0</v>
      </c>
      <c r="F43" s="977">
        <v>1</v>
      </c>
      <c r="G43" s="363">
        <f t="shared" si="4"/>
        <v>0</v>
      </c>
      <c r="H43" s="823">
        <v>0</v>
      </c>
      <c r="I43" s="363">
        <f t="shared" si="5"/>
        <v>0</v>
      </c>
      <c r="J43" s="341"/>
      <c r="K43" s="334"/>
      <c r="L43" s="334"/>
    </row>
    <row r="44" spans="1:13" s="333" customFormat="1">
      <c r="A44" s="384">
        <f t="shared" si="6"/>
        <v>26</v>
      </c>
      <c r="B44" s="351" t="s">
        <v>413</v>
      </c>
      <c r="C44" s="354"/>
      <c r="D44" s="585">
        <f>SUM(D38:D43)</f>
        <v>45</v>
      </c>
      <c r="E44" s="360"/>
      <c r="F44" s="351"/>
      <c r="G44" s="585">
        <f>SUM(G38:G43)</f>
        <v>15</v>
      </c>
      <c r="H44" s="824">
        <f>SUM(H38:H43)</f>
        <v>0</v>
      </c>
      <c r="I44" s="585">
        <f>SUM(I38:I43)</f>
        <v>30</v>
      </c>
      <c r="J44" s="334"/>
      <c r="K44" s="334"/>
      <c r="L44" s="334"/>
    </row>
    <row r="45" spans="1:13" s="333" customFormat="1">
      <c r="A45" s="384">
        <f t="shared" si="6"/>
        <v>27</v>
      </c>
      <c r="B45" s="334"/>
      <c r="C45" s="341"/>
      <c r="D45" s="295"/>
      <c r="E45" s="295"/>
      <c r="G45" s="825"/>
      <c r="H45" s="825"/>
      <c r="I45" s="825"/>
      <c r="J45" s="334"/>
      <c r="K45" s="340"/>
      <c r="L45" s="334"/>
    </row>
    <row r="46" spans="1:13" s="333" customFormat="1">
      <c r="A46" s="384">
        <f t="shared" si="6"/>
        <v>28</v>
      </c>
      <c r="B46" s="337" t="s">
        <v>409</v>
      </c>
      <c r="C46" s="341"/>
      <c r="D46" s="295"/>
      <c r="E46" s="295"/>
      <c r="G46" s="825"/>
      <c r="H46" s="826"/>
      <c r="I46" s="826"/>
      <c r="J46" s="334"/>
      <c r="K46" s="344"/>
      <c r="L46" s="334"/>
    </row>
    <row r="47" spans="1:13" s="333" customFormat="1">
      <c r="A47" s="384">
        <f t="shared" si="6"/>
        <v>29</v>
      </c>
      <c r="B47" s="334" t="s">
        <v>393</v>
      </c>
      <c r="C47" s="965"/>
      <c r="D47" s="977">
        <v>0</v>
      </c>
      <c r="E47" s="980">
        <v>2020</v>
      </c>
      <c r="F47" s="173" t="s">
        <v>410</v>
      </c>
      <c r="G47" s="363">
        <f>D47</f>
        <v>0</v>
      </c>
      <c r="H47" s="826" t="s">
        <v>410</v>
      </c>
      <c r="I47" s="826" t="s">
        <v>410</v>
      </c>
      <c r="J47" s="334"/>
      <c r="K47" s="344"/>
      <c r="L47" s="334"/>
    </row>
    <row r="48" spans="1:13" s="333" customFormat="1">
      <c r="A48" s="384">
        <f t="shared" si="6"/>
        <v>30</v>
      </c>
      <c r="B48" s="334" t="s">
        <v>394</v>
      </c>
      <c r="C48" s="965"/>
      <c r="D48" s="977">
        <v>2.3524499999999997</v>
      </c>
      <c r="E48" s="980">
        <v>2020</v>
      </c>
      <c r="F48" s="173" t="s">
        <v>410</v>
      </c>
      <c r="G48" s="363">
        <f>D48</f>
        <v>2.3524499999999997</v>
      </c>
      <c r="H48" s="826" t="s">
        <v>410</v>
      </c>
      <c r="I48" s="826" t="s">
        <v>410</v>
      </c>
      <c r="J48" s="334"/>
      <c r="K48" s="344"/>
      <c r="L48" s="334"/>
    </row>
    <row r="49" spans="1:12" s="333" customFormat="1">
      <c r="A49" s="384">
        <f t="shared" si="6"/>
        <v>31</v>
      </c>
      <c r="B49" s="334" t="s">
        <v>395</v>
      </c>
      <c r="C49" s="975"/>
      <c r="D49" s="977">
        <v>0</v>
      </c>
      <c r="E49" s="980">
        <v>2020</v>
      </c>
      <c r="F49" s="173" t="s">
        <v>410</v>
      </c>
      <c r="G49" s="363">
        <f>D49</f>
        <v>0</v>
      </c>
      <c r="H49" s="826" t="s">
        <v>410</v>
      </c>
      <c r="I49" s="826" t="s">
        <v>410</v>
      </c>
      <c r="J49" s="341"/>
      <c r="L49" s="334"/>
    </row>
    <row r="50" spans="1:12" s="333" customFormat="1">
      <c r="A50" s="384">
        <f t="shared" si="6"/>
        <v>32</v>
      </c>
      <c r="B50" s="334" t="s">
        <v>397</v>
      </c>
      <c r="C50" s="976"/>
      <c r="D50" s="969"/>
      <c r="E50" s="969"/>
      <c r="F50" s="173" t="s">
        <v>410</v>
      </c>
      <c r="G50" s="363">
        <f>D50</f>
        <v>0</v>
      </c>
      <c r="H50" s="826" t="s">
        <v>410</v>
      </c>
      <c r="I50" s="826" t="s">
        <v>410</v>
      </c>
      <c r="J50" s="334"/>
      <c r="K50" s="334"/>
      <c r="L50" s="334"/>
    </row>
    <row r="51" spans="1:12" s="333" customFormat="1">
      <c r="A51" s="384">
        <f t="shared" si="6"/>
        <v>33</v>
      </c>
      <c r="B51" s="351" t="s">
        <v>396</v>
      </c>
      <c r="C51" s="361"/>
      <c r="D51" s="585">
        <f>+SUM(D44:D50)</f>
        <v>47.352449999999997</v>
      </c>
      <c r="E51" s="360"/>
      <c r="F51" s="351"/>
      <c r="G51" s="585">
        <f>+SUM(G44:G50)</f>
        <v>17.352450000000001</v>
      </c>
      <c r="H51" s="824">
        <f>+SUM(H44:H50)</f>
        <v>0</v>
      </c>
      <c r="I51" s="585">
        <f>+SUM(I44:I50)</f>
        <v>30</v>
      </c>
      <c r="J51" s="334"/>
      <c r="K51" s="334"/>
      <c r="L51" s="334"/>
    </row>
    <row r="52" spans="1:12" s="333" customFormat="1">
      <c r="A52" s="384">
        <f t="shared" si="6"/>
        <v>34</v>
      </c>
      <c r="B52" s="334" t="s">
        <v>597</v>
      </c>
      <c r="C52" s="345"/>
      <c r="G52" s="295">
        <f>+E33</f>
        <v>8323.0769230769238</v>
      </c>
      <c r="H52" s="381"/>
      <c r="I52" s="334"/>
      <c r="J52" s="334"/>
      <c r="K52" s="334"/>
      <c r="L52" s="334"/>
    </row>
    <row r="53" spans="1:12" s="333" customFormat="1">
      <c r="A53" s="384">
        <f t="shared" si="6"/>
        <v>35</v>
      </c>
      <c r="B53" s="334" t="s">
        <v>405</v>
      </c>
      <c r="C53" s="345"/>
      <c r="G53" s="350">
        <f>G51/G52</f>
        <v>2.0848599815157117E-3</v>
      </c>
      <c r="H53" s="381"/>
      <c r="I53" s="334"/>
      <c r="J53" s="334"/>
      <c r="K53" s="334"/>
      <c r="L53" s="334"/>
    </row>
    <row r="54" spans="1:12" s="333" customFormat="1">
      <c r="A54" s="214">
        <f>+A53+1</f>
        <v>36</v>
      </c>
      <c r="B54" s="334" t="s">
        <v>728</v>
      </c>
      <c r="C54" s="345"/>
      <c r="E54" s="790">
        <v>2.98E-2</v>
      </c>
      <c r="H54" s="603"/>
      <c r="I54" s="334"/>
      <c r="J54" s="334"/>
      <c r="K54" s="334"/>
      <c r="L54" s="334"/>
    </row>
    <row r="55" spans="1:12" s="333" customFormat="1">
      <c r="A55" s="214"/>
      <c r="B55" s="337"/>
      <c r="C55" s="345"/>
      <c r="D55" s="336"/>
      <c r="E55" s="336"/>
      <c r="H55" s="603"/>
      <c r="I55" s="334"/>
      <c r="J55" s="334"/>
      <c r="K55" s="334"/>
      <c r="L55" s="334"/>
    </row>
    <row r="56" spans="1:12" s="333" customFormat="1">
      <c r="A56" s="357" t="s">
        <v>525</v>
      </c>
      <c r="B56" s="337"/>
      <c r="C56" s="345"/>
      <c r="D56" s="336"/>
      <c r="E56" s="336"/>
      <c r="H56" s="603"/>
      <c r="I56" s="334"/>
      <c r="J56" s="334"/>
      <c r="K56" s="334"/>
      <c r="L56" s="334"/>
    </row>
    <row r="57" spans="1:12" s="333" customFormat="1" ht="30" customHeight="1">
      <c r="A57" s="804" t="s">
        <v>62</v>
      </c>
      <c r="B57" s="1031" t="s">
        <v>722</v>
      </c>
      <c r="C57" s="1031"/>
      <c r="D57" s="1031"/>
      <c r="E57" s="1031"/>
      <c r="F57" s="1031"/>
      <c r="G57" s="1031"/>
      <c r="H57" s="1031"/>
      <c r="I57" s="1031"/>
    </row>
    <row r="58" spans="1:12" s="333" customFormat="1">
      <c r="A58" s="346"/>
      <c r="B58" s="333" t="s">
        <v>700</v>
      </c>
      <c r="C58" s="790">
        <v>7.4999999999999997E-3</v>
      </c>
      <c r="J58" s="347"/>
      <c r="K58" s="347"/>
    </row>
    <row r="59" spans="1:12" s="333" customFormat="1">
      <c r="A59" s="346"/>
      <c r="B59" s="333" t="s">
        <v>701</v>
      </c>
      <c r="C59" s="790">
        <v>8.0000000000000002E-3</v>
      </c>
      <c r="J59" s="347"/>
      <c r="K59" s="347"/>
    </row>
    <row r="60" spans="1:12" s="333" customFormat="1">
      <c r="A60" s="346"/>
      <c r="B60" s="333" t="s">
        <v>13</v>
      </c>
      <c r="C60" s="789">
        <f>+C58+C59</f>
        <v>1.55E-2</v>
      </c>
      <c r="J60" s="347"/>
      <c r="K60" s="347"/>
    </row>
    <row r="133" spans="2:3">
      <c r="B133" s="333"/>
      <c r="C133" s="333"/>
    </row>
  </sheetData>
  <customSheetViews>
    <customSheetView guid="{63AFAF34-E340-4B5E-A289-FFB7051CA9B6}" showPageBreaks="1" printArea="1" view="pageBreakPreview">
      <selection activeCell="C56" sqref="C56"/>
      <pageMargins left="0.5" right="0.1" top="0.25" bottom="0.25" header="0.3" footer="0.3"/>
      <pageSetup scale="53" orientation="landscape" r:id="rId1"/>
    </customSheetView>
    <customSheetView guid="{F1DC5514-577A-46EB-866C-26F0BED2C286}" showPageBreaks="1" printArea="1" view="pageBreakPreview" topLeftCell="B1">
      <selection activeCell="G18" sqref="G18"/>
      <pageMargins left="0.5" right="0.1" top="0.25" bottom="0.25" header="0.3" footer="0.3"/>
      <printOptions horizontalCentered="1"/>
      <pageSetup scale="53" orientation="landscape" r:id="rId2"/>
    </customSheetView>
  </customSheetViews>
  <mergeCells count="10">
    <mergeCell ref="B57:I57"/>
    <mergeCell ref="B35:I35"/>
    <mergeCell ref="A1:G1"/>
    <mergeCell ref="A2:G2"/>
    <mergeCell ref="A3:G3"/>
    <mergeCell ref="A5:I5"/>
    <mergeCell ref="A6:I6"/>
    <mergeCell ref="A7:I7"/>
    <mergeCell ref="A8:I8"/>
    <mergeCell ref="A9:I9"/>
  </mergeCells>
  <pageMargins left="0.5" right="0.1" top="0.25" bottom="0.25" header="0.3" footer="0.3"/>
  <pageSetup scale="53" orientation="landscape" r:id="rId3"/>
  <drawing r:id="rId4"/>
  <legacyDrawing r:id="rId5"/>
  <oleObjects>
    <mc:AlternateContent xmlns:mc="http://schemas.openxmlformats.org/markup-compatibility/2006">
      <mc:Choice Requires="x14">
        <oleObject progId="Equation.3" shapeId="98305" r:id="rId6">
          <objectPr defaultSize="0" autoPict="0" r:id="rId7">
            <anchor moveWithCells="1" sizeWithCells="1">
              <from>
                <xdr:col>0</xdr:col>
                <xdr:colOff>373380</xdr:colOff>
                <xdr:row>4</xdr:row>
                <xdr:rowOff>7620</xdr:rowOff>
              </from>
              <to>
                <xdr:col>1</xdr:col>
                <xdr:colOff>1021080</xdr:colOff>
                <xdr:row>4</xdr:row>
                <xdr:rowOff>7620</xdr:rowOff>
              </to>
            </anchor>
          </objectPr>
        </oleObject>
      </mc:Choice>
      <mc:Fallback>
        <oleObject progId="Equation.3" shapeId="98305" r:id="rId6"/>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14"/>
  <sheetViews>
    <sheetView view="pageBreakPreview" topLeftCell="A10" zoomScale="80" zoomScaleNormal="90" zoomScaleSheetLayoutView="80" workbookViewId="0">
      <selection activeCell="D35" sqref="D35"/>
    </sheetView>
  </sheetViews>
  <sheetFormatPr defaultColWidth="8.90625" defaultRowHeight="13.2"/>
  <cols>
    <col min="1" max="1" width="5.1796875" style="346" bestFit="1" customWidth="1"/>
    <col min="2" max="2" width="41.90625" style="347" customWidth="1"/>
    <col min="3" max="3" width="14.6328125" style="347" customWidth="1"/>
    <col min="4" max="4" width="14.36328125" style="347" customWidth="1"/>
    <col min="5" max="5" width="9.90625" style="347" customWidth="1"/>
    <col min="6" max="6" width="15.6328125" style="347" customWidth="1"/>
    <col min="7" max="9" width="13.54296875" style="347" customWidth="1"/>
    <col min="10" max="10" width="14.81640625" style="347" customWidth="1"/>
    <col min="11" max="11" width="13.54296875" style="347" customWidth="1"/>
    <col min="12" max="12" width="7.1796875" style="347" customWidth="1"/>
    <col min="13" max="13" width="12.1796875" style="347" customWidth="1"/>
    <col min="14" max="14" width="8.08984375" style="347" customWidth="1"/>
    <col min="15" max="15" width="7.6328125" style="347" bestFit="1" customWidth="1"/>
    <col min="16" max="16" width="11.6328125" style="347" bestFit="1" customWidth="1"/>
    <col min="17" max="17" width="10.90625" style="347" bestFit="1" customWidth="1"/>
    <col min="18" max="16384" width="8.90625" style="347"/>
  </cols>
  <sheetData>
    <row r="1" spans="1:12" s="333" customFormat="1" ht="25.5" customHeight="1">
      <c r="A1" s="1032" t="s">
        <v>383</v>
      </c>
      <c r="B1" s="1032"/>
      <c r="C1" s="1032"/>
      <c r="D1" s="1032"/>
      <c r="E1" s="1032"/>
      <c r="F1" s="1032"/>
      <c r="G1" s="1032"/>
      <c r="H1" s="358"/>
      <c r="I1" s="358"/>
      <c r="J1" s="358"/>
      <c r="K1" s="358"/>
    </row>
    <row r="2" spans="1:12" s="333" customFormat="1">
      <c r="A2" s="1032" t="s">
        <v>702</v>
      </c>
      <c r="B2" s="1032"/>
      <c r="C2" s="1032"/>
      <c r="D2" s="1032"/>
      <c r="E2" s="1032"/>
      <c r="F2" s="1032"/>
      <c r="G2" s="1032"/>
      <c r="H2" s="358"/>
      <c r="I2" s="358"/>
      <c r="J2" s="358"/>
      <c r="K2" s="358"/>
    </row>
    <row r="3" spans="1:12" s="333" customFormat="1" ht="15" customHeight="1">
      <c r="A3" s="1010" t="str">
        <f>+'Attachment H-30A'!D5</f>
        <v>Transource Maryland, LLC</v>
      </c>
      <c r="B3" s="1010"/>
      <c r="C3" s="1010"/>
      <c r="D3" s="1010"/>
      <c r="E3" s="1010"/>
      <c r="F3" s="1010"/>
      <c r="G3" s="1010"/>
      <c r="H3" s="38"/>
      <c r="I3" s="38"/>
      <c r="J3" s="38"/>
      <c r="K3" s="38"/>
      <c r="L3" s="334"/>
    </row>
    <row r="4" spans="1:12" s="333" customFormat="1">
      <c r="A4" s="382"/>
      <c r="L4" s="334"/>
    </row>
    <row r="5" spans="1:12" s="333" customFormat="1">
      <c r="A5" s="335"/>
      <c r="B5" s="334"/>
      <c r="C5" s="334"/>
      <c r="D5" s="334"/>
      <c r="E5" s="334"/>
      <c r="F5" s="812"/>
      <c r="G5" s="812"/>
      <c r="H5" s="812"/>
      <c r="I5" s="334"/>
      <c r="J5" s="334"/>
      <c r="K5" s="334"/>
      <c r="L5" s="334"/>
    </row>
    <row r="6" spans="1:12" s="333" customFormat="1" ht="54" customHeight="1">
      <c r="A6" s="335"/>
      <c r="B6" s="998" t="s">
        <v>883</v>
      </c>
      <c r="C6" s="998"/>
      <c r="D6" s="998"/>
      <c r="E6" s="998"/>
      <c r="F6" s="998"/>
      <c r="G6" s="349"/>
      <c r="H6" s="349"/>
      <c r="I6" s="349"/>
      <c r="J6" s="334"/>
      <c r="K6" s="334"/>
      <c r="L6" s="334"/>
    </row>
    <row r="7" spans="1:12" s="333" customFormat="1" ht="18.75" customHeight="1">
      <c r="A7" s="335"/>
      <c r="B7" s="1034" t="s">
        <v>667</v>
      </c>
      <c r="C7" s="1034"/>
      <c r="D7" s="1034"/>
      <c r="E7" s="1034"/>
      <c r="F7" s="1034"/>
      <c r="G7" s="288"/>
      <c r="H7" s="383"/>
      <c r="I7" s="383"/>
      <c r="J7" s="348"/>
      <c r="K7" s="348"/>
      <c r="L7" s="383"/>
    </row>
    <row r="8" spans="1:12" s="333" customFormat="1" ht="33.75" customHeight="1">
      <c r="A8" s="335"/>
      <c r="B8" s="998" t="s">
        <v>710</v>
      </c>
      <c r="C8" s="998"/>
      <c r="D8" s="998"/>
      <c r="E8" s="998"/>
      <c r="F8" s="998"/>
      <c r="G8" s="349"/>
      <c r="H8" s="383"/>
      <c r="I8" s="383"/>
      <c r="J8" s="348"/>
      <c r="K8" s="348"/>
      <c r="L8" s="383"/>
    </row>
    <row r="9" spans="1:12" s="333" customFormat="1">
      <c r="A9" s="335"/>
      <c r="B9" s="381"/>
      <c r="C9" s="381"/>
      <c r="D9" s="381"/>
      <c r="E9" s="381"/>
      <c r="F9" s="381"/>
      <c r="G9" s="381"/>
      <c r="H9" s="383"/>
      <c r="I9" s="383"/>
      <c r="J9" s="348"/>
      <c r="K9" s="348"/>
      <c r="L9" s="383"/>
    </row>
    <row r="10" spans="1:12" s="333" customFormat="1" ht="26.4">
      <c r="A10" s="219" t="s">
        <v>148</v>
      </c>
      <c r="B10" s="381"/>
      <c r="C10" s="381"/>
      <c r="D10" s="381"/>
      <c r="E10" s="381"/>
      <c r="F10" s="381"/>
      <c r="G10" s="381"/>
      <c r="H10" s="383"/>
      <c r="I10" s="383"/>
      <c r="J10" s="348"/>
      <c r="K10" s="348"/>
      <c r="L10" s="383"/>
    </row>
    <row r="11" spans="1:12" s="333" customFormat="1" ht="18.75" customHeight="1" thickBot="1">
      <c r="C11" s="334"/>
      <c r="D11" s="385" t="s">
        <v>48</v>
      </c>
      <c r="E11" s="334"/>
      <c r="F11" s="334"/>
      <c r="G11" s="336"/>
      <c r="H11" s="334"/>
      <c r="I11" s="334"/>
      <c r="J11" s="334"/>
      <c r="K11" s="334"/>
      <c r="L11" s="334"/>
    </row>
    <row r="12" spans="1:12" s="333" customFormat="1" ht="16.5" customHeight="1">
      <c r="A12" s="258">
        <v>1</v>
      </c>
      <c r="B12" s="26" t="s">
        <v>831</v>
      </c>
      <c r="D12" s="967">
        <v>0</v>
      </c>
      <c r="E12" s="334"/>
      <c r="F12" s="334"/>
      <c r="G12" s="336"/>
      <c r="H12" s="334"/>
      <c r="I12" s="334"/>
      <c r="J12" s="334"/>
      <c r="K12" s="334"/>
      <c r="L12" s="334"/>
    </row>
    <row r="13" spans="1:12" s="333" customFormat="1" ht="16.5" customHeight="1">
      <c r="A13" s="395">
        <f>+A12+1</f>
        <v>2</v>
      </c>
      <c r="B13" s="396" t="s">
        <v>460</v>
      </c>
      <c r="C13" s="334"/>
      <c r="D13" s="968">
        <v>0</v>
      </c>
      <c r="E13" s="334"/>
      <c r="F13" s="334"/>
      <c r="G13" s="336"/>
      <c r="H13" s="334"/>
      <c r="I13" s="334"/>
      <c r="J13" s="334"/>
      <c r="K13" s="334"/>
      <c r="L13" s="334"/>
    </row>
    <row r="14" spans="1:12" s="333" customFormat="1" ht="16.5" customHeight="1">
      <c r="A14" s="258">
        <f>+A13+1</f>
        <v>3</v>
      </c>
      <c r="B14" s="26" t="s">
        <v>461</v>
      </c>
      <c r="D14" s="295">
        <f>SUM(D12:D13)</f>
        <v>0</v>
      </c>
      <c r="E14" s="334"/>
      <c r="F14" s="334"/>
      <c r="G14" s="336"/>
      <c r="H14" s="334"/>
      <c r="I14" s="334"/>
      <c r="J14" s="334"/>
      <c r="K14" s="334"/>
      <c r="L14" s="334"/>
    </row>
    <row r="15" spans="1:12" s="333" customFormat="1" ht="16.5" customHeight="1">
      <c r="A15" s="384"/>
      <c r="B15" s="337"/>
      <c r="C15" s="379"/>
      <c r="D15" s="831"/>
      <c r="E15" s="379"/>
      <c r="F15" s="379"/>
      <c r="H15" s="334"/>
      <c r="I15" s="334"/>
      <c r="J15" s="334"/>
      <c r="K15" s="334"/>
      <c r="L15" s="334"/>
    </row>
    <row r="16" spans="1:12" s="333" customFormat="1" ht="16.5" customHeight="1">
      <c r="A16" s="384"/>
      <c r="B16" s="337"/>
      <c r="C16" s="379"/>
      <c r="D16" s="831"/>
      <c r="E16" s="379"/>
      <c r="F16" s="379"/>
      <c r="H16" s="334"/>
      <c r="I16" s="334"/>
      <c r="J16" s="334"/>
      <c r="K16" s="334"/>
      <c r="L16" s="334"/>
    </row>
    <row r="17" spans="1:12" s="333" customFormat="1" ht="16.5" customHeight="1">
      <c r="A17" s="384"/>
      <c r="B17" s="334" t="s">
        <v>830</v>
      </c>
      <c r="C17" s="379"/>
      <c r="D17" s="831"/>
      <c r="E17" s="379"/>
      <c r="F17" s="379"/>
      <c r="H17" s="334"/>
      <c r="I17" s="334"/>
      <c r="J17" s="334"/>
      <c r="K17" s="334"/>
      <c r="L17" s="334"/>
    </row>
    <row r="18" spans="1:12" s="333" customFormat="1" ht="26.25" customHeight="1">
      <c r="A18" s="384"/>
      <c r="B18" s="401" t="s">
        <v>411</v>
      </c>
      <c r="C18" s="379"/>
      <c r="D18" s="832" t="s">
        <v>472</v>
      </c>
      <c r="E18" s="379"/>
      <c r="F18" s="379"/>
      <c r="H18" s="334"/>
      <c r="I18" s="334"/>
      <c r="J18" s="334"/>
      <c r="K18" s="334"/>
      <c r="L18" s="334"/>
    </row>
    <row r="19" spans="1:12" s="333" customFormat="1" ht="21" customHeight="1">
      <c r="A19" s="384"/>
      <c r="B19" s="380" t="s">
        <v>190</v>
      </c>
      <c r="C19" s="379"/>
      <c r="D19" s="833" t="s">
        <v>193</v>
      </c>
      <c r="E19" s="379"/>
      <c r="F19" s="379"/>
      <c r="H19" s="334"/>
      <c r="I19" s="334"/>
      <c r="J19" s="334"/>
      <c r="K19" s="334"/>
      <c r="L19" s="334"/>
    </row>
    <row r="20" spans="1:12" s="333" customFormat="1" ht="16.5" customHeight="1">
      <c r="A20" s="386">
        <f>+A14+1</f>
        <v>4</v>
      </c>
      <c r="B20" s="5" t="s">
        <v>187</v>
      </c>
      <c r="C20" s="379"/>
      <c r="D20" s="969">
        <v>0</v>
      </c>
      <c r="E20" s="379"/>
      <c r="F20" s="379"/>
      <c r="H20" s="334"/>
      <c r="I20" s="334"/>
      <c r="J20" s="334"/>
      <c r="K20" s="334"/>
      <c r="L20" s="334"/>
    </row>
    <row r="21" spans="1:12" s="333" customFormat="1" ht="16.5" customHeight="1">
      <c r="A21" s="384">
        <f>+A20+1</f>
        <v>5</v>
      </c>
      <c r="B21" s="5" t="s">
        <v>85</v>
      </c>
      <c r="C21" s="379"/>
      <c r="D21" s="969">
        <v>0</v>
      </c>
      <c r="E21" s="379"/>
      <c r="F21" s="379"/>
      <c r="H21" s="334"/>
      <c r="I21" s="334"/>
      <c r="J21" s="334"/>
      <c r="K21" s="334"/>
      <c r="L21" s="334"/>
    </row>
    <row r="22" spans="1:12" s="333" customFormat="1" ht="16.5" customHeight="1">
      <c r="A22" s="384">
        <f t="shared" ref="A22:A33" si="0">+A21+1</f>
        <v>6</v>
      </c>
      <c r="B22" s="1" t="s">
        <v>84</v>
      </c>
      <c r="C22" s="379"/>
      <c r="D22" s="969">
        <v>0</v>
      </c>
      <c r="E22" s="379"/>
      <c r="F22" s="379"/>
      <c r="H22" s="334"/>
      <c r="I22" s="334"/>
      <c r="J22" s="334"/>
      <c r="K22" s="334"/>
      <c r="L22" s="334"/>
    </row>
    <row r="23" spans="1:12" s="333" customFormat="1" ht="16.5" customHeight="1">
      <c r="A23" s="384">
        <f t="shared" si="0"/>
        <v>7</v>
      </c>
      <c r="B23" s="1" t="s">
        <v>164</v>
      </c>
      <c r="C23" s="379"/>
      <c r="D23" s="969">
        <v>0</v>
      </c>
      <c r="E23" s="379"/>
      <c r="F23" s="379"/>
      <c r="H23" s="334"/>
      <c r="I23" s="334"/>
      <c r="J23" s="334"/>
      <c r="K23" s="334"/>
      <c r="L23" s="334"/>
    </row>
    <row r="24" spans="1:12" s="333" customFormat="1" ht="16.5" customHeight="1">
      <c r="A24" s="384">
        <f t="shared" si="0"/>
        <v>8</v>
      </c>
      <c r="B24" s="1" t="s">
        <v>76</v>
      </c>
      <c r="C24" s="379"/>
      <c r="D24" s="969">
        <v>0</v>
      </c>
      <c r="E24" s="379"/>
      <c r="F24" s="379"/>
      <c r="H24" s="334"/>
      <c r="I24" s="334"/>
      <c r="J24" s="334"/>
      <c r="K24" s="334"/>
      <c r="L24" s="334"/>
    </row>
    <row r="25" spans="1:12" s="333" customFormat="1" ht="16.5" customHeight="1">
      <c r="A25" s="384">
        <f t="shared" si="0"/>
        <v>9</v>
      </c>
      <c r="B25" s="1" t="s">
        <v>75</v>
      </c>
      <c r="C25" s="379"/>
      <c r="D25" s="969">
        <v>0</v>
      </c>
      <c r="E25" s="379"/>
      <c r="F25" s="379"/>
      <c r="H25" s="334"/>
      <c r="I25" s="334"/>
      <c r="J25" s="334"/>
      <c r="K25" s="334"/>
      <c r="L25" s="334"/>
    </row>
    <row r="26" spans="1:12" s="333" customFormat="1" ht="16.5" customHeight="1">
      <c r="A26" s="384">
        <f t="shared" si="0"/>
        <v>10</v>
      </c>
      <c r="B26" s="1" t="s">
        <v>92</v>
      </c>
      <c r="C26" s="379"/>
      <c r="D26" s="969">
        <v>0</v>
      </c>
      <c r="E26" s="379"/>
      <c r="F26" s="379"/>
      <c r="H26" s="334"/>
      <c r="I26" s="334"/>
      <c r="J26" s="334"/>
      <c r="K26" s="334"/>
      <c r="L26" s="334"/>
    </row>
    <row r="27" spans="1:12" s="333" customFormat="1" ht="16.5" customHeight="1">
      <c r="A27" s="384">
        <f t="shared" si="0"/>
        <v>11</v>
      </c>
      <c r="B27" s="1" t="s">
        <v>82</v>
      </c>
      <c r="C27" s="379"/>
      <c r="D27" s="969">
        <v>0</v>
      </c>
      <c r="E27" s="379"/>
      <c r="F27" s="379"/>
      <c r="H27" s="334"/>
      <c r="I27" s="334"/>
      <c r="J27" s="334"/>
      <c r="K27" s="334"/>
      <c r="L27" s="334"/>
    </row>
    <row r="28" spans="1:12" s="333" customFormat="1" ht="16.5" customHeight="1">
      <c r="A28" s="384">
        <f t="shared" si="0"/>
        <v>12</v>
      </c>
      <c r="B28" s="1" t="s">
        <v>165</v>
      </c>
      <c r="C28" s="379"/>
      <c r="D28" s="969">
        <v>0</v>
      </c>
      <c r="E28" s="379"/>
      <c r="F28" s="379"/>
      <c r="H28" s="334"/>
      <c r="I28" s="334"/>
      <c r="J28" s="334"/>
      <c r="K28" s="334"/>
      <c r="L28" s="334"/>
    </row>
    <row r="29" spans="1:12" s="333" customFormat="1" ht="16.5" customHeight="1">
      <c r="A29" s="384">
        <f t="shared" si="0"/>
        <v>13</v>
      </c>
      <c r="B29" s="1" t="s">
        <v>80</v>
      </c>
      <c r="C29" s="379"/>
      <c r="D29" s="969">
        <v>0</v>
      </c>
      <c r="E29" s="379"/>
      <c r="F29" s="379"/>
      <c r="H29" s="334"/>
      <c r="I29" s="334"/>
      <c r="J29" s="334"/>
      <c r="K29" s="334"/>
      <c r="L29" s="334"/>
    </row>
    <row r="30" spans="1:12" s="333" customFormat="1" ht="16.5" customHeight="1">
      <c r="A30" s="384">
        <f t="shared" si="0"/>
        <v>14</v>
      </c>
      <c r="B30" s="1" t="s">
        <v>86</v>
      </c>
      <c r="C30" s="379"/>
      <c r="D30" s="969">
        <v>0</v>
      </c>
      <c r="E30" s="379"/>
      <c r="F30" s="379"/>
      <c r="H30" s="334"/>
      <c r="I30" s="334"/>
      <c r="J30" s="334"/>
      <c r="K30" s="334"/>
      <c r="L30" s="334"/>
    </row>
    <row r="31" spans="1:12" s="333" customFormat="1" ht="16.5" customHeight="1">
      <c r="A31" s="384">
        <f t="shared" si="0"/>
        <v>15</v>
      </c>
      <c r="B31" s="1" t="s">
        <v>79</v>
      </c>
      <c r="C31" s="379"/>
      <c r="D31" s="969">
        <v>0</v>
      </c>
      <c r="E31" s="379"/>
      <c r="F31" s="379"/>
      <c r="H31" s="334"/>
      <c r="I31" s="334"/>
      <c r="J31" s="334"/>
      <c r="K31" s="334"/>
      <c r="L31" s="334"/>
    </row>
    <row r="32" spans="1:12" s="333" customFormat="1" ht="16.5" customHeight="1">
      <c r="A32" s="384">
        <f t="shared" si="0"/>
        <v>16</v>
      </c>
      <c r="B32" s="1" t="s">
        <v>188</v>
      </c>
      <c r="C32" s="379"/>
      <c r="D32" s="969">
        <v>0</v>
      </c>
      <c r="E32" s="379"/>
      <c r="F32" s="379"/>
      <c r="H32" s="334"/>
      <c r="I32" s="334"/>
      <c r="J32" s="334"/>
      <c r="K32" s="334"/>
      <c r="L32" s="334"/>
    </row>
    <row r="33" spans="1:12" s="333" customFormat="1" ht="16.5" customHeight="1">
      <c r="A33" s="384">
        <f t="shared" si="0"/>
        <v>17</v>
      </c>
      <c r="B33" s="7" t="s">
        <v>242</v>
      </c>
      <c r="C33" s="379"/>
      <c r="D33" s="584">
        <f>SUM(D20:D32)/13</f>
        <v>0</v>
      </c>
      <c r="E33" s="379"/>
      <c r="F33" s="379"/>
      <c r="H33" s="334"/>
      <c r="I33" s="334"/>
      <c r="J33" s="334"/>
      <c r="K33" s="334"/>
      <c r="L33" s="334"/>
    </row>
    <row r="34" spans="1:12" s="333" customFormat="1" ht="21" customHeight="1">
      <c r="A34" s="384"/>
      <c r="C34" s="334"/>
      <c r="D34" s="334"/>
      <c r="E34" s="334"/>
      <c r="F34" s="334"/>
      <c r="G34" s="336"/>
      <c r="H34" s="334"/>
      <c r="I34" s="334"/>
      <c r="J34" s="334"/>
      <c r="K34" s="334"/>
      <c r="L34" s="334"/>
    </row>
    <row r="35" spans="1:12" s="333" customFormat="1" ht="16.5" customHeight="1">
      <c r="A35" s="384">
        <f>+A33+1</f>
        <v>18</v>
      </c>
      <c r="B35" s="333" t="s">
        <v>595</v>
      </c>
      <c r="C35" s="379"/>
      <c r="D35" s="350" t="e">
        <f>D14/D33</f>
        <v>#DIV/0!</v>
      </c>
      <c r="E35" s="379"/>
      <c r="F35" s="379"/>
      <c r="H35" s="334"/>
      <c r="I35" s="334"/>
      <c r="J35" s="334"/>
      <c r="K35" s="334"/>
      <c r="L35" s="334"/>
    </row>
    <row r="36" spans="1:12" s="333" customFormat="1" ht="16.5" customHeight="1">
      <c r="A36" s="384"/>
      <c r="B36" s="337"/>
      <c r="C36" s="379"/>
      <c r="D36" s="366"/>
      <c r="E36" s="379"/>
      <c r="F36" s="379"/>
      <c r="H36" s="334"/>
      <c r="I36" s="334"/>
      <c r="J36" s="334"/>
      <c r="K36" s="334"/>
      <c r="L36" s="334"/>
    </row>
    <row r="37" spans="1:12" s="333" customFormat="1" ht="16.5" customHeight="1">
      <c r="A37" s="667" t="s">
        <v>525</v>
      </c>
      <c r="B37" s="337"/>
      <c r="C37" s="537"/>
      <c r="D37" s="366"/>
      <c r="E37" s="537"/>
      <c r="F37" s="537"/>
      <c r="H37" s="334"/>
      <c r="I37" s="334"/>
      <c r="J37" s="334"/>
      <c r="K37" s="334"/>
      <c r="L37" s="334"/>
    </row>
    <row r="38" spans="1:12" s="333" customFormat="1" ht="48" customHeight="1">
      <c r="A38" s="703" t="s">
        <v>62</v>
      </c>
      <c r="B38" s="988" t="s">
        <v>829</v>
      </c>
      <c r="C38" s="988"/>
      <c r="D38" s="988"/>
      <c r="E38" s="988"/>
      <c r="F38" s="988"/>
      <c r="G38" s="402"/>
      <c r="H38" s="334"/>
      <c r="I38" s="338"/>
      <c r="J38" s="339"/>
      <c r="K38" s="334"/>
      <c r="L38" s="334"/>
    </row>
    <row r="39" spans="1:12" s="333" customFormat="1" ht="31.5" customHeight="1">
      <c r="A39" s="703" t="s">
        <v>63</v>
      </c>
      <c r="B39" s="988" t="s">
        <v>735</v>
      </c>
      <c r="C39" s="988"/>
      <c r="D39" s="988"/>
      <c r="E39" s="988"/>
      <c r="F39" s="988"/>
      <c r="G39" s="849"/>
      <c r="H39" s="849"/>
      <c r="I39" s="849"/>
      <c r="J39" s="347"/>
      <c r="K39" s="347"/>
    </row>
    <row r="40" spans="1:12" s="333" customFormat="1">
      <c r="A40" s="346"/>
      <c r="J40" s="347"/>
      <c r="K40" s="347"/>
    </row>
    <row r="41" spans="1:12" s="333" customFormat="1">
      <c r="A41" s="346"/>
      <c r="J41" s="347"/>
      <c r="K41" s="347"/>
    </row>
    <row r="114" spans="2:3">
      <c r="B114" s="333"/>
      <c r="C114" s="333"/>
    </row>
  </sheetData>
  <customSheetViews>
    <customSheetView guid="{63AFAF34-E340-4B5E-A289-FFB7051CA9B6}" scale="90" showPageBreaks="1" fitToPage="1" printArea="1" topLeftCell="A10">
      <selection activeCell="B6" sqref="B6:F6"/>
      <colBreaks count="1" manualBreakCount="1">
        <brk id="9" max="60" man="1"/>
      </colBreaks>
      <pageMargins left="0.5" right="0.1" top="0.25" bottom="0.25" header="0.3" footer="0.3"/>
      <pageSetup scale="80" orientation="landscape" r:id="rId1"/>
    </customSheetView>
    <customSheetView guid="{F1DC5514-577A-46EB-866C-26F0BED2C286}" scale="80" showPageBreaks="1" fitToPage="1" printArea="1" view="pageBreakPreview">
      <selection sqref="A1:G1"/>
      <colBreaks count="1" manualBreakCount="1">
        <brk id="9" max="60" man="1"/>
      </colBreaks>
      <pageMargins left="0.5" right="0.1" top="0.25" bottom="0.25" header="0.3" footer="0.3"/>
      <pageSetup scale="80" orientation="landscape" r:id="rId2"/>
    </customSheetView>
  </customSheetViews>
  <mergeCells count="8">
    <mergeCell ref="B38:F38"/>
    <mergeCell ref="B6:F6"/>
    <mergeCell ref="B39:F39"/>
    <mergeCell ref="A1:G1"/>
    <mergeCell ref="A2:G2"/>
    <mergeCell ref="A3:G3"/>
    <mergeCell ref="B7:F7"/>
    <mergeCell ref="B8:F8"/>
  </mergeCells>
  <pageMargins left="0.5" right="0.1" top="0.25" bottom="0.25" header="0.3" footer="0.3"/>
  <pageSetup scale="75" orientation="landscape" r:id="rId3"/>
  <colBreaks count="1" manualBreakCount="1">
    <brk id="9" max="60" man="1"/>
  </colBreaks>
  <drawing r:id="rId4"/>
  <legacyDrawing r:id="rId5"/>
  <oleObjects>
    <mc:AlternateContent xmlns:mc="http://schemas.openxmlformats.org/markup-compatibility/2006">
      <mc:Choice Requires="x14">
        <oleObject progId="Equation.3" shapeId="96257" r:id="rId6">
          <objectPr defaultSize="0" autoPict="0" r:id="rId7">
            <anchor moveWithCells="1" sizeWithCells="1">
              <from>
                <xdr:col>1</xdr:col>
                <xdr:colOff>365760</xdr:colOff>
                <xdr:row>3</xdr:row>
                <xdr:rowOff>152400</xdr:rowOff>
              </from>
              <to>
                <xdr:col>2</xdr:col>
                <xdr:colOff>998220</xdr:colOff>
                <xdr:row>3</xdr:row>
                <xdr:rowOff>152400</xdr:rowOff>
              </to>
            </anchor>
          </objectPr>
        </oleObject>
      </mc:Choice>
      <mc:Fallback>
        <oleObject progId="Equation.3" shapeId="96257" r:id="rId6"/>
      </mc:Fallback>
    </mc:AlternateContent>
  </oleObjec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450"/>
  <sheetViews>
    <sheetView showOutlineSymbols="0" view="pageBreakPreview" zoomScale="80" zoomScaleNormal="75" zoomScaleSheetLayoutView="80" workbookViewId="0">
      <pane ySplit="12" topLeftCell="A13" activePane="bottomLeft" state="frozen"/>
      <selection activeCell="I57" sqref="I57"/>
      <selection pane="bottomLeft" activeCell="I57" sqref="I57"/>
    </sheetView>
  </sheetViews>
  <sheetFormatPr defaultColWidth="9.6328125" defaultRowHeight="13.2"/>
  <cols>
    <col min="1" max="1" width="7.6328125" style="726" customWidth="1"/>
    <col min="2" max="2" width="32.90625" style="726" customWidth="1"/>
    <col min="3" max="7" width="12.08984375" style="726" customWidth="1"/>
    <col min="8" max="8" width="13.453125" style="726" customWidth="1"/>
    <col min="9" max="9" width="12.6328125" style="726" customWidth="1"/>
    <col min="10" max="10" width="13.6328125" style="726" customWidth="1"/>
    <col min="11" max="256" width="9.6328125" style="726"/>
    <col min="257" max="257" width="7.6328125" style="726" customWidth="1"/>
    <col min="258" max="258" width="32.90625" style="726" customWidth="1"/>
    <col min="259" max="259" width="9.1796875" style="726" customWidth="1"/>
    <col min="260" max="260" width="6.54296875" style="726" customWidth="1"/>
    <col min="261" max="261" width="7.90625" style="726" customWidth="1"/>
    <col min="262" max="262" width="8.08984375" style="726" customWidth="1"/>
    <col min="263" max="263" width="9" style="726" customWidth="1"/>
    <col min="264" max="264" width="11.54296875" style="726" customWidth="1"/>
    <col min="265" max="265" width="12.6328125" style="726" customWidth="1"/>
    <col min="266" max="266" width="13.6328125" style="726" customWidth="1"/>
    <col min="267" max="512" width="9.6328125" style="726"/>
    <col min="513" max="513" width="7.6328125" style="726" customWidth="1"/>
    <col min="514" max="514" width="32.90625" style="726" customWidth="1"/>
    <col min="515" max="515" width="9.1796875" style="726" customWidth="1"/>
    <col min="516" max="516" width="6.54296875" style="726" customWidth="1"/>
    <col min="517" max="517" width="7.90625" style="726" customWidth="1"/>
    <col min="518" max="518" width="8.08984375" style="726" customWidth="1"/>
    <col min="519" max="519" width="9" style="726" customWidth="1"/>
    <col min="520" max="520" width="11.54296875" style="726" customWidth="1"/>
    <col min="521" max="521" width="12.6328125" style="726" customWidth="1"/>
    <col min="522" max="522" width="13.6328125" style="726" customWidth="1"/>
    <col min="523" max="768" width="9.6328125" style="726"/>
    <col min="769" max="769" width="7.6328125" style="726" customWidth="1"/>
    <col min="770" max="770" width="32.90625" style="726" customWidth="1"/>
    <col min="771" max="771" width="9.1796875" style="726" customWidth="1"/>
    <col min="772" max="772" width="6.54296875" style="726" customWidth="1"/>
    <col min="773" max="773" width="7.90625" style="726" customWidth="1"/>
    <col min="774" max="774" width="8.08984375" style="726" customWidth="1"/>
    <col min="775" max="775" width="9" style="726" customWidth="1"/>
    <col min="776" max="776" width="11.54296875" style="726" customWidth="1"/>
    <col min="777" max="777" width="12.6328125" style="726" customWidth="1"/>
    <col min="778" max="778" width="13.6328125" style="726" customWidth="1"/>
    <col min="779" max="1024" width="9.6328125" style="726"/>
    <col min="1025" max="1025" width="7.6328125" style="726" customWidth="1"/>
    <col min="1026" max="1026" width="32.90625" style="726" customWidth="1"/>
    <col min="1027" max="1027" width="9.1796875" style="726" customWidth="1"/>
    <col min="1028" max="1028" width="6.54296875" style="726" customWidth="1"/>
    <col min="1029" max="1029" width="7.90625" style="726" customWidth="1"/>
    <col min="1030" max="1030" width="8.08984375" style="726" customWidth="1"/>
    <col min="1031" max="1031" width="9" style="726" customWidth="1"/>
    <col min="1032" max="1032" width="11.54296875" style="726" customWidth="1"/>
    <col min="1033" max="1033" width="12.6328125" style="726" customWidth="1"/>
    <col min="1034" max="1034" width="13.6328125" style="726" customWidth="1"/>
    <col min="1035" max="1280" width="9.6328125" style="726"/>
    <col min="1281" max="1281" width="7.6328125" style="726" customWidth="1"/>
    <col min="1282" max="1282" width="32.90625" style="726" customWidth="1"/>
    <col min="1283" max="1283" width="9.1796875" style="726" customWidth="1"/>
    <col min="1284" max="1284" width="6.54296875" style="726" customWidth="1"/>
    <col min="1285" max="1285" width="7.90625" style="726" customWidth="1"/>
    <col min="1286" max="1286" width="8.08984375" style="726" customWidth="1"/>
    <col min="1287" max="1287" width="9" style="726" customWidth="1"/>
    <col min="1288" max="1288" width="11.54296875" style="726" customWidth="1"/>
    <col min="1289" max="1289" width="12.6328125" style="726" customWidth="1"/>
    <col min="1290" max="1290" width="13.6328125" style="726" customWidth="1"/>
    <col min="1291" max="1536" width="9.6328125" style="726"/>
    <col min="1537" max="1537" width="7.6328125" style="726" customWidth="1"/>
    <col min="1538" max="1538" width="32.90625" style="726" customWidth="1"/>
    <col min="1539" max="1539" width="9.1796875" style="726" customWidth="1"/>
    <col min="1540" max="1540" width="6.54296875" style="726" customWidth="1"/>
    <col min="1541" max="1541" width="7.90625" style="726" customWidth="1"/>
    <col min="1542" max="1542" width="8.08984375" style="726" customWidth="1"/>
    <col min="1543" max="1543" width="9" style="726" customWidth="1"/>
    <col min="1544" max="1544" width="11.54296875" style="726" customWidth="1"/>
    <col min="1545" max="1545" width="12.6328125" style="726" customWidth="1"/>
    <col min="1546" max="1546" width="13.6328125" style="726" customWidth="1"/>
    <col min="1547" max="1792" width="9.6328125" style="726"/>
    <col min="1793" max="1793" width="7.6328125" style="726" customWidth="1"/>
    <col min="1794" max="1794" width="32.90625" style="726" customWidth="1"/>
    <col min="1795" max="1795" width="9.1796875" style="726" customWidth="1"/>
    <col min="1796" max="1796" width="6.54296875" style="726" customWidth="1"/>
    <col min="1797" max="1797" width="7.90625" style="726" customWidth="1"/>
    <col min="1798" max="1798" width="8.08984375" style="726" customWidth="1"/>
    <col min="1799" max="1799" width="9" style="726" customWidth="1"/>
    <col min="1800" max="1800" width="11.54296875" style="726" customWidth="1"/>
    <col min="1801" max="1801" width="12.6328125" style="726" customWidth="1"/>
    <col min="1802" max="1802" width="13.6328125" style="726" customWidth="1"/>
    <col min="1803" max="2048" width="9.6328125" style="726"/>
    <col min="2049" max="2049" width="7.6328125" style="726" customWidth="1"/>
    <col min="2050" max="2050" width="32.90625" style="726" customWidth="1"/>
    <col min="2051" max="2051" width="9.1796875" style="726" customWidth="1"/>
    <col min="2052" max="2052" width="6.54296875" style="726" customWidth="1"/>
    <col min="2053" max="2053" width="7.90625" style="726" customWidth="1"/>
    <col min="2054" max="2054" width="8.08984375" style="726" customWidth="1"/>
    <col min="2055" max="2055" width="9" style="726" customWidth="1"/>
    <col min="2056" max="2056" width="11.54296875" style="726" customWidth="1"/>
    <col min="2057" max="2057" width="12.6328125" style="726" customWidth="1"/>
    <col min="2058" max="2058" width="13.6328125" style="726" customWidth="1"/>
    <col min="2059" max="2304" width="9.6328125" style="726"/>
    <col min="2305" max="2305" width="7.6328125" style="726" customWidth="1"/>
    <col min="2306" max="2306" width="32.90625" style="726" customWidth="1"/>
    <col min="2307" max="2307" width="9.1796875" style="726" customWidth="1"/>
    <col min="2308" max="2308" width="6.54296875" style="726" customWidth="1"/>
    <col min="2309" max="2309" width="7.90625" style="726" customWidth="1"/>
    <col min="2310" max="2310" width="8.08984375" style="726" customWidth="1"/>
    <col min="2311" max="2311" width="9" style="726" customWidth="1"/>
    <col min="2312" max="2312" width="11.54296875" style="726" customWidth="1"/>
    <col min="2313" max="2313" width="12.6328125" style="726" customWidth="1"/>
    <col min="2314" max="2314" width="13.6328125" style="726" customWidth="1"/>
    <col min="2315" max="2560" width="9.6328125" style="726"/>
    <col min="2561" max="2561" width="7.6328125" style="726" customWidth="1"/>
    <col min="2562" max="2562" width="32.90625" style="726" customWidth="1"/>
    <col min="2563" max="2563" width="9.1796875" style="726" customWidth="1"/>
    <col min="2564" max="2564" width="6.54296875" style="726" customWidth="1"/>
    <col min="2565" max="2565" width="7.90625" style="726" customWidth="1"/>
    <col min="2566" max="2566" width="8.08984375" style="726" customWidth="1"/>
    <col min="2567" max="2567" width="9" style="726" customWidth="1"/>
    <col min="2568" max="2568" width="11.54296875" style="726" customWidth="1"/>
    <col min="2569" max="2569" width="12.6328125" style="726" customWidth="1"/>
    <col min="2570" max="2570" width="13.6328125" style="726" customWidth="1"/>
    <col min="2571" max="2816" width="9.6328125" style="726"/>
    <col min="2817" max="2817" width="7.6328125" style="726" customWidth="1"/>
    <col min="2818" max="2818" width="32.90625" style="726" customWidth="1"/>
    <col min="2819" max="2819" width="9.1796875" style="726" customWidth="1"/>
    <col min="2820" max="2820" width="6.54296875" style="726" customWidth="1"/>
    <col min="2821" max="2821" width="7.90625" style="726" customWidth="1"/>
    <col min="2822" max="2822" width="8.08984375" style="726" customWidth="1"/>
    <col min="2823" max="2823" width="9" style="726" customWidth="1"/>
    <col min="2824" max="2824" width="11.54296875" style="726" customWidth="1"/>
    <col min="2825" max="2825" width="12.6328125" style="726" customWidth="1"/>
    <col min="2826" max="2826" width="13.6328125" style="726" customWidth="1"/>
    <col min="2827" max="3072" width="9.6328125" style="726"/>
    <col min="3073" max="3073" width="7.6328125" style="726" customWidth="1"/>
    <col min="3074" max="3074" width="32.90625" style="726" customWidth="1"/>
    <col min="3075" max="3075" width="9.1796875" style="726" customWidth="1"/>
    <col min="3076" max="3076" width="6.54296875" style="726" customWidth="1"/>
    <col min="3077" max="3077" width="7.90625" style="726" customWidth="1"/>
    <col min="3078" max="3078" width="8.08984375" style="726" customWidth="1"/>
    <col min="3079" max="3079" width="9" style="726" customWidth="1"/>
    <col min="3080" max="3080" width="11.54296875" style="726" customWidth="1"/>
    <col min="3081" max="3081" width="12.6328125" style="726" customWidth="1"/>
    <col min="3082" max="3082" width="13.6328125" style="726" customWidth="1"/>
    <col min="3083" max="3328" width="9.6328125" style="726"/>
    <col min="3329" max="3329" width="7.6328125" style="726" customWidth="1"/>
    <col min="3330" max="3330" width="32.90625" style="726" customWidth="1"/>
    <col min="3331" max="3331" width="9.1796875" style="726" customWidth="1"/>
    <col min="3332" max="3332" width="6.54296875" style="726" customWidth="1"/>
    <col min="3333" max="3333" width="7.90625" style="726" customWidth="1"/>
    <col min="3334" max="3334" width="8.08984375" style="726" customWidth="1"/>
    <col min="3335" max="3335" width="9" style="726" customWidth="1"/>
    <col min="3336" max="3336" width="11.54296875" style="726" customWidth="1"/>
    <col min="3337" max="3337" width="12.6328125" style="726" customWidth="1"/>
    <col min="3338" max="3338" width="13.6328125" style="726" customWidth="1"/>
    <col min="3339" max="3584" width="9.6328125" style="726"/>
    <col min="3585" max="3585" width="7.6328125" style="726" customWidth="1"/>
    <col min="3586" max="3586" width="32.90625" style="726" customWidth="1"/>
    <col min="3587" max="3587" width="9.1796875" style="726" customWidth="1"/>
    <col min="3588" max="3588" width="6.54296875" style="726" customWidth="1"/>
    <col min="3589" max="3589" width="7.90625" style="726" customWidth="1"/>
    <col min="3590" max="3590" width="8.08984375" style="726" customWidth="1"/>
    <col min="3591" max="3591" width="9" style="726" customWidth="1"/>
    <col min="3592" max="3592" width="11.54296875" style="726" customWidth="1"/>
    <col min="3593" max="3593" width="12.6328125" style="726" customWidth="1"/>
    <col min="3594" max="3594" width="13.6328125" style="726" customWidth="1"/>
    <col min="3595" max="3840" width="9.6328125" style="726"/>
    <col min="3841" max="3841" width="7.6328125" style="726" customWidth="1"/>
    <col min="3842" max="3842" width="32.90625" style="726" customWidth="1"/>
    <col min="3843" max="3843" width="9.1796875" style="726" customWidth="1"/>
    <col min="3844" max="3844" width="6.54296875" style="726" customWidth="1"/>
    <col min="3845" max="3845" width="7.90625" style="726" customWidth="1"/>
    <col min="3846" max="3846" width="8.08984375" style="726" customWidth="1"/>
    <col min="3847" max="3847" width="9" style="726" customWidth="1"/>
    <col min="3848" max="3848" width="11.54296875" style="726" customWidth="1"/>
    <col min="3849" max="3849" width="12.6328125" style="726" customWidth="1"/>
    <col min="3850" max="3850" width="13.6328125" style="726" customWidth="1"/>
    <col min="3851" max="4096" width="9.6328125" style="726"/>
    <col min="4097" max="4097" width="7.6328125" style="726" customWidth="1"/>
    <col min="4098" max="4098" width="32.90625" style="726" customWidth="1"/>
    <col min="4099" max="4099" width="9.1796875" style="726" customWidth="1"/>
    <col min="4100" max="4100" width="6.54296875" style="726" customWidth="1"/>
    <col min="4101" max="4101" width="7.90625" style="726" customWidth="1"/>
    <col min="4102" max="4102" width="8.08984375" style="726" customWidth="1"/>
    <col min="4103" max="4103" width="9" style="726" customWidth="1"/>
    <col min="4104" max="4104" width="11.54296875" style="726" customWidth="1"/>
    <col min="4105" max="4105" width="12.6328125" style="726" customWidth="1"/>
    <col min="4106" max="4106" width="13.6328125" style="726" customWidth="1"/>
    <col min="4107" max="4352" width="9.6328125" style="726"/>
    <col min="4353" max="4353" width="7.6328125" style="726" customWidth="1"/>
    <col min="4354" max="4354" width="32.90625" style="726" customWidth="1"/>
    <col min="4355" max="4355" width="9.1796875" style="726" customWidth="1"/>
    <col min="4356" max="4356" width="6.54296875" style="726" customWidth="1"/>
    <col min="4357" max="4357" width="7.90625" style="726" customWidth="1"/>
    <col min="4358" max="4358" width="8.08984375" style="726" customWidth="1"/>
    <col min="4359" max="4359" width="9" style="726" customWidth="1"/>
    <col min="4360" max="4360" width="11.54296875" style="726" customWidth="1"/>
    <col min="4361" max="4361" width="12.6328125" style="726" customWidth="1"/>
    <col min="4362" max="4362" width="13.6328125" style="726" customWidth="1"/>
    <col min="4363" max="4608" width="9.6328125" style="726"/>
    <col min="4609" max="4609" width="7.6328125" style="726" customWidth="1"/>
    <col min="4610" max="4610" width="32.90625" style="726" customWidth="1"/>
    <col min="4611" max="4611" width="9.1796875" style="726" customWidth="1"/>
    <col min="4612" max="4612" width="6.54296875" style="726" customWidth="1"/>
    <col min="4613" max="4613" width="7.90625" style="726" customWidth="1"/>
    <col min="4614" max="4614" width="8.08984375" style="726" customWidth="1"/>
    <col min="4615" max="4615" width="9" style="726" customWidth="1"/>
    <col min="4616" max="4616" width="11.54296875" style="726" customWidth="1"/>
    <col min="4617" max="4617" width="12.6328125" style="726" customWidth="1"/>
    <col min="4618" max="4618" width="13.6328125" style="726" customWidth="1"/>
    <col min="4619" max="4864" width="9.6328125" style="726"/>
    <col min="4865" max="4865" width="7.6328125" style="726" customWidth="1"/>
    <col min="4866" max="4866" width="32.90625" style="726" customWidth="1"/>
    <col min="4867" max="4867" width="9.1796875" style="726" customWidth="1"/>
    <col min="4868" max="4868" width="6.54296875" style="726" customWidth="1"/>
    <col min="4869" max="4869" width="7.90625" style="726" customWidth="1"/>
    <col min="4870" max="4870" width="8.08984375" style="726" customWidth="1"/>
    <col min="4871" max="4871" width="9" style="726" customWidth="1"/>
    <col min="4872" max="4872" width="11.54296875" style="726" customWidth="1"/>
    <col min="4873" max="4873" width="12.6328125" style="726" customWidth="1"/>
    <col min="4874" max="4874" width="13.6328125" style="726" customWidth="1"/>
    <col min="4875" max="5120" width="9.6328125" style="726"/>
    <col min="5121" max="5121" width="7.6328125" style="726" customWidth="1"/>
    <col min="5122" max="5122" width="32.90625" style="726" customWidth="1"/>
    <col min="5123" max="5123" width="9.1796875" style="726" customWidth="1"/>
    <col min="5124" max="5124" width="6.54296875" style="726" customWidth="1"/>
    <col min="5125" max="5125" width="7.90625" style="726" customWidth="1"/>
    <col min="5126" max="5126" width="8.08984375" style="726" customWidth="1"/>
    <col min="5127" max="5127" width="9" style="726" customWidth="1"/>
    <col min="5128" max="5128" width="11.54296875" style="726" customWidth="1"/>
    <col min="5129" max="5129" width="12.6328125" style="726" customWidth="1"/>
    <col min="5130" max="5130" width="13.6328125" style="726" customWidth="1"/>
    <col min="5131" max="5376" width="9.6328125" style="726"/>
    <col min="5377" max="5377" width="7.6328125" style="726" customWidth="1"/>
    <col min="5378" max="5378" width="32.90625" style="726" customWidth="1"/>
    <col min="5379" max="5379" width="9.1796875" style="726" customWidth="1"/>
    <col min="5380" max="5380" width="6.54296875" style="726" customWidth="1"/>
    <col min="5381" max="5381" width="7.90625" style="726" customWidth="1"/>
    <col min="5382" max="5382" width="8.08984375" style="726" customWidth="1"/>
    <col min="5383" max="5383" width="9" style="726" customWidth="1"/>
    <col min="5384" max="5384" width="11.54296875" style="726" customWidth="1"/>
    <col min="5385" max="5385" width="12.6328125" style="726" customWidth="1"/>
    <col min="5386" max="5386" width="13.6328125" style="726" customWidth="1"/>
    <col min="5387" max="5632" width="9.6328125" style="726"/>
    <col min="5633" max="5633" width="7.6328125" style="726" customWidth="1"/>
    <col min="5634" max="5634" width="32.90625" style="726" customWidth="1"/>
    <col min="5635" max="5635" width="9.1796875" style="726" customWidth="1"/>
    <col min="5636" max="5636" width="6.54296875" style="726" customWidth="1"/>
    <col min="5637" max="5637" width="7.90625" style="726" customWidth="1"/>
    <col min="5638" max="5638" width="8.08984375" style="726" customWidth="1"/>
    <col min="5639" max="5639" width="9" style="726" customWidth="1"/>
    <col min="5640" max="5640" width="11.54296875" style="726" customWidth="1"/>
    <col min="5641" max="5641" width="12.6328125" style="726" customWidth="1"/>
    <col min="5642" max="5642" width="13.6328125" style="726" customWidth="1"/>
    <col min="5643" max="5888" width="9.6328125" style="726"/>
    <col min="5889" max="5889" width="7.6328125" style="726" customWidth="1"/>
    <col min="5890" max="5890" width="32.90625" style="726" customWidth="1"/>
    <col min="5891" max="5891" width="9.1796875" style="726" customWidth="1"/>
    <col min="5892" max="5892" width="6.54296875" style="726" customWidth="1"/>
    <col min="5893" max="5893" width="7.90625" style="726" customWidth="1"/>
    <col min="5894" max="5894" width="8.08984375" style="726" customWidth="1"/>
    <col min="5895" max="5895" width="9" style="726" customWidth="1"/>
    <col min="5896" max="5896" width="11.54296875" style="726" customWidth="1"/>
    <col min="5897" max="5897" width="12.6328125" style="726" customWidth="1"/>
    <col min="5898" max="5898" width="13.6328125" style="726" customWidth="1"/>
    <col min="5899" max="6144" width="9.6328125" style="726"/>
    <col min="6145" max="6145" width="7.6328125" style="726" customWidth="1"/>
    <col min="6146" max="6146" width="32.90625" style="726" customWidth="1"/>
    <col min="6147" max="6147" width="9.1796875" style="726" customWidth="1"/>
    <col min="6148" max="6148" width="6.54296875" style="726" customWidth="1"/>
    <col min="6149" max="6149" width="7.90625" style="726" customWidth="1"/>
    <col min="6150" max="6150" width="8.08984375" style="726" customWidth="1"/>
    <col min="6151" max="6151" width="9" style="726" customWidth="1"/>
    <col min="6152" max="6152" width="11.54296875" style="726" customWidth="1"/>
    <col min="6153" max="6153" width="12.6328125" style="726" customWidth="1"/>
    <col min="6154" max="6154" width="13.6328125" style="726" customWidth="1"/>
    <col min="6155" max="6400" width="9.6328125" style="726"/>
    <col min="6401" max="6401" width="7.6328125" style="726" customWidth="1"/>
    <col min="6402" max="6402" width="32.90625" style="726" customWidth="1"/>
    <col min="6403" max="6403" width="9.1796875" style="726" customWidth="1"/>
    <col min="6404" max="6404" width="6.54296875" style="726" customWidth="1"/>
    <col min="6405" max="6405" width="7.90625" style="726" customWidth="1"/>
    <col min="6406" max="6406" width="8.08984375" style="726" customWidth="1"/>
    <col min="6407" max="6407" width="9" style="726" customWidth="1"/>
    <col min="6408" max="6408" width="11.54296875" style="726" customWidth="1"/>
    <col min="6409" max="6409" width="12.6328125" style="726" customWidth="1"/>
    <col min="6410" max="6410" width="13.6328125" style="726" customWidth="1"/>
    <col min="6411" max="6656" width="9.6328125" style="726"/>
    <col min="6657" max="6657" width="7.6328125" style="726" customWidth="1"/>
    <col min="6658" max="6658" width="32.90625" style="726" customWidth="1"/>
    <col min="6659" max="6659" width="9.1796875" style="726" customWidth="1"/>
    <col min="6660" max="6660" width="6.54296875" style="726" customWidth="1"/>
    <col min="6661" max="6661" width="7.90625" style="726" customWidth="1"/>
    <col min="6662" max="6662" width="8.08984375" style="726" customWidth="1"/>
    <col min="6663" max="6663" width="9" style="726" customWidth="1"/>
    <col min="6664" max="6664" width="11.54296875" style="726" customWidth="1"/>
    <col min="6665" max="6665" width="12.6328125" style="726" customWidth="1"/>
    <col min="6666" max="6666" width="13.6328125" style="726" customWidth="1"/>
    <col min="6667" max="6912" width="9.6328125" style="726"/>
    <col min="6913" max="6913" width="7.6328125" style="726" customWidth="1"/>
    <col min="6914" max="6914" width="32.90625" style="726" customWidth="1"/>
    <col min="6915" max="6915" width="9.1796875" style="726" customWidth="1"/>
    <col min="6916" max="6916" width="6.54296875" style="726" customWidth="1"/>
    <col min="6917" max="6917" width="7.90625" style="726" customWidth="1"/>
    <col min="6918" max="6918" width="8.08984375" style="726" customWidth="1"/>
    <col min="6919" max="6919" width="9" style="726" customWidth="1"/>
    <col min="6920" max="6920" width="11.54296875" style="726" customWidth="1"/>
    <col min="6921" max="6921" width="12.6328125" style="726" customWidth="1"/>
    <col min="6922" max="6922" width="13.6328125" style="726" customWidth="1"/>
    <col min="6923" max="7168" width="9.6328125" style="726"/>
    <col min="7169" max="7169" width="7.6328125" style="726" customWidth="1"/>
    <col min="7170" max="7170" width="32.90625" style="726" customWidth="1"/>
    <col min="7171" max="7171" width="9.1796875" style="726" customWidth="1"/>
    <col min="7172" max="7172" width="6.54296875" style="726" customWidth="1"/>
    <col min="7173" max="7173" width="7.90625" style="726" customWidth="1"/>
    <col min="7174" max="7174" width="8.08984375" style="726" customWidth="1"/>
    <col min="7175" max="7175" width="9" style="726" customWidth="1"/>
    <col min="7176" max="7176" width="11.54296875" style="726" customWidth="1"/>
    <col min="7177" max="7177" width="12.6328125" style="726" customWidth="1"/>
    <col min="7178" max="7178" width="13.6328125" style="726" customWidth="1"/>
    <col min="7179" max="7424" width="9.6328125" style="726"/>
    <col min="7425" max="7425" width="7.6328125" style="726" customWidth="1"/>
    <col min="7426" max="7426" width="32.90625" style="726" customWidth="1"/>
    <col min="7427" max="7427" width="9.1796875" style="726" customWidth="1"/>
    <col min="7428" max="7428" width="6.54296875" style="726" customWidth="1"/>
    <col min="7429" max="7429" width="7.90625" style="726" customWidth="1"/>
    <col min="7430" max="7430" width="8.08984375" style="726" customWidth="1"/>
    <col min="7431" max="7431" width="9" style="726" customWidth="1"/>
    <col min="7432" max="7432" width="11.54296875" style="726" customWidth="1"/>
    <col min="7433" max="7433" width="12.6328125" style="726" customWidth="1"/>
    <col min="7434" max="7434" width="13.6328125" style="726" customWidth="1"/>
    <col min="7435" max="7680" width="9.6328125" style="726"/>
    <col min="7681" max="7681" width="7.6328125" style="726" customWidth="1"/>
    <col min="7682" max="7682" width="32.90625" style="726" customWidth="1"/>
    <col min="7683" max="7683" width="9.1796875" style="726" customWidth="1"/>
    <col min="7684" max="7684" width="6.54296875" style="726" customWidth="1"/>
    <col min="7685" max="7685" width="7.90625" style="726" customWidth="1"/>
    <col min="7686" max="7686" width="8.08984375" style="726" customWidth="1"/>
    <col min="7687" max="7687" width="9" style="726" customWidth="1"/>
    <col min="7688" max="7688" width="11.54296875" style="726" customWidth="1"/>
    <col min="7689" max="7689" width="12.6328125" style="726" customWidth="1"/>
    <col min="7690" max="7690" width="13.6328125" style="726" customWidth="1"/>
    <col min="7691" max="7936" width="9.6328125" style="726"/>
    <col min="7937" max="7937" width="7.6328125" style="726" customWidth="1"/>
    <col min="7938" max="7938" width="32.90625" style="726" customWidth="1"/>
    <col min="7939" max="7939" width="9.1796875" style="726" customWidth="1"/>
    <col min="7940" max="7940" width="6.54296875" style="726" customWidth="1"/>
    <col min="7941" max="7941" width="7.90625" style="726" customWidth="1"/>
    <col min="7942" max="7942" width="8.08984375" style="726" customWidth="1"/>
    <col min="7943" max="7943" width="9" style="726" customWidth="1"/>
    <col min="7944" max="7944" width="11.54296875" style="726" customWidth="1"/>
    <col min="7945" max="7945" width="12.6328125" style="726" customWidth="1"/>
    <col min="7946" max="7946" width="13.6328125" style="726" customWidth="1"/>
    <col min="7947" max="8192" width="9.6328125" style="726"/>
    <col min="8193" max="8193" width="7.6328125" style="726" customWidth="1"/>
    <col min="8194" max="8194" width="32.90625" style="726" customWidth="1"/>
    <col min="8195" max="8195" width="9.1796875" style="726" customWidth="1"/>
    <col min="8196" max="8196" width="6.54296875" style="726" customWidth="1"/>
    <col min="8197" max="8197" width="7.90625" style="726" customWidth="1"/>
    <col min="8198" max="8198" width="8.08984375" style="726" customWidth="1"/>
    <col min="8199" max="8199" width="9" style="726" customWidth="1"/>
    <col min="8200" max="8200" width="11.54296875" style="726" customWidth="1"/>
    <col min="8201" max="8201" width="12.6328125" style="726" customWidth="1"/>
    <col min="8202" max="8202" width="13.6328125" style="726" customWidth="1"/>
    <col min="8203" max="8448" width="9.6328125" style="726"/>
    <col min="8449" max="8449" width="7.6328125" style="726" customWidth="1"/>
    <col min="8450" max="8450" width="32.90625" style="726" customWidth="1"/>
    <col min="8451" max="8451" width="9.1796875" style="726" customWidth="1"/>
    <col min="8452" max="8452" width="6.54296875" style="726" customWidth="1"/>
    <col min="8453" max="8453" width="7.90625" style="726" customWidth="1"/>
    <col min="8454" max="8454" width="8.08984375" style="726" customWidth="1"/>
    <col min="8455" max="8455" width="9" style="726" customWidth="1"/>
    <col min="8456" max="8456" width="11.54296875" style="726" customWidth="1"/>
    <col min="8457" max="8457" width="12.6328125" style="726" customWidth="1"/>
    <col min="8458" max="8458" width="13.6328125" style="726" customWidth="1"/>
    <col min="8459" max="8704" width="9.6328125" style="726"/>
    <col min="8705" max="8705" width="7.6328125" style="726" customWidth="1"/>
    <col min="8706" max="8706" width="32.90625" style="726" customWidth="1"/>
    <col min="8707" max="8707" width="9.1796875" style="726" customWidth="1"/>
    <col min="8708" max="8708" width="6.54296875" style="726" customWidth="1"/>
    <col min="8709" max="8709" width="7.90625" style="726" customWidth="1"/>
    <col min="8710" max="8710" width="8.08984375" style="726" customWidth="1"/>
    <col min="8711" max="8711" width="9" style="726" customWidth="1"/>
    <col min="8712" max="8712" width="11.54296875" style="726" customWidth="1"/>
    <col min="8713" max="8713" width="12.6328125" style="726" customWidth="1"/>
    <col min="8714" max="8714" width="13.6328125" style="726" customWidth="1"/>
    <col min="8715" max="8960" width="9.6328125" style="726"/>
    <col min="8961" max="8961" width="7.6328125" style="726" customWidth="1"/>
    <col min="8962" max="8962" width="32.90625" style="726" customWidth="1"/>
    <col min="8963" max="8963" width="9.1796875" style="726" customWidth="1"/>
    <col min="8964" max="8964" width="6.54296875" style="726" customWidth="1"/>
    <col min="8965" max="8965" width="7.90625" style="726" customWidth="1"/>
    <col min="8966" max="8966" width="8.08984375" style="726" customWidth="1"/>
    <col min="8967" max="8967" width="9" style="726" customWidth="1"/>
    <col min="8968" max="8968" width="11.54296875" style="726" customWidth="1"/>
    <col min="8969" max="8969" width="12.6328125" style="726" customWidth="1"/>
    <col min="8970" max="8970" width="13.6328125" style="726" customWidth="1"/>
    <col min="8971" max="9216" width="9.6328125" style="726"/>
    <col min="9217" max="9217" width="7.6328125" style="726" customWidth="1"/>
    <col min="9218" max="9218" width="32.90625" style="726" customWidth="1"/>
    <col min="9219" max="9219" width="9.1796875" style="726" customWidth="1"/>
    <col min="9220" max="9220" width="6.54296875" style="726" customWidth="1"/>
    <col min="9221" max="9221" width="7.90625" style="726" customWidth="1"/>
    <col min="9222" max="9222" width="8.08984375" style="726" customWidth="1"/>
    <col min="9223" max="9223" width="9" style="726" customWidth="1"/>
    <col min="9224" max="9224" width="11.54296875" style="726" customWidth="1"/>
    <col min="9225" max="9225" width="12.6328125" style="726" customWidth="1"/>
    <col min="9226" max="9226" width="13.6328125" style="726" customWidth="1"/>
    <col min="9227" max="9472" width="9.6328125" style="726"/>
    <col min="9473" max="9473" width="7.6328125" style="726" customWidth="1"/>
    <col min="9474" max="9474" width="32.90625" style="726" customWidth="1"/>
    <col min="9475" max="9475" width="9.1796875" style="726" customWidth="1"/>
    <col min="9476" max="9476" width="6.54296875" style="726" customWidth="1"/>
    <col min="9477" max="9477" width="7.90625" style="726" customWidth="1"/>
    <col min="9478" max="9478" width="8.08984375" style="726" customWidth="1"/>
    <col min="9479" max="9479" width="9" style="726" customWidth="1"/>
    <col min="9480" max="9480" width="11.54296875" style="726" customWidth="1"/>
    <col min="9481" max="9481" width="12.6328125" style="726" customWidth="1"/>
    <col min="9482" max="9482" width="13.6328125" style="726" customWidth="1"/>
    <col min="9483" max="9728" width="9.6328125" style="726"/>
    <col min="9729" max="9729" width="7.6328125" style="726" customWidth="1"/>
    <col min="9730" max="9730" width="32.90625" style="726" customWidth="1"/>
    <col min="9731" max="9731" width="9.1796875" style="726" customWidth="1"/>
    <col min="9732" max="9732" width="6.54296875" style="726" customWidth="1"/>
    <col min="9733" max="9733" width="7.90625" style="726" customWidth="1"/>
    <col min="9734" max="9734" width="8.08984375" style="726" customWidth="1"/>
    <col min="9735" max="9735" width="9" style="726" customWidth="1"/>
    <col min="9736" max="9736" width="11.54296875" style="726" customWidth="1"/>
    <col min="9737" max="9737" width="12.6328125" style="726" customWidth="1"/>
    <col min="9738" max="9738" width="13.6328125" style="726" customWidth="1"/>
    <col min="9739" max="9984" width="9.6328125" style="726"/>
    <col min="9985" max="9985" width="7.6328125" style="726" customWidth="1"/>
    <col min="9986" max="9986" width="32.90625" style="726" customWidth="1"/>
    <col min="9987" max="9987" width="9.1796875" style="726" customWidth="1"/>
    <col min="9988" max="9988" width="6.54296875" style="726" customWidth="1"/>
    <col min="9989" max="9989" width="7.90625" style="726" customWidth="1"/>
    <col min="9990" max="9990" width="8.08984375" style="726" customWidth="1"/>
    <col min="9991" max="9991" width="9" style="726" customWidth="1"/>
    <col min="9992" max="9992" width="11.54296875" style="726" customWidth="1"/>
    <col min="9993" max="9993" width="12.6328125" style="726" customWidth="1"/>
    <col min="9994" max="9994" width="13.6328125" style="726" customWidth="1"/>
    <col min="9995" max="10240" width="9.6328125" style="726"/>
    <col min="10241" max="10241" width="7.6328125" style="726" customWidth="1"/>
    <col min="10242" max="10242" width="32.90625" style="726" customWidth="1"/>
    <col min="10243" max="10243" width="9.1796875" style="726" customWidth="1"/>
    <col min="10244" max="10244" width="6.54296875" style="726" customWidth="1"/>
    <col min="10245" max="10245" width="7.90625" style="726" customWidth="1"/>
    <col min="10246" max="10246" width="8.08984375" style="726" customWidth="1"/>
    <col min="10247" max="10247" width="9" style="726" customWidth="1"/>
    <col min="10248" max="10248" width="11.54296875" style="726" customWidth="1"/>
    <col min="10249" max="10249" width="12.6328125" style="726" customWidth="1"/>
    <col min="10250" max="10250" width="13.6328125" style="726" customWidth="1"/>
    <col min="10251" max="10496" width="9.6328125" style="726"/>
    <col min="10497" max="10497" width="7.6328125" style="726" customWidth="1"/>
    <col min="10498" max="10498" width="32.90625" style="726" customWidth="1"/>
    <col min="10499" max="10499" width="9.1796875" style="726" customWidth="1"/>
    <col min="10500" max="10500" width="6.54296875" style="726" customWidth="1"/>
    <col min="10501" max="10501" width="7.90625" style="726" customWidth="1"/>
    <col min="10502" max="10502" width="8.08984375" style="726" customWidth="1"/>
    <col min="10503" max="10503" width="9" style="726" customWidth="1"/>
    <col min="10504" max="10504" width="11.54296875" style="726" customWidth="1"/>
    <col min="10505" max="10505" width="12.6328125" style="726" customWidth="1"/>
    <col min="10506" max="10506" width="13.6328125" style="726" customWidth="1"/>
    <col min="10507" max="10752" width="9.6328125" style="726"/>
    <col min="10753" max="10753" width="7.6328125" style="726" customWidth="1"/>
    <col min="10754" max="10754" width="32.90625" style="726" customWidth="1"/>
    <col min="10755" max="10755" width="9.1796875" style="726" customWidth="1"/>
    <col min="10756" max="10756" width="6.54296875" style="726" customWidth="1"/>
    <col min="10757" max="10757" width="7.90625" style="726" customWidth="1"/>
    <col min="10758" max="10758" width="8.08984375" style="726" customWidth="1"/>
    <col min="10759" max="10759" width="9" style="726" customWidth="1"/>
    <col min="10760" max="10760" width="11.54296875" style="726" customWidth="1"/>
    <col min="10761" max="10761" width="12.6328125" style="726" customWidth="1"/>
    <col min="10762" max="10762" width="13.6328125" style="726" customWidth="1"/>
    <col min="10763" max="11008" width="9.6328125" style="726"/>
    <col min="11009" max="11009" width="7.6328125" style="726" customWidth="1"/>
    <col min="11010" max="11010" width="32.90625" style="726" customWidth="1"/>
    <col min="11011" max="11011" width="9.1796875" style="726" customWidth="1"/>
    <col min="11012" max="11012" width="6.54296875" style="726" customWidth="1"/>
    <col min="11013" max="11013" width="7.90625" style="726" customWidth="1"/>
    <col min="11014" max="11014" width="8.08984375" style="726" customWidth="1"/>
    <col min="11015" max="11015" width="9" style="726" customWidth="1"/>
    <col min="11016" max="11016" width="11.54296875" style="726" customWidth="1"/>
    <col min="11017" max="11017" width="12.6328125" style="726" customWidth="1"/>
    <col min="11018" max="11018" width="13.6328125" style="726" customWidth="1"/>
    <col min="11019" max="11264" width="9.6328125" style="726"/>
    <col min="11265" max="11265" width="7.6328125" style="726" customWidth="1"/>
    <col min="11266" max="11266" width="32.90625" style="726" customWidth="1"/>
    <col min="11267" max="11267" width="9.1796875" style="726" customWidth="1"/>
    <col min="11268" max="11268" width="6.54296875" style="726" customWidth="1"/>
    <col min="11269" max="11269" width="7.90625" style="726" customWidth="1"/>
    <col min="11270" max="11270" width="8.08984375" style="726" customWidth="1"/>
    <col min="11271" max="11271" width="9" style="726" customWidth="1"/>
    <col min="11272" max="11272" width="11.54296875" style="726" customWidth="1"/>
    <col min="11273" max="11273" width="12.6328125" style="726" customWidth="1"/>
    <col min="11274" max="11274" width="13.6328125" style="726" customWidth="1"/>
    <col min="11275" max="11520" width="9.6328125" style="726"/>
    <col min="11521" max="11521" width="7.6328125" style="726" customWidth="1"/>
    <col min="11522" max="11522" width="32.90625" style="726" customWidth="1"/>
    <col min="11523" max="11523" width="9.1796875" style="726" customWidth="1"/>
    <col min="11524" max="11524" width="6.54296875" style="726" customWidth="1"/>
    <col min="11525" max="11525" width="7.90625" style="726" customWidth="1"/>
    <col min="11526" max="11526" width="8.08984375" style="726" customWidth="1"/>
    <col min="11527" max="11527" width="9" style="726" customWidth="1"/>
    <col min="11528" max="11528" width="11.54296875" style="726" customWidth="1"/>
    <col min="11529" max="11529" width="12.6328125" style="726" customWidth="1"/>
    <col min="11530" max="11530" width="13.6328125" style="726" customWidth="1"/>
    <col min="11531" max="11776" width="9.6328125" style="726"/>
    <col min="11777" max="11777" width="7.6328125" style="726" customWidth="1"/>
    <col min="11778" max="11778" width="32.90625" style="726" customWidth="1"/>
    <col min="11779" max="11779" width="9.1796875" style="726" customWidth="1"/>
    <col min="11780" max="11780" width="6.54296875" style="726" customWidth="1"/>
    <col min="11781" max="11781" width="7.90625" style="726" customWidth="1"/>
    <col min="11782" max="11782" width="8.08984375" style="726" customWidth="1"/>
    <col min="11783" max="11783" width="9" style="726" customWidth="1"/>
    <col min="11784" max="11784" width="11.54296875" style="726" customWidth="1"/>
    <col min="11785" max="11785" width="12.6328125" style="726" customWidth="1"/>
    <col min="11786" max="11786" width="13.6328125" style="726" customWidth="1"/>
    <col min="11787" max="12032" width="9.6328125" style="726"/>
    <col min="12033" max="12033" width="7.6328125" style="726" customWidth="1"/>
    <col min="12034" max="12034" width="32.90625" style="726" customWidth="1"/>
    <col min="12035" max="12035" width="9.1796875" style="726" customWidth="1"/>
    <col min="12036" max="12036" width="6.54296875" style="726" customWidth="1"/>
    <col min="12037" max="12037" width="7.90625" style="726" customWidth="1"/>
    <col min="12038" max="12038" width="8.08984375" style="726" customWidth="1"/>
    <col min="12039" max="12039" width="9" style="726" customWidth="1"/>
    <col min="12040" max="12040" width="11.54296875" style="726" customWidth="1"/>
    <col min="12041" max="12041" width="12.6328125" style="726" customWidth="1"/>
    <col min="12042" max="12042" width="13.6328125" style="726" customWidth="1"/>
    <col min="12043" max="12288" width="9.6328125" style="726"/>
    <col min="12289" max="12289" width="7.6328125" style="726" customWidth="1"/>
    <col min="12290" max="12290" width="32.90625" style="726" customWidth="1"/>
    <col min="12291" max="12291" width="9.1796875" style="726" customWidth="1"/>
    <col min="12292" max="12292" width="6.54296875" style="726" customWidth="1"/>
    <col min="12293" max="12293" width="7.90625" style="726" customWidth="1"/>
    <col min="12294" max="12294" width="8.08984375" style="726" customWidth="1"/>
    <col min="12295" max="12295" width="9" style="726" customWidth="1"/>
    <col min="12296" max="12296" width="11.54296875" style="726" customWidth="1"/>
    <col min="12297" max="12297" width="12.6328125" style="726" customWidth="1"/>
    <col min="12298" max="12298" width="13.6328125" style="726" customWidth="1"/>
    <col min="12299" max="12544" width="9.6328125" style="726"/>
    <col min="12545" max="12545" width="7.6328125" style="726" customWidth="1"/>
    <col min="12546" max="12546" width="32.90625" style="726" customWidth="1"/>
    <col min="12547" max="12547" width="9.1796875" style="726" customWidth="1"/>
    <col min="12548" max="12548" width="6.54296875" style="726" customWidth="1"/>
    <col min="12549" max="12549" width="7.90625" style="726" customWidth="1"/>
    <col min="12550" max="12550" width="8.08984375" style="726" customWidth="1"/>
    <col min="12551" max="12551" width="9" style="726" customWidth="1"/>
    <col min="12552" max="12552" width="11.54296875" style="726" customWidth="1"/>
    <col min="12553" max="12553" width="12.6328125" style="726" customWidth="1"/>
    <col min="12554" max="12554" width="13.6328125" style="726" customWidth="1"/>
    <col min="12555" max="12800" width="9.6328125" style="726"/>
    <col min="12801" max="12801" width="7.6328125" style="726" customWidth="1"/>
    <col min="12802" max="12802" width="32.90625" style="726" customWidth="1"/>
    <col min="12803" max="12803" width="9.1796875" style="726" customWidth="1"/>
    <col min="12804" max="12804" width="6.54296875" style="726" customWidth="1"/>
    <col min="12805" max="12805" width="7.90625" style="726" customWidth="1"/>
    <col min="12806" max="12806" width="8.08984375" style="726" customWidth="1"/>
    <col min="12807" max="12807" width="9" style="726" customWidth="1"/>
    <col min="12808" max="12808" width="11.54296875" style="726" customWidth="1"/>
    <col min="12809" max="12809" width="12.6328125" style="726" customWidth="1"/>
    <col min="12810" max="12810" width="13.6328125" style="726" customWidth="1"/>
    <col min="12811" max="13056" width="9.6328125" style="726"/>
    <col min="13057" max="13057" width="7.6328125" style="726" customWidth="1"/>
    <col min="13058" max="13058" width="32.90625" style="726" customWidth="1"/>
    <col min="13059" max="13059" width="9.1796875" style="726" customWidth="1"/>
    <col min="13060" max="13060" width="6.54296875" style="726" customWidth="1"/>
    <col min="13061" max="13061" width="7.90625" style="726" customWidth="1"/>
    <col min="13062" max="13062" width="8.08984375" style="726" customWidth="1"/>
    <col min="13063" max="13063" width="9" style="726" customWidth="1"/>
    <col min="13064" max="13064" width="11.54296875" style="726" customWidth="1"/>
    <col min="13065" max="13065" width="12.6328125" style="726" customWidth="1"/>
    <col min="13066" max="13066" width="13.6328125" style="726" customWidth="1"/>
    <col min="13067" max="13312" width="9.6328125" style="726"/>
    <col min="13313" max="13313" width="7.6328125" style="726" customWidth="1"/>
    <col min="13314" max="13314" width="32.90625" style="726" customWidth="1"/>
    <col min="13315" max="13315" width="9.1796875" style="726" customWidth="1"/>
    <col min="13316" max="13316" width="6.54296875" style="726" customWidth="1"/>
    <col min="13317" max="13317" width="7.90625" style="726" customWidth="1"/>
    <col min="13318" max="13318" width="8.08984375" style="726" customWidth="1"/>
    <col min="13319" max="13319" width="9" style="726" customWidth="1"/>
    <col min="13320" max="13320" width="11.54296875" style="726" customWidth="1"/>
    <col min="13321" max="13321" width="12.6328125" style="726" customWidth="1"/>
    <col min="13322" max="13322" width="13.6328125" style="726" customWidth="1"/>
    <col min="13323" max="13568" width="9.6328125" style="726"/>
    <col min="13569" max="13569" width="7.6328125" style="726" customWidth="1"/>
    <col min="13570" max="13570" width="32.90625" style="726" customWidth="1"/>
    <col min="13571" max="13571" width="9.1796875" style="726" customWidth="1"/>
    <col min="13572" max="13572" width="6.54296875" style="726" customWidth="1"/>
    <col min="13573" max="13573" width="7.90625" style="726" customWidth="1"/>
    <col min="13574" max="13574" width="8.08984375" style="726" customWidth="1"/>
    <col min="13575" max="13575" width="9" style="726" customWidth="1"/>
    <col min="13576" max="13576" width="11.54296875" style="726" customWidth="1"/>
    <col min="13577" max="13577" width="12.6328125" style="726" customWidth="1"/>
    <col min="13578" max="13578" width="13.6328125" style="726" customWidth="1"/>
    <col min="13579" max="13824" width="9.6328125" style="726"/>
    <col min="13825" max="13825" width="7.6328125" style="726" customWidth="1"/>
    <col min="13826" max="13826" width="32.90625" style="726" customWidth="1"/>
    <col min="13827" max="13827" width="9.1796875" style="726" customWidth="1"/>
    <col min="13828" max="13828" width="6.54296875" style="726" customWidth="1"/>
    <col min="13829" max="13829" width="7.90625" style="726" customWidth="1"/>
    <col min="13830" max="13830" width="8.08984375" style="726" customWidth="1"/>
    <col min="13831" max="13831" width="9" style="726" customWidth="1"/>
    <col min="13832" max="13832" width="11.54296875" style="726" customWidth="1"/>
    <col min="13833" max="13833" width="12.6328125" style="726" customWidth="1"/>
    <col min="13834" max="13834" width="13.6328125" style="726" customWidth="1"/>
    <col min="13835" max="14080" width="9.6328125" style="726"/>
    <col min="14081" max="14081" width="7.6328125" style="726" customWidth="1"/>
    <col min="14082" max="14082" width="32.90625" style="726" customWidth="1"/>
    <col min="14083" max="14083" width="9.1796875" style="726" customWidth="1"/>
    <col min="14084" max="14084" width="6.54296875" style="726" customWidth="1"/>
    <col min="14085" max="14085" width="7.90625" style="726" customWidth="1"/>
    <col min="14086" max="14086" width="8.08984375" style="726" customWidth="1"/>
    <col min="14087" max="14087" width="9" style="726" customWidth="1"/>
    <col min="14088" max="14088" width="11.54296875" style="726" customWidth="1"/>
    <col min="14089" max="14089" width="12.6328125" style="726" customWidth="1"/>
    <col min="14090" max="14090" width="13.6328125" style="726" customWidth="1"/>
    <col min="14091" max="14336" width="9.6328125" style="726"/>
    <col min="14337" max="14337" width="7.6328125" style="726" customWidth="1"/>
    <col min="14338" max="14338" width="32.90625" style="726" customWidth="1"/>
    <col min="14339" max="14339" width="9.1796875" style="726" customWidth="1"/>
    <col min="14340" max="14340" width="6.54296875" style="726" customWidth="1"/>
    <col min="14341" max="14341" width="7.90625" style="726" customWidth="1"/>
    <col min="14342" max="14342" width="8.08984375" style="726" customWidth="1"/>
    <col min="14343" max="14343" width="9" style="726" customWidth="1"/>
    <col min="14344" max="14344" width="11.54296875" style="726" customWidth="1"/>
    <col min="14345" max="14345" width="12.6328125" style="726" customWidth="1"/>
    <col min="14346" max="14346" width="13.6328125" style="726" customWidth="1"/>
    <col min="14347" max="14592" width="9.6328125" style="726"/>
    <col min="14593" max="14593" width="7.6328125" style="726" customWidth="1"/>
    <col min="14594" max="14594" width="32.90625" style="726" customWidth="1"/>
    <col min="14595" max="14595" width="9.1796875" style="726" customWidth="1"/>
    <col min="14596" max="14596" width="6.54296875" style="726" customWidth="1"/>
    <col min="14597" max="14597" width="7.90625" style="726" customWidth="1"/>
    <col min="14598" max="14598" width="8.08984375" style="726" customWidth="1"/>
    <col min="14599" max="14599" width="9" style="726" customWidth="1"/>
    <col min="14600" max="14600" width="11.54296875" style="726" customWidth="1"/>
    <col min="14601" max="14601" width="12.6328125" style="726" customWidth="1"/>
    <col min="14602" max="14602" width="13.6328125" style="726" customWidth="1"/>
    <col min="14603" max="14848" width="9.6328125" style="726"/>
    <col min="14849" max="14849" width="7.6328125" style="726" customWidth="1"/>
    <col min="14850" max="14850" width="32.90625" style="726" customWidth="1"/>
    <col min="14851" max="14851" width="9.1796875" style="726" customWidth="1"/>
    <col min="14852" max="14852" width="6.54296875" style="726" customWidth="1"/>
    <col min="14853" max="14853" width="7.90625" style="726" customWidth="1"/>
    <col min="14854" max="14854" width="8.08984375" style="726" customWidth="1"/>
    <col min="14855" max="14855" width="9" style="726" customWidth="1"/>
    <col min="14856" max="14856" width="11.54296875" style="726" customWidth="1"/>
    <col min="14857" max="14857" width="12.6328125" style="726" customWidth="1"/>
    <col min="14858" max="14858" width="13.6328125" style="726" customWidth="1"/>
    <col min="14859" max="15104" width="9.6328125" style="726"/>
    <col min="15105" max="15105" width="7.6328125" style="726" customWidth="1"/>
    <col min="15106" max="15106" width="32.90625" style="726" customWidth="1"/>
    <col min="15107" max="15107" width="9.1796875" style="726" customWidth="1"/>
    <col min="15108" max="15108" width="6.54296875" style="726" customWidth="1"/>
    <col min="15109" max="15109" width="7.90625" style="726" customWidth="1"/>
    <col min="15110" max="15110" width="8.08984375" style="726" customWidth="1"/>
    <col min="15111" max="15111" width="9" style="726" customWidth="1"/>
    <col min="15112" max="15112" width="11.54296875" style="726" customWidth="1"/>
    <col min="15113" max="15113" width="12.6328125" style="726" customWidth="1"/>
    <col min="15114" max="15114" width="13.6328125" style="726" customWidth="1"/>
    <col min="15115" max="15360" width="9.6328125" style="726"/>
    <col min="15361" max="15361" width="7.6328125" style="726" customWidth="1"/>
    <col min="15362" max="15362" width="32.90625" style="726" customWidth="1"/>
    <col min="15363" max="15363" width="9.1796875" style="726" customWidth="1"/>
    <col min="15364" max="15364" width="6.54296875" style="726" customWidth="1"/>
    <col min="15365" max="15365" width="7.90625" style="726" customWidth="1"/>
    <col min="15366" max="15366" width="8.08984375" style="726" customWidth="1"/>
    <col min="15367" max="15367" width="9" style="726" customWidth="1"/>
    <col min="15368" max="15368" width="11.54296875" style="726" customWidth="1"/>
    <col min="15369" max="15369" width="12.6328125" style="726" customWidth="1"/>
    <col min="15370" max="15370" width="13.6328125" style="726" customWidth="1"/>
    <col min="15371" max="15616" width="9.6328125" style="726"/>
    <col min="15617" max="15617" width="7.6328125" style="726" customWidth="1"/>
    <col min="15618" max="15618" width="32.90625" style="726" customWidth="1"/>
    <col min="15619" max="15619" width="9.1796875" style="726" customWidth="1"/>
    <col min="15620" max="15620" width="6.54296875" style="726" customWidth="1"/>
    <col min="15621" max="15621" width="7.90625" style="726" customWidth="1"/>
    <col min="15622" max="15622" width="8.08984375" style="726" customWidth="1"/>
    <col min="15623" max="15623" width="9" style="726" customWidth="1"/>
    <col min="15624" max="15624" width="11.54296875" style="726" customWidth="1"/>
    <col min="15625" max="15625" width="12.6328125" style="726" customWidth="1"/>
    <col min="15626" max="15626" width="13.6328125" style="726" customWidth="1"/>
    <col min="15627" max="15872" width="9.6328125" style="726"/>
    <col min="15873" max="15873" width="7.6328125" style="726" customWidth="1"/>
    <col min="15874" max="15874" width="32.90625" style="726" customWidth="1"/>
    <col min="15875" max="15875" width="9.1796875" style="726" customWidth="1"/>
    <col min="15876" max="15876" width="6.54296875" style="726" customWidth="1"/>
    <col min="15877" max="15877" width="7.90625" style="726" customWidth="1"/>
    <col min="15878" max="15878" width="8.08984375" style="726" customWidth="1"/>
    <col min="15879" max="15879" width="9" style="726" customWidth="1"/>
    <col min="15880" max="15880" width="11.54296875" style="726" customWidth="1"/>
    <col min="15881" max="15881" width="12.6328125" style="726" customWidth="1"/>
    <col min="15882" max="15882" width="13.6328125" style="726" customWidth="1"/>
    <col min="15883" max="16128" width="9.6328125" style="726"/>
    <col min="16129" max="16129" width="7.6328125" style="726" customWidth="1"/>
    <col min="16130" max="16130" width="32.90625" style="726" customWidth="1"/>
    <col min="16131" max="16131" width="9.1796875" style="726" customWidth="1"/>
    <col min="16132" max="16132" width="6.54296875" style="726" customWidth="1"/>
    <col min="16133" max="16133" width="7.90625" style="726" customWidth="1"/>
    <col min="16134" max="16134" width="8.08984375" style="726" customWidth="1"/>
    <col min="16135" max="16135" width="9" style="726" customWidth="1"/>
    <col min="16136" max="16136" width="11.54296875" style="726" customWidth="1"/>
    <col min="16137" max="16137" width="12.6328125" style="726" customWidth="1"/>
    <col min="16138" max="16138" width="13.6328125" style="726" customWidth="1"/>
    <col min="16139" max="16384" width="9.6328125" style="726"/>
  </cols>
  <sheetData>
    <row r="1" spans="1:10">
      <c r="A1" s="1008" t="s">
        <v>490</v>
      </c>
      <c r="B1" s="1008"/>
      <c r="C1" s="1008"/>
      <c r="D1" s="1008"/>
      <c r="E1" s="1008"/>
      <c r="F1" s="1008"/>
      <c r="G1" s="1008"/>
      <c r="H1" s="1008"/>
    </row>
    <row r="2" spans="1:10">
      <c r="A2" s="1037" t="s">
        <v>240</v>
      </c>
      <c r="B2" s="1037"/>
      <c r="C2" s="1037"/>
      <c r="D2" s="1037"/>
      <c r="E2" s="1037"/>
      <c r="F2" s="1037"/>
      <c r="G2" s="1037"/>
      <c r="H2" s="1037"/>
    </row>
    <row r="3" spans="1:10">
      <c r="A3" s="1038" t="str">
        <f>+'Attachment H-30A'!D5</f>
        <v>Transource Maryland, LLC</v>
      </c>
      <c r="B3" s="1038"/>
      <c r="C3" s="1038"/>
      <c r="D3" s="1038"/>
      <c r="E3" s="1038"/>
      <c r="F3" s="1038"/>
      <c r="G3" s="1038"/>
      <c r="H3" s="1038"/>
    </row>
    <row r="4" spans="1:10">
      <c r="H4" s="727"/>
    </row>
    <row r="5" spans="1:10">
      <c r="H5" s="727"/>
    </row>
    <row r="7" spans="1:10">
      <c r="A7" s="1036"/>
      <c r="B7" s="1036"/>
      <c r="C7" s="1036"/>
      <c r="D7" s="1036"/>
      <c r="E7" s="1036"/>
      <c r="F7" s="1036"/>
      <c r="G7" s="1036"/>
      <c r="H7" s="1036"/>
    </row>
    <row r="8" spans="1:10">
      <c r="A8" s="1036" t="s">
        <v>415</v>
      </c>
      <c r="B8" s="1036"/>
      <c r="C8" s="1036"/>
      <c r="D8" s="1036"/>
      <c r="E8" s="1036"/>
      <c r="F8" s="1036"/>
      <c r="G8" s="1036"/>
      <c r="H8" s="1036"/>
    </row>
    <row r="9" spans="1:10">
      <c r="A9" s="1036" t="s">
        <v>416</v>
      </c>
      <c r="B9" s="1036"/>
      <c r="C9" s="1036"/>
      <c r="D9" s="1036"/>
      <c r="E9" s="1036"/>
      <c r="F9" s="1036"/>
      <c r="G9" s="1036"/>
      <c r="H9" s="1036"/>
    </row>
    <row r="10" spans="1:10">
      <c r="A10" s="1036" t="s">
        <v>641</v>
      </c>
      <c r="B10" s="1036"/>
      <c r="C10" s="1036"/>
      <c r="D10" s="1036"/>
      <c r="E10" s="1036"/>
      <c r="F10" s="1036"/>
      <c r="G10" s="1036"/>
      <c r="H10" s="1036"/>
    </row>
    <row r="11" spans="1:10">
      <c r="A11" s="728"/>
    </row>
    <row r="12" spans="1:10" ht="73.5" customHeight="1">
      <c r="C12" s="729" t="s">
        <v>335</v>
      </c>
      <c r="D12" s="729" t="s">
        <v>336</v>
      </c>
      <c r="E12" s="729" t="s">
        <v>337</v>
      </c>
      <c r="F12" s="729" t="s">
        <v>338</v>
      </c>
      <c r="G12" s="729" t="s">
        <v>339</v>
      </c>
      <c r="H12" s="729" t="s">
        <v>643</v>
      </c>
    </row>
    <row r="13" spans="1:10">
      <c r="A13" s="730" t="s">
        <v>340</v>
      </c>
    </row>
    <row r="14" spans="1:10">
      <c r="A14" s="730"/>
    </row>
    <row r="15" spans="1:10">
      <c r="A15" s="731" t="s">
        <v>417</v>
      </c>
      <c r="B15" s="726" t="s">
        <v>418</v>
      </c>
      <c r="C15" s="732">
        <v>15</v>
      </c>
      <c r="D15" s="733" t="s">
        <v>359</v>
      </c>
      <c r="E15" s="734">
        <v>0.05</v>
      </c>
      <c r="F15" s="734">
        <v>0.05</v>
      </c>
      <c r="G15" s="734">
        <f>E15-F15</f>
        <v>0</v>
      </c>
      <c r="H15" s="735">
        <f>(1-G15)/C15</f>
        <v>6.6666666666666666E-2</v>
      </c>
    </row>
    <row r="16" spans="1:10">
      <c r="A16" s="726" t="s">
        <v>342</v>
      </c>
      <c r="B16" s="726" t="s">
        <v>343</v>
      </c>
      <c r="C16" s="732">
        <v>62</v>
      </c>
      <c r="D16" s="733" t="s">
        <v>341</v>
      </c>
      <c r="E16" s="734">
        <v>0.05</v>
      </c>
      <c r="F16" s="734">
        <v>0.15</v>
      </c>
      <c r="G16" s="734">
        <f t="shared" ref="G16:G22" si="0">E16-F16</f>
        <v>-9.9999999999999992E-2</v>
      </c>
      <c r="H16" s="735">
        <f t="shared" ref="H16:H22" si="1">(1-G16)/C16</f>
        <v>1.7741935483870968E-2</v>
      </c>
      <c r="I16" s="736"/>
      <c r="J16" s="737"/>
    </row>
    <row r="17" spans="1:10">
      <c r="A17" s="726" t="s">
        <v>344</v>
      </c>
      <c r="B17" s="726" t="s">
        <v>345</v>
      </c>
      <c r="C17" s="732">
        <v>45</v>
      </c>
      <c r="D17" s="738" t="s">
        <v>419</v>
      </c>
      <c r="E17" s="734">
        <v>0.28000000000000003</v>
      </c>
      <c r="F17" s="734">
        <v>0.13</v>
      </c>
      <c r="G17" s="734">
        <f t="shared" si="0"/>
        <v>0.15000000000000002</v>
      </c>
      <c r="H17" s="735">
        <f t="shared" si="1"/>
        <v>1.8888888888888889E-2</v>
      </c>
      <c r="I17" s="736"/>
      <c r="J17" s="737"/>
    </row>
    <row r="18" spans="1:10">
      <c r="A18" s="726" t="s">
        <v>347</v>
      </c>
      <c r="B18" s="726" t="s">
        <v>348</v>
      </c>
      <c r="C18" s="732">
        <v>68</v>
      </c>
      <c r="D18" s="733" t="s">
        <v>353</v>
      </c>
      <c r="E18" s="734">
        <v>0.25</v>
      </c>
      <c r="F18" s="734">
        <v>0.35</v>
      </c>
      <c r="G18" s="734">
        <f t="shared" si="0"/>
        <v>-9.9999999999999978E-2</v>
      </c>
      <c r="H18" s="735">
        <f t="shared" si="1"/>
        <v>1.6176470588235296E-2</v>
      </c>
      <c r="I18" s="736"/>
      <c r="J18" s="737"/>
    </row>
    <row r="19" spans="1:10">
      <c r="A19" s="726" t="s">
        <v>349</v>
      </c>
      <c r="B19" s="726" t="s">
        <v>350</v>
      </c>
      <c r="C19" s="732">
        <v>42</v>
      </c>
      <c r="D19" s="738" t="s">
        <v>420</v>
      </c>
      <c r="E19" s="734">
        <v>0.05</v>
      </c>
      <c r="F19" s="734">
        <v>0.2</v>
      </c>
      <c r="G19" s="734">
        <f t="shared" si="0"/>
        <v>-0.15000000000000002</v>
      </c>
      <c r="H19" s="735">
        <f t="shared" si="1"/>
        <v>2.7380952380952377E-2</v>
      </c>
      <c r="I19" s="736"/>
      <c r="J19" s="737"/>
    </row>
    <row r="20" spans="1:10">
      <c r="A20" s="726" t="s">
        <v>351</v>
      </c>
      <c r="B20" s="726" t="s">
        <v>352</v>
      </c>
      <c r="C20" s="732">
        <v>64</v>
      </c>
      <c r="D20" s="738" t="s">
        <v>353</v>
      </c>
      <c r="E20" s="734">
        <v>0.3</v>
      </c>
      <c r="F20" s="734">
        <v>0.18</v>
      </c>
      <c r="G20" s="734">
        <f t="shared" si="0"/>
        <v>0.12</v>
      </c>
      <c r="H20" s="735">
        <f t="shared" si="1"/>
        <v>1.375E-2</v>
      </c>
      <c r="I20" s="736"/>
      <c r="J20" s="737"/>
    </row>
    <row r="21" spans="1:10">
      <c r="A21" s="739" t="s">
        <v>421</v>
      </c>
      <c r="B21" s="726" t="s">
        <v>422</v>
      </c>
      <c r="C21" s="732">
        <v>50</v>
      </c>
      <c r="D21" s="738" t="s">
        <v>346</v>
      </c>
      <c r="E21" s="734">
        <v>0</v>
      </c>
      <c r="F21" s="734">
        <v>0</v>
      </c>
      <c r="G21" s="734">
        <f t="shared" si="0"/>
        <v>0</v>
      </c>
      <c r="H21" s="735">
        <f t="shared" si="1"/>
        <v>0.02</v>
      </c>
      <c r="I21" s="736"/>
      <c r="J21" s="737"/>
    </row>
    <row r="22" spans="1:10">
      <c r="A22" s="740">
        <v>358</v>
      </c>
      <c r="B22" s="726" t="s">
        <v>354</v>
      </c>
      <c r="C22" s="732">
        <v>20</v>
      </c>
      <c r="D22" s="738" t="s">
        <v>423</v>
      </c>
      <c r="E22" s="734">
        <v>0</v>
      </c>
      <c r="F22" s="734">
        <v>0</v>
      </c>
      <c r="G22" s="734">
        <f t="shared" si="0"/>
        <v>0</v>
      </c>
      <c r="H22" s="735">
        <f t="shared" si="1"/>
        <v>0.05</v>
      </c>
      <c r="I22" s="736"/>
      <c r="J22" s="737"/>
    </row>
    <row r="23" spans="1:10">
      <c r="C23" s="732"/>
      <c r="D23" s="735"/>
      <c r="E23" s="734"/>
      <c r="F23" s="734"/>
      <c r="G23" s="734"/>
      <c r="H23" s="738"/>
      <c r="I23" s="741"/>
      <c r="J23" s="727"/>
    </row>
    <row r="24" spans="1:10" s="742" customFormat="1">
      <c r="A24" s="730" t="s">
        <v>355</v>
      </c>
      <c r="C24" s="743"/>
      <c r="D24" s="744"/>
      <c r="E24" s="745"/>
      <c r="F24" s="745"/>
      <c r="G24" s="745"/>
      <c r="H24" s="746"/>
    </row>
    <row r="25" spans="1:10" s="742" customFormat="1">
      <c r="A25" s="730"/>
      <c r="C25" s="743"/>
      <c r="D25" s="744"/>
      <c r="E25" s="745"/>
      <c r="F25" s="745"/>
      <c r="G25" s="745"/>
      <c r="H25" s="746"/>
    </row>
    <row r="26" spans="1:10">
      <c r="A26" s="726" t="s">
        <v>356</v>
      </c>
      <c r="B26" s="726" t="s">
        <v>343</v>
      </c>
      <c r="C26" s="732">
        <v>42</v>
      </c>
      <c r="D26" s="738" t="s">
        <v>359</v>
      </c>
      <c r="E26" s="734">
        <v>0.36</v>
      </c>
      <c r="F26" s="734">
        <v>0.11</v>
      </c>
      <c r="G26" s="734">
        <f t="shared" ref="G26:G34" si="2">E26-F26</f>
        <v>0.25</v>
      </c>
      <c r="H26" s="735">
        <f t="shared" ref="H26:H34" si="3">(1-G26)/C26</f>
        <v>1.7857142857142856E-2</v>
      </c>
      <c r="I26" s="736"/>
      <c r="J26" s="737"/>
    </row>
    <row r="27" spans="1:10">
      <c r="A27" s="726" t="s">
        <v>357</v>
      </c>
      <c r="B27" s="726" t="s">
        <v>358</v>
      </c>
      <c r="C27" s="732">
        <v>30</v>
      </c>
      <c r="D27" s="738" t="s">
        <v>359</v>
      </c>
      <c r="E27" s="734">
        <v>0</v>
      </c>
      <c r="F27" s="734">
        <v>0</v>
      </c>
      <c r="G27" s="734">
        <f t="shared" si="2"/>
        <v>0</v>
      </c>
      <c r="H27" s="735">
        <f t="shared" si="3"/>
        <v>3.3333333333333333E-2</v>
      </c>
      <c r="I27" s="736"/>
      <c r="J27" s="737"/>
    </row>
    <row r="28" spans="1:10">
      <c r="A28" s="747" t="s">
        <v>360</v>
      </c>
      <c r="B28" s="726" t="s">
        <v>361</v>
      </c>
      <c r="C28" s="732">
        <v>27</v>
      </c>
      <c r="D28" s="733" t="s">
        <v>359</v>
      </c>
      <c r="E28" s="734">
        <v>0</v>
      </c>
      <c r="F28" s="734">
        <v>0</v>
      </c>
      <c r="G28" s="734">
        <f t="shared" si="2"/>
        <v>0</v>
      </c>
      <c r="H28" s="735">
        <f t="shared" si="3"/>
        <v>3.7037037037037035E-2</v>
      </c>
      <c r="I28" s="736"/>
      <c r="J28" s="737"/>
    </row>
    <row r="29" spans="1:10">
      <c r="A29" s="726" t="s">
        <v>362</v>
      </c>
      <c r="B29" s="726" t="s">
        <v>363</v>
      </c>
      <c r="C29" s="732">
        <v>55</v>
      </c>
      <c r="D29" s="733" t="s">
        <v>359</v>
      </c>
      <c r="E29" s="734">
        <v>0</v>
      </c>
      <c r="F29" s="734">
        <v>0</v>
      </c>
      <c r="G29" s="734">
        <f t="shared" si="2"/>
        <v>0</v>
      </c>
      <c r="H29" s="735">
        <f t="shared" si="3"/>
        <v>1.8181818181818181E-2</v>
      </c>
      <c r="I29" s="736"/>
      <c r="J29" s="737"/>
    </row>
    <row r="30" spans="1:10">
      <c r="A30" s="726" t="s">
        <v>364</v>
      </c>
      <c r="B30" s="726" t="s">
        <v>365</v>
      </c>
      <c r="C30" s="732">
        <v>43</v>
      </c>
      <c r="D30" s="733" t="s">
        <v>359</v>
      </c>
      <c r="E30" s="734">
        <v>0</v>
      </c>
      <c r="F30" s="734">
        <v>0.1</v>
      </c>
      <c r="G30" s="734">
        <f t="shared" si="2"/>
        <v>-0.1</v>
      </c>
      <c r="H30" s="735">
        <f t="shared" si="3"/>
        <v>2.5581395348837212E-2</v>
      </c>
      <c r="I30" s="736"/>
      <c r="J30" s="737"/>
    </row>
    <row r="31" spans="1:10">
      <c r="A31" s="726" t="s">
        <v>366</v>
      </c>
      <c r="B31" s="726" t="s">
        <v>367</v>
      </c>
      <c r="C31" s="732">
        <v>37</v>
      </c>
      <c r="D31" s="733" t="s">
        <v>359</v>
      </c>
      <c r="E31" s="734">
        <v>0</v>
      </c>
      <c r="F31" s="734">
        <v>0</v>
      </c>
      <c r="G31" s="734">
        <f t="shared" si="2"/>
        <v>0</v>
      </c>
      <c r="H31" s="735">
        <f t="shared" si="3"/>
        <v>2.7027027027027029E-2</v>
      </c>
      <c r="I31" s="736"/>
      <c r="J31" s="737"/>
    </row>
    <row r="32" spans="1:10">
      <c r="A32" s="747" t="s">
        <v>368</v>
      </c>
      <c r="B32" s="726" t="s">
        <v>369</v>
      </c>
      <c r="C32" s="732">
        <v>25</v>
      </c>
      <c r="D32" s="733" t="s">
        <v>359</v>
      </c>
      <c r="E32" s="734">
        <v>0</v>
      </c>
      <c r="F32" s="734">
        <v>0</v>
      </c>
      <c r="G32" s="734">
        <f t="shared" si="2"/>
        <v>0</v>
      </c>
      <c r="H32" s="735">
        <f t="shared" si="3"/>
        <v>0.04</v>
      </c>
      <c r="I32" s="736"/>
      <c r="J32" s="737"/>
    </row>
    <row r="33" spans="1:10">
      <c r="A33" s="726" t="s">
        <v>370</v>
      </c>
      <c r="B33" s="726" t="s">
        <v>371</v>
      </c>
      <c r="C33" s="732">
        <v>24</v>
      </c>
      <c r="D33" s="733" t="s">
        <v>359</v>
      </c>
      <c r="E33" s="734">
        <v>0</v>
      </c>
      <c r="F33" s="734">
        <v>0.01</v>
      </c>
      <c r="G33" s="734">
        <f t="shared" si="2"/>
        <v>-0.01</v>
      </c>
      <c r="H33" s="735">
        <f t="shared" si="3"/>
        <v>4.2083333333333334E-2</v>
      </c>
      <c r="I33" s="736"/>
      <c r="J33" s="737"/>
    </row>
    <row r="34" spans="1:10">
      <c r="A34" s="726" t="s">
        <v>372</v>
      </c>
      <c r="B34" s="726" t="s">
        <v>373</v>
      </c>
      <c r="C34" s="732">
        <v>35</v>
      </c>
      <c r="D34" s="733" t="s">
        <v>359</v>
      </c>
      <c r="E34" s="734">
        <v>0</v>
      </c>
      <c r="F34" s="734">
        <v>0</v>
      </c>
      <c r="G34" s="734">
        <f t="shared" si="2"/>
        <v>0</v>
      </c>
      <c r="H34" s="735">
        <f t="shared" si="3"/>
        <v>2.8571428571428571E-2</v>
      </c>
      <c r="I34" s="736"/>
      <c r="J34" s="737"/>
    </row>
    <row r="35" spans="1:10">
      <c r="C35" s="748"/>
      <c r="E35" s="749"/>
      <c r="F35" s="749"/>
      <c r="G35" s="749"/>
    </row>
    <row r="36" spans="1:10">
      <c r="A36" s="730" t="s">
        <v>661</v>
      </c>
      <c r="C36" s="748"/>
      <c r="E36" s="749"/>
      <c r="F36" s="749"/>
      <c r="G36" s="749"/>
    </row>
    <row r="37" spans="1:10">
      <c r="A37" s="794">
        <v>303</v>
      </c>
      <c r="B37" s="726" t="s">
        <v>662</v>
      </c>
      <c r="C37" s="732">
        <v>5</v>
      </c>
      <c r="D37" s="750"/>
      <c r="E37" s="749"/>
      <c r="F37" s="749"/>
      <c r="G37" s="749"/>
      <c r="H37" s="735">
        <v>0.2</v>
      </c>
    </row>
    <row r="38" spans="1:10">
      <c r="C38" s="748"/>
      <c r="E38" s="749"/>
      <c r="F38" s="749"/>
      <c r="G38" s="749"/>
    </row>
    <row r="39" spans="1:10">
      <c r="A39" s="751" t="s">
        <v>525</v>
      </c>
      <c r="C39" s="748"/>
      <c r="E39" s="749"/>
      <c r="F39" s="749"/>
      <c r="G39" s="749"/>
    </row>
    <row r="40" spans="1:10" ht="39" customHeight="1">
      <c r="A40" s="752" t="s">
        <v>62</v>
      </c>
      <c r="B40" s="1035" t="s">
        <v>731</v>
      </c>
      <c r="C40" s="1035"/>
      <c r="D40" s="1035"/>
      <c r="E40" s="1035"/>
      <c r="F40" s="1035"/>
      <c r="G40" s="1035"/>
      <c r="H40" s="1035"/>
    </row>
    <row r="41" spans="1:10">
      <c r="A41" s="753" t="s">
        <v>63</v>
      </c>
      <c r="B41" s="754" t="s">
        <v>642</v>
      </c>
      <c r="C41" s="704"/>
      <c r="D41" s="704"/>
      <c r="E41" s="704"/>
      <c r="F41" s="704"/>
      <c r="G41" s="704"/>
      <c r="H41" s="704"/>
    </row>
    <row r="42" spans="1:10">
      <c r="A42" s="704"/>
      <c r="B42" s="704"/>
      <c r="C42" s="704"/>
      <c r="D42" s="704"/>
      <c r="E42" s="704"/>
      <c r="F42" s="704"/>
      <c r="G42" s="704"/>
      <c r="H42" s="704"/>
    </row>
    <row r="43" spans="1:10">
      <c r="C43" s="755"/>
      <c r="E43" s="749"/>
      <c r="F43" s="749"/>
      <c r="G43" s="749"/>
    </row>
    <row r="44" spans="1:10">
      <c r="C44" s="755"/>
      <c r="E44" s="749"/>
      <c r="F44" s="749"/>
      <c r="G44" s="749"/>
    </row>
    <row r="45" spans="1:10">
      <c r="C45" s="755"/>
      <c r="E45" s="749"/>
      <c r="F45" s="749"/>
      <c r="G45" s="749"/>
    </row>
    <row r="46" spans="1:10">
      <c r="C46" s="755"/>
      <c r="E46" s="749"/>
      <c r="F46" s="749"/>
      <c r="G46" s="749"/>
    </row>
    <row r="47" spans="1:10">
      <c r="C47" s="755"/>
      <c r="E47" s="749"/>
      <c r="F47" s="749"/>
      <c r="G47" s="749"/>
    </row>
    <row r="48" spans="1:10">
      <c r="C48" s="755"/>
      <c r="E48" s="749"/>
      <c r="F48" s="749"/>
      <c r="G48" s="749"/>
    </row>
    <row r="49" spans="3:7">
      <c r="C49" s="755"/>
      <c r="E49" s="749"/>
      <c r="F49" s="749"/>
      <c r="G49" s="749"/>
    </row>
    <row r="50" spans="3:7">
      <c r="C50" s="755"/>
      <c r="E50" s="749"/>
      <c r="F50" s="749"/>
      <c r="G50" s="749"/>
    </row>
    <row r="51" spans="3:7">
      <c r="C51" s="755"/>
      <c r="E51" s="749"/>
      <c r="F51" s="749"/>
      <c r="G51" s="749"/>
    </row>
    <row r="52" spans="3:7">
      <c r="E52" s="749"/>
      <c r="F52" s="749"/>
      <c r="G52" s="749"/>
    </row>
    <row r="53" spans="3:7">
      <c r="E53" s="749"/>
      <c r="F53" s="749"/>
      <c r="G53" s="749"/>
    </row>
    <row r="54" spans="3:7">
      <c r="E54" s="749"/>
      <c r="F54" s="749"/>
      <c r="G54" s="749"/>
    </row>
    <row r="55" spans="3:7">
      <c r="E55" s="749"/>
      <c r="F55" s="749"/>
      <c r="G55" s="749"/>
    </row>
    <row r="56" spans="3:7">
      <c r="E56" s="749"/>
      <c r="F56" s="749"/>
      <c r="G56" s="749"/>
    </row>
    <row r="57" spans="3:7">
      <c r="E57" s="749"/>
      <c r="F57" s="749"/>
      <c r="G57" s="749"/>
    </row>
    <row r="58" spans="3:7">
      <c r="E58" s="749"/>
      <c r="F58" s="749"/>
      <c r="G58" s="749"/>
    </row>
    <row r="59" spans="3:7">
      <c r="E59" s="749"/>
      <c r="F59" s="749"/>
      <c r="G59" s="749"/>
    </row>
    <row r="60" spans="3:7">
      <c r="E60" s="749"/>
      <c r="F60" s="749"/>
      <c r="G60" s="749"/>
    </row>
    <row r="61" spans="3:7">
      <c r="E61" s="749"/>
      <c r="F61" s="749"/>
      <c r="G61" s="749"/>
    </row>
    <row r="62" spans="3:7">
      <c r="E62" s="749"/>
      <c r="F62" s="749"/>
      <c r="G62" s="749"/>
    </row>
    <row r="63" spans="3:7">
      <c r="E63" s="749"/>
      <c r="F63" s="749"/>
      <c r="G63" s="749"/>
    </row>
    <row r="64" spans="3:7">
      <c r="E64" s="749"/>
      <c r="F64" s="749"/>
      <c r="G64" s="749"/>
    </row>
    <row r="65" spans="5:7">
      <c r="E65" s="749"/>
      <c r="F65" s="749"/>
      <c r="G65" s="749"/>
    </row>
    <row r="66" spans="5:7">
      <c r="E66" s="749"/>
      <c r="F66" s="749"/>
      <c r="G66" s="749"/>
    </row>
    <row r="67" spans="5:7">
      <c r="E67" s="749"/>
      <c r="F67" s="749"/>
      <c r="G67" s="749"/>
    </row>
    <row r="68" spans="5:7">
      <c r="E68" s="749"/>
      <c r="F68" s="749"/>
      <c r="G68" s="749"/>
    </row>
    <row r="69" spans="5:7">
      <c r="E69" s="749"/>
      <c r="F69" s="749"/>
      <c r="G69" s="749"/>
    </row>
    <row r="70" spans="5:7">
      <c r="E70" s="749"/>
      <c r="F70" s="749"/>
      <c r="G70" s="749"/>
    </row>
    <row r="71" spans="5:7">
      <c r="E71" s="749"/>
      <c r="F71" s="749"/>
      <c r="G71" s="749"/>
    </row>
    <row r="72" spans="5:7">
      <c r="E72" s="749"/>
      <c r="F72" s="749"/>
      <c r="G72" s="749"/>
    </row>
    <row r="73" spans="5:7">
      <c r="E73" s="749"/>
      <c r="F73" s="749"/>
      <c r="G73" s="749"/>
    </row>
    <row r="74" spans="5:7">
      <c r="E74" s="749"/>
      <c r="F74" s="749"/>
      <c r="G74" s="749"/>
    </row>
    <row r="75" spans="5:7">
      <c r="E75" s="749"/>
      <c r="F75" s="749"/>
      <c r="G75" s="749"/>
    </row>
    <row r="76" spans="5:7">
      <c r="E76" s="749"/>
      <c r="F76" s="749"/>
      <c r="G76" s="749"/>
    </row>
    <row r="77" spans="5:7">
      <c r="E77" s="749"/>
      <c r="F77" s="749"/>
      <c r="G77" s="749"/>
    </row>
    <row r="78" spans="5:7">
      <c r="E78" s="749"/>
      <c r="F78" s="749"/>
      <c r="G78" s="749"/>
    </row>
    <row r="79" spans="5:7">
      <c r="E79" s="749"/>
      <c r="F79" s="749"/>
      <c r="G79" s="749"/>
    </row>
    <row r="80" spans="5:7">
      <c r="E80" s="749"/>
      <c r="F80" s="749"/>
      <c r="G80" s="749"/>
    </row>
    <row r="81" spans="5:7">
      <c r="E81" s="749"/>
      <c r="F81" s="749"/>
      <c r="G81" s="749"/>
    </row>
    <row r="82" spans="5:7">
      <c r="E82" s="749"/>
      <c r="F82" s="749"/>
      <c r="G82" s="749"/>
    </row>
    <row r="83" spans="5:7">
      <c r="E83" s="749"/>
      <c r="F83" s="749"/>
      <c r="G83" s="749"/>
    </row>
    <row r="84" spans="5:7">
      <c r="E84" s="749"/>
      <c r="F84" s="749"/>
      <c r="G84" s="749"/>
    </row>
    <row r="85" spans="5:7">
      <c r="E85" s="749"/>
      <c r="F85" s="749"/>
      <c r="G85" s="749"/>
    </row>
    <row r="86" spans="5:7">
      <c r="E86" s="749"/>
      <c r="F86" s="749"/>
      <c r="G86" s="749"/>
    </row>
    <row r="87" spans="5:7">
      <c r="E87" s="749"/>
      <c r="F87" s="749"/>
      <c r="G87" s="749"/>
    </row>
    <row r="88" spans="5:7">
      <c r="E88" s="749"/>
      <c r="F88" s="749"/>
      <c r="G88" s="749"/>
    </row>
    <row r="89" spans="5:7">
      <c r="E89" s="749"/>
      <c r="F89" s="749"/>
      <c r="G89" s="749"/>
    </row>
    <row r="90" spans="5:7">
      <c r="E90" s="749"/>
      <c r="F90" s="749"/>
      <c r="G90" s="749"/>
    </row>
    <row r="91" spans="5:7">
      <c r="E91" s="749"/>
      <c r="F91" s="749"/>
      <c r="G91" s="749"/>
    </row>
    <row r="92" spans="5:7">
      <c r="E92" s="749"/>
      <c r="F92" s="749"/>
      <c r="G92" s="749"/>
    </row>
    <row r="93" spans="5:7">
      <c r="E93" s="749"/>
      <c r="F93" s="749"/>
      <c r="G93" s="749"/>
    </row>
    <row r="94" spans="5:7">
      <c r="E94" s="749"/>
      <c r="F94" s="749"/>
      <c r="G94" s="749"/>
    </row>
    <row r="95" spans="5:7">
      <c r="E95" s="749"/>
      <c r="F95" s="749"/>
      <c r="G95" s="749"/>
    </row>
    <row r="96" spans="5:7">
      <c r="E96" s="749"/>
      <c r="F96" s="749"/>
      <c r="G96" s="749"/>
    </row>
    <row r="97" spans="5:7">
      <c r="E97" s="749"/>
      <c r="F97" s="749"/>
      <c r="G97" s="749"/>
    </row>
    <row r="98" spans="5:7">
      <c r="E98" s="749"/>
      <c r="F98" s="749"/>
      <c r="G98" s="749"/>
    </row>
    <row r="99" spans="5:7">
      <c r="E99" s="749"/>
      <c r="F99" s="749"/>
      <c r="G99" s="749"/>
    </row>
    <row r="100" spans="5:7">
      <c r="E100" s="749"/>
      <c r="F100" s="749"/>
      <c r="G100" s="749"/>
    </row>
    <row r="101" spans="5:7">
      <c r="E101" s="749"/>
      <c r="F101" s="749"/>
      <c r="G101" s="749"/>
    </row>
    <row r="102" spans="5:7">
      <c r="E102" s="749"/>
      <c r="F102" s="749"/>
      <c r="G102" s="749"/>
    </row>
    <row r="103" spans="5:7">
      <c r="E103" s="749"/>
      <c r="F103" s="749"/>
      <c r="G103" s="749"/>
    </row>
    <row r="104" spans="5:7">
      <c r="E104" s="749"/>
      <c r="F104" s="749"/>
      <c r="G104" s="749"/>
    </row>
    <row r="105" spans="5:7">
      <c r="E105" s="749"/>
      <c r="F105" s="749"/>
      <c r="G105" s="749"/>
    </row>
    <row r="106" spans="5:7">
      <c r="E106" s="749"/>
      <c r="F106" s="749"/>
      <c r="G106" s="749"/>
    </row>
    <row r="107" spans="5:7">
      <c r="E107" s="749"/>
      <c r="F107" s="749"/>
      <c r="G107" s="749"/>
    </row>
    <row r="108" spans="5:7">
      <c r="E108" s="749"/>
      <c r="F108" s="749"/>
      <c r="G108" s="749"/>
    </row>
    <row r="109" spans="5:7">
      <c r="E109" s="749"/>
      <c r="F109" s="749"/>
      <c r="G109" s="749"/>
    </row>
    <row r="110" spans="5:7">
      <c r="E110" s="749"/>
      <c r="F110" s="749"/>
      <c r="G110" s="749"/>
    </row>
    <row r="111" spans="5:7">
      <c r="E111" s="749"/>
      <c r="F111" s="749"/>
      <c r="G111" s="749"/>
    </row>
    <row r="112" spans="5:7">
      <c r="E112" s="749"/>
      <c r="F112" s="749"/>
      <c r="G112" s="749"/>
    </row>
    <row r="113" spans="5:7">
      <c r="E113" s="749"/>
      <c r="F113" s="749"/>
      <c r="G113" s="749"/>
    </row>
    <row r="114" spans="5:7">
      <c r="E114" s="749"/>
      <c r="F114" s="749"/>
      <c r="G114" s="749"/>
    </row>
    <row r="115" spans="5:7">
      <c r="E115" s="749"/>
      <c r="F115" s="749"/>
      <c r="G115" s="749"/>
    </row>
    <row r="116" spans="5:7">
      <c r="E116" s="749"/>
      <c r="F116" s="749"/>
      <c r="G116" s="749"/>
    </row>
    <row r="117" spans="5:7">
      <c r="E117" s="749"/>
      <c r="F117" s="749"/>
      <c r="G117" s="749"/>
    </row>
    <row r="118" spans="5:7">
      <c r="E118" s="749"/>
      <c r="F118" s="749"/>
      <c r="G118" s="749"/>
    </row>
    <row r="119" spans="5:7">
      <c r="E119" s="749"/>
      <c r="F119" s="749"/>
      <c r="G119" s="749"/>
    </row>
    <row r="120" spans="5:7">
      <c r="E120" s="749"/>
      <c r="F120" s="749"/>
      <c r="G120" s="749"/>
    </row>
    <row r="121" spans="5:7">
      <c r="E121" s="749"/>
      <c r="F121" s="749"/>
      <c r="G121" s="749"/>
    </row>
    <row r="122" spans="5:7">
      <c r="E122" s="749"/>
      <c r="F122" s="749"/>
      <c r="G122" s="749"/>
    </row>
    <row r="123" spans="5:7">
      <c r="E123" s="749"/>
      <c r="F123" s="749"/>
      <c r="G123" s="749"/>
    </row>
    <row r="124" spans="5:7">
      <c r="E124" s="749"/>
      <c r="F124" s="749"/>
      <c r="G124" s="749"/>
    </row>
    <row r="125" spans="5:7">
      <c r="E125" s="749"/>
      <c r="F125" s="749"/>
      <c r="G125" s="749"/>
    </row>
    <row r="126" spans="5:7">
      <c r="E126" s="749"/>
      <c r="F126" s="749"/>
      <c r="G126" s="749"/>
    </row>
    <row r="127" spans="5:7">
      <c r="E127" s="749"/>
      <c r="F127" s="749"/>
      <c r="G127" s="749"/>
    </row>
    <row r="128" spans="5:7">
      <c r="E128" s="749"/>
      <c r="F128" s="749"/>
      <c r="G128" s="749"/>
    </row>
    <row r="129" spans="5:7">
      <c r="E129" s="749"/>
      <c r="F129" s="749"/>
      <c r="G129" s="749"/>
    </row>
    <row r="130" spans="5:7">
      <c r="E130" s="749"/>
      <c r="F130" s="749"/>
      <c r="G130" s="749"/>
    </row>
    <row r="131" spans="5:7">
      <c r="E131" s="749"/>
      <c r="F131" s="749"/>
      <c r="G131" s="749"/>
    </row>
    <row r="132" spans="5:7">
      <c r="E132" s="749"/>
      <c r="F132" s="749"/>
      <c r="G132" s="749"/>
    </row>
    <row r="133" spans="5:7">
      <c r="E133" s="749"/>
      <c r="F133" s="749"/>
      <c r="G133" s="749"/>
    </row>
    <row r="134" spans="5:7">
      <c r="E134" s="749"/>
      <c r="F134" s="749"/>
      <c r="G134" s="749"/>
    </row>
    <row r="135" spans="5:7">
      <c r="E135" s="749"/>
      <c r="F135" s="749"/>
      <c r="G135" s="749"/>
    </row>
    <row r="136" spans="5:7">
      <c r="E136" s="749"/>
      <c r="F136" s="749"/>
      <c r="G136" s="749"/>
    </row>
    <row r="137" spans="5:7">
      <c r="E137" s="749"/>
      <c r="F137" s="749"/>
      <c r="G137" s="749"/>
    </row>
    <row r="138" spans="5:7">
      <c r="E138" s="749"/>
      <c r="F138" s="749"/>
      <c r="G138" s="749"/>
    </row>
    <row r="139" spans="5:7">
      <c r="E139" s="749"/>
      <c r="F139" s="749"/>
      <c r="G139" s="749"/>
    </row>
    <row r="140" spans="5:7">
      <c r="E140" s="749"/>
      <c r="F140" s="749"/>
      <c r="G140" s="749"/>
    </row>
    <row r="141" spans="5:7">
      <c r="E141" s="749"/>
      <c r="F141" s="749"/>
      <c r="G141" s="749"/>
    </row>
    <row r="142" spans="5:7">
      <c r="E142" s="749"/>
      <c r="F142" s="749"/>
      <c r="G142" s="749"/>
    </row>
    <row r="143" spans="5:7">
      <c r="E143" s="749"/>
      <c r="F143" s="749"/>
      <c r="G143" s="749"/>
    </row>
    <row r="144" spans="5:7">
      <c r="E144" s="749"/>
      <c r="F144" s="749"/>
      <c r="G144" s="749"/>
    </row>
    <row r="145" spans="5:7">
      <c r="E145" s="749"/>
      <c r="F145" s="749"/>
      <c r="G145" s="749"/>
    </row>
    <row r="146" spans="5:7">
      <c r="E146" s="749"/>
      <c r="F146" s="749"/>
      <c r="G146" s="749"/>
    </row>
    <row r="147" spans="5:7">
      <c r="E147" s="749"/>
      <c r="F147" s="749"/>
      <c r="G147" s="749"/>
    </row>
    <row r="148" spans="5:7">
      <c r="E148" s="749"/>
      <c r="F148" s="749"/>
      <c r="G148" s="749"/>
    </row>
    <row r="149" spans="5:7">
      <c r="E149" s="749"/>
      <c r="F149" s="749"/>
      <c r="G149" s="749"/>
    </row>
    <row r="150" spans="5:7">
      <c r="E150" s="749"/>
      <c r="F150" s="749"/>
      <c r="G150" s="749"/>
    </row>
    <row r="151" spans="5:7">
      <c r="E151" s="749"/>
      <c r="F151" s="749"/>
      <c r="G151" s="749"/>
    </row>
    <row r="152" spans="5:7">
      <c r="E152" s="749"/>
      <c r="F152" s="749"/>
      <c r="G152" s="749"/>
    </row>
    <row r="153" spans="5:7">
      <c r="E153" s="749"/>
      <c r="F153" s="749"/>
      <c r="G153" s="749"/>
    </row>
    <row r="154" spans="5:7">
      <c r="E154" s="749"/>
      <c r="F154" s="749"/>
      <c r="G154" s="749"/>
    </row>
    <row r="155" spans="5:7">
      <c r="E155" s="749"/>
      <c r="F155" s="749"/>
      <c r="G155" s="749"/>
    </row>
    <row r="156" spans="5:7">
      <c r="E156" s="749"/>
      <c r="F156" s="749"/>
      <c r="G156" s="749"/>
    </row>
    <row r="157" spans="5:7">
      <c r="E157" s="749"/>
      <c r="F157" s="749"/>
      <c r="G157" s="749"/>
    </row>
    <row r="158" spans="5:7">
      <c r="E158" s="749"/>
      <c r="F158" s="749"/>
      <c r="G158" s="749"/>
    </row>
    <row r="159" spans="5:7">
      <c r="E159" s="749"/>
      <c r="F159" s="749"/>
      <c r="G159" s="749"/>
    </row>
    <row r="160" spans="5:7">
      <c r="E160" s="749"/>
      <c r="F160" s="749"/>
      <c r="G160" s="749"/>
    </row>
    <row r="161" spans="5:7">
      <c r="E161" s="749"/>
      <c r="F161" s="749"/>
      <c r="G161" s="749"/>
    </row>
    <row r="162" spans="5:7">
      <c r="E162" s="749"/>
      <c r="F162" s="749"/>
      <c r="G162" s="749"/>
    </row>
    <row r="163" spans="5:7">
      <c r="E163" s="749"/>
      <c r="F163" s="749"/>
      <c r="G163" s="749"/>
    </row>
    <row r="164" spans="5:7">
      <c r="E164" s="749"/>
      <c r="F164" s="749"/>
      <c r="G164" s="749"/>
    </row>
    <row r="165" spans="5:7">
      <c r="E165" s="749"/>
      <c r="F165" s="749"/>
      <c r="G165" s="749"/>
    </row>
    <row r="166" spans="5:7">
      <c r="E166" s="749"/>
      <c r="F166" s="749"/>
      <c r="G166" s="749"/>
    </row>
    <row r="167" spans="5:7">
      <c r="E167" s="749"/>
      <c r="F167" s="749"/>
      <c r="G167" s="749"/>
    </row>
    <row r="168" spans="5:7">
      <c r="E168" s="749"/>
      <c r="F168" s="749"/>
      <c r="G168" s="749"/>
    </row>
    <row r="169" spans="5:7">
      <c r="E169" s="749"/>
      <c r="F169" s="749"/>
      <c r="G169" s="749"/>
    </row>
    <row r="170" spans="5:7">
      <c r="E170" s="749"/>
      <c r="F170" s="749"/>
      <c r="G170" s="749"/>
    </row>
    <row r="171" spans="5:7">
      <c r="E171" s="749"/>
      <c r="F171" s="749"/>
      <c r="G171" s="749"/>
    </row>
    <row r="172" spans="5:7">
      <c r="E172" s="749"/>
      <c r="F172" s="749"/>
      <c r="G172" s="749"/>
    </row>
    <row r="173" spans="5:7">
      <c r="E173" s="749"/>
      <c r="F173" s="749"/>
      <c r="G173" s="749"/>
    </row>
    <row r="174" spans="5:7">
      <c r="E174" s="749"/>
      <c r="F174" s="749"/>
      <c r="G174" s="749"/>
    </row>
    <row r="175" spans="5:7">
      <c r="E175" s="749"/>
      <c r="F175" s="749"/>
      <c r="G175" s="749"/>
    </row>
    <row r="176" spans="5:7">
      <c r="E176" s="749"/>
      <c r="F176" s="749"/>
      <c r="G176" s="749"/>
    </row>
    <row r="177" spans="5:7">
      <c r="E177" s="749"/>
      <c r="F177" s="749"/>
      <c r="G177" s="749"/>
    </row>
    <row r="178" spans="5:7">
      <c r="E178" s="749"/>
      <c r="F178" s="749"/>
      <c r="G178" s="749"/>
    </row>
    <row r="179" spans="5:7">
      <c r="E179" s="749"/>
      <c r="F179" s="749"/>
      <c r="G179" s="749"/>
    </row>
    <row r="180" spans="5:7">
      <c r="E180" s="749"/>
      <c r="F180" s="749"/>
      <c r="G180" s="749"/>
    </row>
    <row r="181" spans="5:7">
      <c r="E181" s="749"/>
      <c r="F181" s="749"/>
      <c r="G181" s="749"/>
    </row>
    <row r="182" spans="5:7">
      <c r="E182" s="749"/>
      <c r="F182" s="749"/>
      <c r="G182" s="749"/>
    </row>
    <row r="183" spans="5:7">
      <c r="E183" s="749"/>
      <c r="F183" s="749"/>
      <c r="G183" s="749"/>
    </row>
    <row r="184" spans="5:7">
      <c r="E184" s="749"/>
      <c r="F184" s="749"/>
      <c r="G184" s="749"/>
    </row>
    <row r="185" spans="5:7">
      <c r="E185" s="749"/>
      <c r="F185" s="749"/>
      <c r="G185" s="749"/>
    </row>
    <row r="186" spans="5:7">
      <c r="E186" s="749"/>
      <c r="F186" s="749"/>
      <c r="G186" s="749"/>
    </row>
    <row r="187" spans="5:7">
      <c r="E187" s="749"/>
      <c r="F187" s="749"/>
      <c r="G187" s="749"/>
    </row>
    <row r="188" spans="5:7">
      <c r="E188" s="749"/>
      <c r="F188" s="749"/>
      <c r="G188" s="749"/>
    </row>
    <row r="189" spans="5:7">
      <c r="E189" s="749"/>
      <c r="F189" s="749"/>
      <c r="G189" s="749"/>
    </row>
    <row r="190" spans="5:7">
      <c r="E190" s="749"/>
      <c r="F190" s="749"/>
      <c r="G190" s="749"/>
    </row>
    <row r="191" spans="5:7">
      <c r="E191" s="749"/>
      <c r="F191" s="749"/>
      <c r="G191" s="749"/>
    </row>
    <row r="192" spans="5:7">
      <c r="E192" s="749"/>
      <c r="F192" s="749"/>
      <c r="G192" s="749"/>
    </row>
    <row r="193" spans="5:7">
      <c r="E193" s="749"/>
      <c r="F193" s="749"/>
      <c r="G193" s="749"/>
    </row>
    <row r="194" spans="5:7">
      <c r="E194" s="749"/>
      <c r="F194" s="749"/>
      <c r="G194" s="749"/>
    </row>
    <row r="195" spans="5:7">
      <c r="E195" s="749"/>
      <c r="F195" s="749"/>
      <c r="G195" s="749"/>
    </row>
    <row r="196" spans="5:7">
      <c r="E196" s="749"/>
      <c r="F196" s="749"/>
      <c r="G196" s="749"/>
    </row>
    <row r="197" spans="5:7">
      <c r="E197" s="749"/>
      <c r="F197" s="749"/>
      <c r="G197" s="749"/>
    </row>
    <row r="198" spans="5:7">
      <c r="E198" s="749"/>
      <c r="F198" s="749"/>
      <c r="G198" s="749"/>
    </row>
    <row r="199" spans="5:7">
      <c r="E199" s="749"/>
      <c r="F199" s="749"/>
      <c r="G199" s="749"/>
    </row>
    <row r="200" spans="5:7">
      <c r="E200" s="749"/>
      <c r="F200" s="749"/>
      <c r="G200" s="749"/>
    </row>
    <row r="201" spans="5:7">
      <c r="E201" s="749"/>
      <c r="F201" s="749"/>
      <c r="G201" s="749"/>
    </row>
    <row r="202" spans="5:7">
      <c r="E202" s="749"/>
      <c r="F202" s="749"/>
      <c r="G202" s="749"/>
    </row>
    <row r="203" spans="5:7">
      <c r="E203" s="749"/>
      <c r="F203" s="749"/>
      <c r="G203" s="749"/>
    </row>
    <row r="204" spans="5:7">
      <c r="E204" s="749"/>
      <c r="F204" s="749"/>
      <c r="G204" s="749"/>
    </row>
    <row r="205" spans="5:7">
      <c r="E205" s="749"/>
      <c r="F205" s="749"/>
      <c r="G205" s="749"/>
    </row>
    <row r="206" spans="5:7">
      <c r="E206" s="749"/>
      <c r="F206" s="749"/>
      <c r="G206" s="749"/>
    </row>
    <row r="207" spans="5:7">
      <c r="E207" s="749"/>
      <c r="F207" s="749"/>
      <c r="G207" s="749"/>
    </row>
    <row r="208" spans="5:7">
      <c r="E208" s="749"/>
      <c r="F208" s="749"/>
      <c r="G208" s="749"/>
    </row>
    <row r="209" spans="5:7">
      <c r="E209" s="749"/>
      <c r="F209" s="749"/>
      <c r="G209" s="749"/>
    </row>
    <row r="210" spans="5:7">
      <c r="E210" s="749"/>
      <c r="F210" s="749"/>
      <c r="G210" s="749"/>
    </row>
    <row r="211" spans="5:7">
      <c r="E211" s="749"/>
      <c r="F211" s="749"/>
      <c r="G211" s="749"/>
    </row>
    <row r="212" spans="5:7">
      <c r="E212" s="749"/>
      <c r="F212" s="749"/>
      <c r="G212" s="749"/>
    </row>
    <row r="213" spans="5:7">
      <c r="E213" s="749"/>
      <c r="F213" s="749"/>
      <c r="G213" s="749"/>
    </row>
    <row r="214" spans="5:7">
      <c r="E214" s="749"/>
      <c r="F214" s="749"/>
      <c r="G214" s="749"/>
    </row>
    <row r="215" spans="5:7">
      <c r="E215" s="749"/>
      <c r="F215" s="749"/>
      <c r="G215" s="749"/>
    </row>
    <row r="216" spans="5:7">
      <c r="E216" s="749"/>
      <c r="F216" s="749"/>
      <c r="G216" s="749"/>
    </row>
    <row r="217" spans="5:7">
      <c r="E217" s="749"/>
      <c r="F217" s="749"/>
      <c r="G217" s="749"/>
    </row>
    <row r="218" spans="5:7">
      <c r="E218" s="749"/>
      <c r="F218" s="749"/>
      <c r="G218" s="749"/>
    </row>
    <row r="219" spans="5:7">
      <c r="E219" s="749"/>
      <c r="F219" s="749"/>
      <c r="G219" s="749"/>
    </row>
    <row r="220" spans="5:7">
      <c r="E220" s="749"/>
      <c r="F220" s="749"/>
      <c r="G220" s="749"/>
    </row>
    <row r="221" spans="5:7">
      <c r="E221" s="749"/>
      <c r="F221" s="749"/>
      <c r="G221" s="749"/>
    </row>
    <row r="222" spans="5:7">
      <c r="E222" s="749"/>
      <c r="F222" s="749"/>
      <c r="G222" s="749"/>
    </row>
    <row r="223" spans="5:7">
      <c r="E223" s="749"/>
      <c r="F223" s="749"/>
      <c r="G223" s="749"/>
    </row>
    <row r="224" spans="5:7">
      <c r="E224" s="749"/>
      <c r="F224" s="749"/>
      <c r="G224" s="749"/>
    </row>
    <row r="225" spans="5:7">
      <c r="E225" s="749"/>
      <c r="F225" s="749"/>
      <c r="G225" s="749"/>
    </row>
    <row r="226" spans="5:7">
      <c r="E226" s="749"/>
      <c r="F226" s="749"/>
      <c r="G226" s="749"/>
    </row>
    <row r="227" spans="5:7">
      <c r="E227" s="749"/>
      <c r="F227" s="749"/>
      <c r="G227" s="749"/>
    </row>
    <row r="228" spans="5:7">
      <c r="E228" s="749"/>
      <c r="F228" s="749"/>
      <c r="G228" s="749"/>
    </row>
    <row r="229" spans="5:7">
      <c r="E229" s="749"/>
      <c r="F229" s="749"/>
      <c r="G229" s="749"/>
    </row>
    <row r="230" spans="5:7">
      <c r="E230" s="749"/>
      <c r="F230" s="749"/>
      <c r="G230" s="749"/>
    </row>
    <row r="231" spans="5:7">
      <c r="E231" s="749"/>
      <c r="F231" s="749"/>
      <c r="G231" s="749"/>
    </row>
    <row r="232" spans="5:7">
      <c r="E232" s="749"/>
      <c r="F232" s="749"/>
      <c r="G232" s="749"/>
    </row>
    <row r="233" spans="5:7">
      <c r="E233" s="749"/>
      <c r="F233" s="749"/>
      <c r="G233" s="749"/>
    </row>
    <row r="234" spans="5:7">
      <c r="E234" s="749"/>
      <c r="F234" s="749"/>
      <c r="G234" s="749"/>
    </row>
    <row r="235" spans="5:7">
      <c r="E235" s="749"/>
      <c r="F235" s="749"/>
      <c r="G235" s="749"/>
    </row>
    <row r="236" spans="5:7">
      <c r="E236" s="749"/>
      <c r="F236" s="749"/>
      <c r="G236" s="749"/>
    </row>
    <row r="237" spans="5:7">
      <c r="E237" s="749"/>
      <c r="F237" s="749"/>
      <c r="G237" s="749"/>
    </row>
    <row r="238" spans="5:7">
      <c r="E238" s="749"/>
      <c r="F238" s="749"/>
      <c r="G238" s="749"/>
    </row>
    <row r="239" spans="5:7">
      <c r="E239" s="749"/>
      <c r="F239" s="749"/>
      <c r="G239" s="749"/>
    </row>
    <row r="240" spans="5:7">
      <c r="E240" s="749"/>
      <c r="F240" s="749"/>
      <c r="G240" s="749"/>
    </row>
    <row r="241" spans="5:7">
      <c r="E241" s="749"/>
      <c r="F241" s="749"/>
      <c r="G241" s="749"/>
    </row>
    <row r="242" spans="5:7">
      <c r="E242" s="749"/>
      <c r="F242" s="749"/>
      <c r="G242" s="749"/>
    </row>
    <row r="243" spans="5:7">
      <c r="E243" s="749"/>
      <c r="F243" s="749"/>
      <c r="G243" s="749"/>
    </row>
    <row r="244" spans="5:7">
      <c r="E244" s="749"/>
      <c r="F244" s="749"/>
      <c r="G244" s="749"/>
    </row>
    <row r="245" spans="5:7">
      <c r="E245" s="749"/>
      <c r="F245" s="749"/>
      <c r="G245" s="749"/>
    </row>
    <row r="246" spans="5:7">
      <c r="E246" s="749"/>
      <c r="F246" s="749"/>
      <c r="G246" s="749"/>
    </row>
    <row r="247" spans="5:7">
      <c r="E247" s="749"/>
      <c r="F247" s="749"/>
      <c r="G247" s="749"/>
    </row>
    <row r="248" spans="5:7">
      <c r="E248" s="749"/>
      <c r="F248" s="749"/>
      <c r="G248" s="749"/>
    </row>
    <row r="249" spans="5:7">
      <c r="E249" s="749"/>
      <c r="F249" s="749"/>
      <c r="G249" s="749"/>
    </row>
    <row r="250" spans="5:7">
      <c r="E250" s="749"/>
      <c r="F250" s="749"/>
      <c r="G250" s="749"/>
    </row>
    <row r="251" spans="5:7">
      <c r="E251" s="749"/>
      <c r="F251" s="749"/>
      <c r="G251" s="749"/>
    </row>
    <row r="252" spans="5:7">
      <c r="E252" s="749"/>
      <c r="F252" s="749"/>
      <c r="G252" s="749"/>
    </row>
    <row r="253" spans="5:7">
      <c r="E253" s="749"/>
      <c r="F253" s="749"/>
      <c r="G253" s="749"/>
    </row>
    <row r="254" spans="5:7">
      <c r="E254" s="749"/>
      <c r="F254" s="749"/>
      <c r="G254" s="749"/>
    </row>
    <row r="255" spans="5:7">
      <c r="E255" s="749"/>
      <c r="F255" s="749"/>
      <c r="G255" s="749"/>
    </row>
    <row r="256" spans="5:7">
      <c r="E256" s="749"/>
      <c r="F256" s="749"/>
      <c r="G256" s="749"/>
    </row>
    <row r="257" spans="5:7">
      <c r="E257" s="749"/>
      <c r="F257" s="749"/>
      <c r="G257" s="749"/>
    </row>
    <row r="258" spans="5:7">
      <c r="E258" s="749"/>
      <c r="F258" s="749"/>
      <c r="G258" s="749"/>
    </row>
    <row r="259" spans="5:7">
      <c r="E259" s="749"/>
      <c r="F259" s="749"/>
      <c r="G259" s="749"/>
    </row>
    <row r="260" spans="5:7">
      <c r="E260" s="749"/>
      <c r="F260" s="749"/>
      <c r="G260" s="749"/>
    </row>
    <row r="261" spans="5:7">
      <c r="E261" s="749"/>
      <c r="F261" s="749"/>
      <c r="G261" s="749"/>
    </row>
    <row r="262" spans="5:7">
      <c r="E262" s="749"/>
      <c r="F262" s="749"/>
      <c r="G262" s="749"/>
    </row>
    <row r="263" spans="5:7">
      <c r="E263" s="749"/>
      <c r="F263" s="749"/>
      <c r="G263" s="749"/>
    </row>
    <row r="264" spans="5:7">
      <c r="E264" s="749"/>
      <c r="F264" s="749"/>
      <c r="G264" s="749"/>
    </row>
    <row r="265" spans="5:7">
      <c r="E265" s="749"/>
      <c r="F265" s="749"/>
      <c r="G265" s="749"/>
    </row>
    <row r="266" spans="5:7">
      <c r="E266" s="749"/>
      <c r="F266" s="749"/>
      <c r="G266" s="749"/>
    </row>
    <row r="267" spans="5:7">
      <c r="E267" s="749"/>
      <c r="F267" s="749"/>
      <c r="G267" s="749"/>
    </row>
    <row r="268" spans="5:7">
      <c r="E268" s="749"/>
      <c r="F268" s="749"/>
      <c r="G268" s="749"/>
    </row>
    <row r="269" spans="5:7">
      <c r="E269" s="749"/>
      <c r="F269" s="749"/>
      <c r="G269" s="749"/>
    </row>
    <row r="270" spans="5:7">
      <c r="E270" s="749"/>
      <c r="F270" s="749"/>
      <c r="G270" s="749"/>
    </row>
    <row r="271" spans="5:7">
      <c r="E271" s="749"/>
      <c r="F271" s="749"/>
      <c r="G271" s="749"/>
    </row>
    <row r="272" spans="5:7">
      <c r="E272" s="749"/>
      <c r="F272" s="749"/>
      <c r="G272" s="749"/>
    </row>
    <row r="273" spans="5:7">
      <c r="E273" s="749"/>
      <c r="F273" s="749"/>
      <c r="G273" s="749"/>
    </row>
    <row r="274" spans="5:7">
      <c r="E274" s="749"/>
      <c r="F274" s="749"/>
      <c r="G274" s="749"/>
    </row>
    <row r="275" spans="5:7">
      <c r="E275" s="749"/>
      <c r="F275" s="749"/>
      <c r="G275" s="749"/>
    </row>
    <row r="276" spans="5:7">
      <c r="E276" s="749"/>
      <c r="F276" s="749"/>
      <c r="G276" s="749"/>
    </row>
    <row r="277" spans="5:7">
      <c r="E277" s="749"/>
      <c r="F277" s="749"/>
      <c r="G277" s="749"/>
    </row>
    <row r="278" spans="5:7">
      <c r="E278" s="749"/>
      <c r="F278" s="749"/>
      <c r="G278" s="749"/>
    </row>
    <row r="279" spans="5:7">
      <c r="E279" s="749"/>
      <c r="F279" s="749"/>
      <c r="G279" s="749"/>
    </row>
    <row r="280" spans="5:7">
      <c r="E280" s="749"/>
      <c r="F280" s="749"/>
      <c r="G280" s="749"/>
    </row>
    <row r="281" spans="5:7">
      <c r="E281" s="749"/>
      <c r="F281" s="749"/>
      <c r="G281" s="749"/>
    </row>
    <row r="282" spans="5:7">
      <c r="E282" s="749"/>
      <c r="F282" s="749"/>
      <c r="G282" s="749"/>
    </row>
    <row r="283" spans="5:7">
      <c r="E283" s="749"/>
      <c r="F283" s="749"/>
      <c r="G283" s="749"/>
    </row>
    <row r="284" spans="5:7">
      <c r="E284" s="749"/>
      <c r="F284" s="749"/>
      <c r="G284" s="749"/>
    </row>
    <row r="285" spans="5:7">
      <c r="E285" s="749"/>
      <c r="F285" s="749"/>
      <c r="G285" s="749"/>
    </row>
    <row r="286" spans="5:7">
      <c r="E286" s="749"/>
      <c r="F286" s="749"/>
      <c r="G286" s="749"/>
    </row>
    <row r="287" spans="5:7">
      <c r="E287" s="749"/>
      <c r="F287" s="749"/>
      <c r="G287" s="749"/>
    </row>
    <row r="288" spans="5:7">
      <c r="E288" s="749"/>
      <c r="F288" s="749"/>
      <c r="G288" s="749"/>
    </row>
    <row r="289" spans="5:7">
      <c r="E289" s="749"/>
      <c r="F289" s="749"/>
      <c r="G289" s="749"/>
    </row>
    <row r="290" spans="5:7">
      <c r="E290" s="749"/>
      <c r="F290" s="749"/>
      <c r="G290" s="749"/>
    </row>
    <row r="291" spans="5:7">
      <c r="E291" s="749"/>
      <c r="F291" s="749"/>
      <c r="G291" s="749"/>
    </row>
    <row r="292" spans="5:7">
      <c r="E292" s="749"/>
      <c r="F292" s="749"/>
      <c r="G292" s="749"/>
    </row>
    <row r="293" spans="5:7">
      <c r="E293" s="749"/>
      <c r="F293" s="749"/>
      <c r="G293" s="749"/>
    </row>
    <row r="294" spans="5:7">
      <c r="E294" s="749"/>
      <c r="F294" s="749"/>
      <c r="G294" s="749"/>
    </row>
    <row r="295" spans="5:7">
      <c r="E295" s="749"/>
      <c r="F295" s="749"/>
      <c r="G295" s="749"/>
    </row>
    <row r="296" spans="5:7">
      <c r="E296" s="749"/>
      <c r="F296" s="749"/>
      <c r="G296" s="749"/>
    </row>
    <row r="297" spans="5:7">
      <c r="E297" s="749"/>
      <c r="F297" s="749"/>
      <c r="G297" s="749"/>
    </row>
    <row r="298" spans="5:7">
      <c r="E298" s="749"/>
      <c r="F298" s="749"/>
      <c r="G298" s="749"/>
    </row>
    <row r="299" spans="5:7">
      <c r="E299" s="749"/>
      <c r="F299" s="749"/>
      <c r="G299" s="749"/>
    </row>
    <row r="300" spans="5:7">
      <c r="E300" s="749"/>
      <c r="F300" s="749"/>
      <c r="G300" s="749"/>
    </row>
    <row r="301" spans="5:7">
      <c r="E301" s="749"/>
      <c r="F301" s="749"/>
      <c r="G301" s="749"/>
    </row>
    <row r="302" spans="5:7">
      <c r="E302" s="749"/>
      <c r="F302" s="749"/>
      <c r="G302" s="749"/>
    </row>
    <row r="303" spans="5:7">
      <c r="E303" s="749"/>
      <c r="F303" s="749"/>
      <c r="G303" s="749"/>
    </row>
    <row r="304" spans="5:7">
      <c r="E304" s="749"/>
      <c r="F304" s="749"/>
      <c r="G304" s="749"/>
    </row>
    <row r="305" spans="5:7">
      <c r="E305" s="749"/>
      <c r="F305" s="749"/>
      <c r="G305" s="749"/>
    </row>
    <row r="306" spans="5:7">
      <c r="E306" s="749"/>
      <c r="F306" s="749"/>
      <c r="G306" s="749"/>
    </row>
    <row r="307" spans="5:7">
      <c r="E307" s="749"/>
      <c r="F307" s="749"/>
      <c r="G307" s="749"/>
    </row>
    <row r="308" spans="5:7">
      <c r="E308" s="749"/>
      <c r="F308" s="749"/>
      <c r="G308" s="749"/>
    </row>
    <row r="309" spans="5:7">
      <c r="E309" s="749"/>
      <c r="F309" s="749"/>
      <c r="G309" s="749"/>
    </row>
    <row r="310" spans="5:7">
      <c r="E310" s="749"/>
      <c r="F310" s="749"/>
      <c r="G310" s="749"/>
    </row>
    <row r="311" spans="5:7">
      <c r="E311" s="749"/>
      <c r="F311" s="749"/>
      <c r="G311" s="749"/>
    </row>
    <row r="312" spans="5:7">
      <c r="E312" s="749"/>
      <c r="F312" s="749"/>
      <c r="G312" s="749"/>
    </row>
    <row r="313" spans="5:7">
      <c r="E313" s="749"/>
      <c r="F313" s="749"/>
      <c r="G313" s="749"/>
    </row>
    <row r="314" spans="5:7">
      <c r="E314" s="749"/>
      <c r="F314" s="749"/>
      <c r="G314" s="749"/>
    </row>
    <row r="315" spans="5:7">
      <c r="E315" s="749"/>
      <c r="F315" s="749"/>
      <c r="G315" s="749"/>
    </row>
    <row r="316" spans="5:7">
      <c r="E316" s="749"/>
      <c r="F316" s="749"/>
      <c r="G316" s="749"/>
    </row>
    <row r="317" spans="5:7">
      <c r="E317" s="749"/>
      <c r="F317" s="749"/>
      <c r="G317" s="749"/>
    </row>
    <row r="318" spans="5:7">
      <c r="E318" s="749"/>
      <c r="F318" s="749"/>
      <c r="G318" s="749"/>
    </row>
    <row r="319" spans="5:7">
      <c r="E319" s="749"/>
      <c r="F319" s="749"/>
      <c r="G319" s="749"/>
    </row>
    <row r="320" spans="5:7">
      <c r="E320" s="749"/>
      <c r="F320" s="749"/>
      <c r="G320" s="749"/>
    </row>
    <row r="321" spans="5:7">
      <c r="E321" s="749"/>
      <c r="F321" s="749"/>
      <c r="G321" s="749"/>
    </row>
    <row r="322" spans="5:7">
      <c r="E322" s="749"/>
      <c r="F322" s="749"/>
      <c r="G322" s="749"/>
    </row>
    <row r="323" spans="5:7">
      <c r="E323" s="749"/>
      <c r="F323" s="749"/>
      <c r="G323" s="749"/>
    </row>
    <row r="324" spans="5:7">
      <c r="E324" s="749"/>
      <c r="F324" s="749"/>
      <c r="G324" s="749"/>
    </row>
    <row r="325" spans="5:7">
      <c r="E325" s="749"/>
      <c r="F325" s="749"/>
      <c r="G325" s="749"/>
    </row>
    <row r="326" spans="5:7">
      <c r="E326" s="749"/>
      <c r="F326" s="749"/>
      <c r="G326" s="749"/>
    </row>
    <row r="327" spans="5:7">
      <c r="E327" s="749"/>
      <c r="F327" s="749"/>
      <c r="G327" s="749"/>
    </row>
    <row r="328" spans="5:7">
      <c r="E328" s="749"/>
      <c r="F328" s="749"/>
      <c r="G328" s="749"/>
    </row>
    <row r="329" spans="5:7">
      <c r="E329" s="749"/>
      <c r="F329" s="749"/>
      <c r="G329" s="749"/>
    </row>
    <row r="330" spans="5:7">
      <c r="E330" s="749"/>
      <c r="F330" s="749"/>
      <c r="G330" s="749"/>
    </row>
    <row r="331" spans="5:7">
      <c r="E331" s="749"/>
      <c r="F331" s="749"/>
      <c r="G331" s="749"/>
    </row>
    <row r="332" spans="5:7">
      <c r="E332" s="749"/>
      <c r="F332" s="749"/>
      <c r="G332" s="749"/>
    </row>
    <row r="333" spans="5:7">
      <c r="E333" s="749"/>
      <c r="F333" s="749"/>
      <c r="G333" s="749"/>
    </row>
    <row r="334" spans="5:7">
      <c r="E334" s="749"/>
      <c r="F334" s="749"/>
      <c r="G334" s="749"/>
    </row>
    <row r="335" spans="5:7">
      <c r="E335" s="749"/>
      <c r="F335" s="749"/>
      <c r="G335" s="749"/>
    </row>
    <row r="336" spans="5:7">
      <c r="E336" s="749"/>
      <c r="F336" s="749"/>
      <c r="G336" s="749"/>
    </row>
    <row r="337" spans="5:7">
      <c r="E337" s="749"/>
      <c r="F337" s="749"/>
      <c r="G337" s="749"/>
    </row>
    <row r="338" spans="5:7">
      <c r="E338" s="749"/>
      <c r="F338" s="749"/>
      <c r="G338" s="749"/>
    </row>
    <row r="339" spans="5:7">
      <c r="E339" s="749"/>
      <c r="F339" s="749"/>
      <c r="G339" s="749"/>
    </row>
    <row r="340" spans="5:7">
      <c r="E340" s="749"/>
      <c r="F340" s="749"/>
      <c r="G340" s="749"/>
    </row>
    <row r="341" spans="5:7">
      <c r="E341" s="749"/>
      <c r="F341" s="749"/>
      <c r="G341" s="749"/>
    </row>
    <row r="342" spans="5:7">
      <c r="E342" s="749"/>
      <c r="F342" s="749"/>
      <c r="G342" s="749"/>
    </row>
    <row r="343" spans="5:7">
      <c r="E343" s="749"/>
      <c r="F343" s="749"/>
      <c r="G343" s="749"/>
    </row>
    <row r="344" spans="5:7">
      <c r="E344" s="749"/>
      <c r="F344" s="749"/>
      <c r="G344" s="749"/>
    </row>
    <row r="345" spans="5:7">
      <c r="E345" s="749"/>
      <c r="F345" s="749"/>
      <c r="G345" s="749"/>
    </row>
    <row r="346" spans="5:7">
      <c r="E346" s="749"/>
      <c r="F346" s="749"/>
      <c r="G346" s="749"/>
    </row>
    <row r="347" spans="5:7">
      <c r="E347" s="749"/>
      <c r="F347" s="749"/>
      <c r="G347" s="749"/>
    </row>
    <row r="348" spans="5:7">
      <c r="E348" s="749"/>
      <c r="F348" s="749"/>
      <c r="G348" s="749"/>
    </row>
    <row r="349" spans="5:7">
      <c r="E349" s="749"/>
      <c r="F349" s="749"/>
      <c r="G349" s="749"/>
    </row>
    <row r="350" spans="5:7">
      <c r="E350" s="749"/>
      <c r="F350" s="749"/>
      <c r="G350" s="749"/>
    </row>
    <row r="351" spans="5:7">
      <c r="E351" s="749"/>
      <c r="F351" s="749"/>
      <c r="G351" s="749"/>
    </row>
    <row r="352" spans="5:7">
      <c r="E352" s="749"/>
      <c r="F352" s="749"/>
      <c r="G352" s="749"/>
    </row>
    <row r="353" spans="5:7">
      <c r="E353" s="749"/>
      <c r="F353" s="749"/>
      <c r="G353" s="749"/>
    </row>
    <row r="354" spans="5:7">
      <c r="E354" s="749"/>
      <c r="F354" s="749"/>
      <c r="G354" s="749"/>
    </row>
    <row r="355" spans="5:7">
      <c r="E355" s="749"/>
      <c r="F355" s="749"/>
      <c r="G355" s="749"/>
    </row>
    <row r="356" spans="5:7">
      <c r="E356" s="749"/>
      <c r="F356" s="749"/>
      <c r="G356" s="749"/>
    </row>
    <row r="357" spans="5:7">
      <c r="E357" s="749"/>
      <c r="F357" s="749"/>
      <c r="G357" s="749"/>
    </row>
    <row r="358" spans="5:7">
      <c r="E358" s="749"/>
      <c r="F358" s="749"/>
      <c r="G358" s="749"/>
    </row>
    <row r="359" spans="5:7">
      <c r="E359" s="749"/>
      <c r="F359" s="749"/>
      <c r="G359" s="749"/>
    </row>
    <row r="360" spans="5:7">
      <c r="E360" s="749"/>
      <c r="F360" s="749"/>
      <c r="G360" s="749"/>
    </row>
    <row r="361" spans="5:7">
      <c r="E361" s="749"/>
      <c r="F361" s="749"/>
      <c r="G361" s="749"/>
    </row>
    <row r="362" spans="5:7">
      <c r="E362" s="749"/>
      <c r="F362" s="749"/>
      <c r="G362" s="749"/>
    </row>
    <row r="363" spans="5:7">
      <c r="E363" s="749"/>
      <c r="F363" s="749"/>
      <c r="G363" s="749"/>
    </row>
    <row r="364" spans="5:7">
      <c r="E364" s="749"/>
      <c r="F364" s="749"/>
      <c r="G364" s="749"/>
    </row>
    <row r="365" spans="5:7">
      <c r="E365" s="749"/>
      <c r="F365" s="749"/>
      <c r="G365" s="749"/>
    </row>
    <row r="366" spans="5:7">
      <c r="E366" s="749"/>
      <c r="F366" s="749"/>
      <c r="G366" s="749"/>
    </row>
    <row r="367" spans="5:7">
      <c r="E367" s="749"/>
      <c r="F367" s="749"/>
      <c r="G367" s="749"/>
    </row>
    <row r="368" spans="5:7">
      <c r="E368" s="749"/>
      <c r="F368" s="749"/>
      <c r="G368" s="749"/>
    </row>
    <row r="369" spans="5:7">
      <c r="E369" s="749"/>
      <c r="F369" s="749"/>
      <c r="G369" s="749"/>
    </row>
    <row r="370" spans="5:7">
      <c r="E370" s="749"/>
      <c r="F370" s="749"/>
      <c r="G370" s="749"/>
    </row>
    <row r="371" spans="5:7">
      <c r="E371" s="749"/>
      <c r="F371" s="749"/>
      <c r="G371" s="749"/>
    </row>
    <row r="372" spans="5:7">
      <c r="E372" s="749"/>
      <c r="F372" s="749"/>
      <c r="G372" s="749"/>
    </row>
    <row r="373" spans="5:7">
      <c r="E373" s="749"/>
      <c r="F373" s="749"/>
      <c r="G373" s="749"/>
    </row>
    <row r="374" spans="5:7">
      <c r="E374" s="749"/>
      <c r="F374" s="749"/>
      <c r="G374" s="749"/>
    </row>
    <row r="375" spans="5:7">
      <c r="E375" s="749"/>
      <c r="F375" s="749"/>
      <c r="G375" s="749"/>
    </row>
    <row r="376" spans="5:7">
      <c r="E376" s="749"/>
      <c r="F376" s="749"/>
      <c r="G376" s="749"/>
    </row>
    <row r="377" spans="5:7">
      <c r="E377" s="749"/>
      <c r="F377" s="749"/>
      <c r="G377" s="749"/>
    </row>
    <row r="378" spans="5:7">
      <c r="E378" s="749"/>
      <c r="F378" s="749"/>
      <c r="G378" s="749"/>
    </row>
    <row r="379" spans="5:7">
      <c r="E379" s="749"/>
      <c r="F379" s="749"/>
      <c r="G379" s="749"/>
    </row>
    <row r="380" spans="5:7">
      <c r="E380" s="749"/>
      <c r="F380" s="749"/>
      <c r="G380" s="749"/>
    </row>
    <row r="381" spans="5:7">
      <c r="E381" s="749"/>
      <c r="F381" s="749"/>
      <c r="G381" s="749"/>
    </row>
    <row r="382" spans="5:7">
      <c r="E382" s="749"/>
      <c r="F382" s="749"/>
      <c r="G382" s="749"/>
    </row>
    <row r="383" spans="5:7">
      <c r="E383" s="749"/>
      <c r="F383" s="749"/>
      <c r="G383" s="749"/>
    </row>
    <row r="384" spans="5:7">
      <c r="E384" s="749"/>
      <c r="F384" s="749"/>
      <c r="G384" s="749"/>
    </row>
    <row r="385" spans="5:7">
      <c r="E385" s="749"/>
      <c r="F385" s="749"/>
      <c r="G385" s="749"/>
    </row>
    <row r="386" spans="5:7">
      <c r="E386" s="749"/>
      <c r="F386" s="749"/>
      <c r="G386" s="749"/>
    </row>
    <row r="387" spans="5:7">
      <c r="E387" s="749"/>
      <c r="F387" s="749"/>
      <c r="G387" s="749"/>
    </row>
    <row r="388" spans="5:7">
      <c r="E388" s="749"/>
      <c r="F388" s="749"/>
      <c r="G388" s="749"/>
    </row>
    <row r="389" spans="5:7">
      <c r="E389" s="749"/>
      <c r="F389" s="749"/>
      <c r="G389" s="749"/>
    </row>
    <row r="390" spans="5:7">
      <c r="E390" s="749"/>
      <c r="F390" s="749"/>
      <c r="G390" s="749"/>
    </row>
    <row r="391" spans="5:7">
      <c r="E391" s="749"/>
      <c r="F391" s="749"/>
      <c r="G391" s="749"/>
    </row>
    <row r="392" spans="5:7">
      <c r="E392" s="749"/>
      <c r="F392" s="749"/>
      <c r="G392" s="749"/>
    </row>
    <row r="393" spans="5:7">
      <c r="E393" s="749"/>
      <c r="F393" s="749"/>
      <c r="G393" s="749"/>
    </row>
    <row r="394" spans="5:7">
      <c r="E394" s="749"/>
      <c r="F394" s="749"/>
      <c r="G394" s="749"/>
    </row>
    <row r="395" spans="5:7">
      <c r="E395" s="749"/>
      <c r="F395" s="749"/>
      <c r="G395" s="749"/>
    </row>
    <row r="396" spans="5:7">
      <c r="E396" s="749"/>
      <c r="F396" s="749"/>
      <c r="G396" s="749"/>
    </row>
    <row r="397" spans="5:7">
      <c r="E397" s="749"/>
      <c r="F397" s="749"/>
      <c r="G397" s="749"/>
    </row>
    <row r="398" spans="5:7">
      <c r="E398" s="749"/>
      <c r="F398" s="749"/>
      <c r="G398" s="749"/>
    </row>
    <row r="399" spans="5:7">
      <c r="E399" s="749"/>
      <c r="F399" s="749"/>
      <c r="G399" s="749"/>
    </row>
    <row r="400" spans="5:7">
      <c r="E400" s="749"/>
      <c r="F400" s="749"/>
      <c r="G400" s="749"/>
    </row>
    <row r="401" spans="5:7">
      <c r="E401" s="749"/>
      <c r="F401" s="749"/>
      <c r="G401" s="749"/>
    </row>
    <row r="402" spans="5:7">
      <c r="E402" s="749"/>
      <c r="F402" s="749"/>
      <c r="G402" s="749"/>
    </row>
    <row r="403" spans="5:7">
      <c r="E403" s="749"/>
      <c r="F403" s="749"/>
      <c r="G403" s="749"/>
    </row>
    <row r="404" spans="5:7">
      <c r="E404" s="749"/>
      <c r="F404" s="749"/>
      <c r="G404" s="749"/>
    </row>
    <row r="405" spans="5:7">
      <c r="E405" s="749"/>
      <c r="F405" s="749"/>
      <c r="G405" s="749"/>
    </row>
    <row r="406" spans="5:7">
      <c r="E406" s="749"/>
      <c r="F406" s="749"/>
      <c r="G406" s="749"/>
    </row>
    <row r="407" spans="5:7">
      <c r="E407" s="749"/>
      <c r="F407" s="749"/>
      <c r="G407" s="749"/>
    </row>
    <row r="408" spans="5:7">
      <c r="E408" s="749"/>
      <c r="F408" s="749"/>
      <c r="G408" s="749"/>
    </row>
    <row r="409" spans="5:7">
      <c r="E409" s="749"/>
      <c r="F409" s="749"/>
      <c r="G409" s="749"/>
    </row>
    <row r="410" spans="5:7">
      <c r="E410" s="749"/>
      <c r="F410" s="749"/>
      <c r="G410" s="749"/>
    </row>
    <row r="411" spans="5:7">
      <c r="E411" s="749"/>
      <c r="F411" s="749"/>
      <c r="G411" s="749"/>
    </row>
    <row r="412" spans="5:7">
      <c r="E412" s="749"/>
      <c r="F412" s="749"/>
      <c r="G412" s="749"/>
    </row>
    <row r="413" spans="5:7">
      <c r="E413" s="749"/>
      <c r="F413" s="749"/>
      <c r="G413" s="749"/>
    </row>
    <row r="414" spans="5:7">
      <c r="E414" s="749"/>
      <c r="F414" s="749"/>
      <c r="G414" s="749"/>
    </row>
    <row r="415" spans="5:7">
      <c r="E415" s="749"/>
      <c r="F415" s="749"/>
      <c r="G415" s="749"/>
    </row>
    <row r="416" spans="5:7">
      <c r="E416" s="749"/>
      <c r="F416" s="749"/>
      <c r="G416" s="749"/>
    </row>
    <row r="417" spans="5:7">
      <c r="E417" s="749"/>
      <c r="F417" s="749"/>
      <c r="G417" s="749"/>
    </row>
    <row r="418" spans="5:7">
      <c r="E418" s="749"/>
      <c r="F418" s="749"/>
      <c r="G418" s="749"/>
    </row>
    <row r="419" spans="5:7">
      <c r="E419" s="749"/>
      <c r="F419" s="749"/>
      <c r="G419" s="749"/>
    </row>
    <row r="420" spans="5:7">
      <c r="E420" s="749"/>
      <c r="F420" s="749"/>
      <c r="G420" s="749"/>
    </row>
    <row r="421" spans="5:7">
      <c r="E421" s="749"/>
      <c r="F421" s="749"/>
      <c r="G421" s="749"/>
    </row>
    <row r="422" spans="5:7">
      <c r="E422" s="749"/>
      <c r="F422" s="749"/>
      <c r="G422" s="749"/>
    </row>
    <row r="423" spans="5:7">
      <c r="E423" s="749"/>
      <c r="F423" s="749"/>
      <c r="G423" s="749"/>
    </row>
    <row r="424" spans="5:7">
      <c r="E424" s="749"/>
      <c r="F424" s="749"/>
      <c r="G424" s="749"/>
    </row>
    <row r="425" spans="5:7">
      <c r="E425" s="749"/>
      <c r="F425" s="749"/>
      <c r="G425" s="749"/>
    </row>
    <row r="426" spans="5:7">
      <c r="E426" s="749"/>
      <c r="F426" s="749"/>
      <c r="G426" s="749"/>
    </row>
    <row r="427" spans="5:7">
      <c r="E427" s="749"/>
      <c r="F427" s="749"/>
      <c r="G427" s="749"/>
    </row>
    <row r="428" spans="5:7">
      <c r="E428" s="749"/>
      <c r="F428" s="749"/>
      <c r="G428" s="749"/>
    </row>
    <row r="429" spans="5:7">
      <c r="E429" s="749"/>
      <c r="F429" s="749"/>
      <c r="G429" s="749"/>
    </row>
    <row r="430" spans="5:7">
      <c r="E430" s="749"/>
      <c r="F430" s="749"/>
      <c r="G430" s="749"/>
    </row>
    <row r="431" spans="5:7">
      <c r="E431" s="749"/>
      <c r="F431" s="749"/>
      <c r="G431" s="749"/>
    </row>
    <row r="432" spans="5:7">
      <c r="E432" s="749"/>
      <c r="F432" s="749"/>
      <c r="G432" s="749"/>
    </row>
    <row r="433" spans="5:7">
      <c r="E433" s="749"/>
      <c r="F433" s="749"/>
      <c r="G433" s="749"/>
    </row>
    <row r="434" spans="5:7">
      <c r="E434" s="749"/>
      <c r="F434" s="749"/>
      <c r="G434" s="749"/>
    </row>
    <row r="435" spans="5:7">
      <c r="E435" s="749"/>
      <c r="F435" s="749"/>
      <c r="G435" s="749"/>
    </row>
    <row r="436" spans="5:7">
      <c r="E436" s="749"/>
      <c r="F436" s="749"/>
      <c r="G436" s="749"/>
    </row>
    <row r="437" spans="5:7">
      <c r="E437" s="749"/>
      <c r="F437" s="749"/>
      <c r="G437" s="749"/>
    </row>
    <row r="438" spans="5:7">
      <c r="E438" s="749"/>
      <c r="F438" s="749"/>
      <c r="G438" s="749"/>
    </row>
    <row r="439" spans="5:7">
      <c r="E439" s="749"/>
      <c r="F439" s="749"/>
      <c r="G439" s="749"/>
    </row>
    <row r="440" spans="5:7">
      <c r="E440" s="749"/>
      <c r="F440" s="749"/>
      <c r="G440" s="749"/>
    </row>
    <row r="441" spans="5:7">
      <c r="E441" s="749"/>
      <c r="F441" s="749"/>
      <c r="G441" s="749"/>
    </row>
    <row r="442" spans="5:7">
      <c r="E442" s="749"/>
      <c r="F442" s="749"/>
      <c r="G442" s="749"/>
    </row>
    <row r="443" spans="5:7">
      <c r="E443" s="749"/>
      <c r="F443" s="749"/>
      <c r="G443" s="749"/>
    </row>
    <row r="444" spans="5:7">
      <c r="E444" s="749"/>
      <c r="F444" s="749"/>
      <c r="G444" s="749"/>
    </row>
    <row r="445" spans="5:7">
      <c r="E445" s="749"/>
      <c r="F445" s="749"/>
      <c r="G445" s="749"/>
    </row>
    <row r="446" spans="5:7">
      <c r="E446" s="749"/>
      <c r="F446" s="749"/>
      <c r="G446" s="749"/>
    </row>
    <row r="447" spans="5:7">
      <c r="E447" s="749"/>
      <c r="F447" s="749"/>
      <c r="G447" s="749"/>
    </row>
    <row r="448" spans="5:7">
      <c r="E448" s="749"/>
      <c r="F448" s="749"/>
      <c r="G448" s="749"/>
    </row>
    <row r="449" spans="5:7">
      <c r="E449" s="749"/>
      <c r="F449" s="749"/>
      <c r="G449" s="749"/>
    </row>
    <row r="450" spans="5:7">
      <c r="E450" s="749"/>
      <c r="F450" s="749"/>
      <c r="G450" s="749"/>
    </row>
  </sheetData>
  <customSheetViews>
    <customSheetView guid="{63AFAF34-E340-4B5E-A289-FFB7051CA9B6}" scale="80" outlineSymbols="0" fitToPage="1" view="pageBreakPreview">
      <pane ySplit="12" topLeftCell="A13" activePane="bottomLeft" state="frozen"/>
      <selection pane="bottomLeft" activeCell="G15" sqref="G15"/>
      <rowBreaks count="1" manualBreakCount="1">
        <brk id="11" max="16383" man="1"/>
      </rowBreaks>
      <pageMargins left="0.75" right="0.5" top="0.5" bottom="1" header="0.5" footer="0.5"/>
      <printOptions horizontalCentered="1"/>
      <pageSetup scale="67" firstPageNumber="28" orientation="portrait" useFirstPageNumber="1" horizontalDpi="4294967292" verticalDpi="4294967292" r:id="rId1"/>
      <headerFooter alignWithMargins="0"/>
    </customSheetView>
    <customSheetView guid="{F1DC5514-577A-46EB-866C-26F0BED2C286}" scale="80" outlineSymbols="0" fitToPage="1" view="pageBreakPreview">
      <pane ySplit="12" topLeftCell="A13" activePane="bottomLeft" state="frozen"/>
      <selection pane="bottomLeft" sqref="A1:H1"/>
      <rowBreaks count="1" manualBreakCount="1">
        <brk id="11" max="16383" man="1"/>
      </rowBreaks>
      <pageMargins left="0.75" right="0.5" top="0.5" bottom="1" header="0.5" footer="0.5"/>
      <printOptions horizontalCentered="1"/>
      <pageSetup scale="83" firstPageNumber="28" orientation="landscape" useFirstPageNumber="1" horizontalDpi="4294967292" verticalDpi="4294967292" r:id="rId2"/>
      <headerFooter alignWithMargins="0"/>
    </customSheetView>
  </customSheetViews>
  <mergeCells count="8">
    <mergeCell ref="B40:H40"/>
    <mergeCell ref="A9:H9"/>
    <mergeCell ref="A10:H10"/>
    <mergeCell ref="A1:H1"/>
    <mergeCell ref="A2:H2"/>
    <mergeCell ref="A3:H3"/>
    <mergeCell ref="A7:H7"/>
    <mergeCell ref="A8:H8"/>
  </mergeCells>
  <printOptions horizontalCentered="1"/>
  <pageMargins left="0.75" right="0.5" top="0.5" bottom="1" header="0.5" footer="0.5"/>
  <pageSetup scale="81" firstPageNumber="28" orientation="landscape" useFirstPageNumber="1" horizontalDpi="4294967292" verticalDpi="4294967292" r:id="rId3"/>
  <headerFooter alignWithMargins="0"/>
  <rowBreaks count="1" manualBreakCount="1">
    <brk id="1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6"/>
  <sheetViews>
    <sheetView view="pageBreakPreview" zoomScale="70" zoomScaleNormal="80" zoomScaleSheetLayoutView="70" workbookViewId="0">
      <selection activeCell="I57" sqref="I57"/>
    </sheetView>
  </sheetViews>
  <sheetFormatPr defaultColWidth="8.81640625" defaultRowHeight="15.6"/>
  <cols>
    <col min="1" max="1" width="8.81640625" style="225"/>
    <col min="2" max="2" width="51.81640625" style="225" customWidth="1"/>
    <col min="3" max="3" width="15.6328125" style="225" customWidth="1"/>
    <col min="4" max="4" width="14.81640625" style="225" bestFit="1" customWidth="1"/>
    <col min="5" max="5" width="1.6328125" style="225" customWidth="1"/>
    <col min="6" max="6" width="15.90625" style="225" customWidth="1"/>
    <col min="7" max="7" width="1.453125" style="225" customWidth="1"/>
    <col min="8" max="8" width="8.81640625" style="225"/>
    <col min="9" max="9" width="35.36328125" style="225" customWidth="1"/>
    <col min="10" max="10" width="16.08984375" style="225" customWidth="1"/>
    <col min="11" max="11" width="9.08984375" style="225" bestFit="1" customWidth="1"/>
    <col min="12" max="12" width="10.08984375" style="225" bestFit="1" customWidth="1"/>
    <col min="13" max="13" width="10.81640625" style="225" customWidth="1"/>
    <col min="14" max="257" width="8.81640625" style="225"/>
    <col min="258" max="258" width="35.1796875" style="225" customWidth="1"/>
    <col min="259" max="259" width="15.6328125" style="225" customWidth="1"/>
    <col min="260" max="260" width="14.81640625" style="225" bestFit="1" customWidth="1"/>
    <col min="261" max="261" width="1.6328125" style="225" customWidth="1"/>
    <col min="262" max="262" width="15.90625" style="225" customWidth="1"/>
    <col min="263" max="263" width="1.453125" style="225" customWidth="1"/>
    <col min="264" max="264" width="8.81640625" style="225"/>
    <col min="265" max="265" width="35.36328125" style="225" customWidth="1"/>
    <col min="266" max="266" width="16.08984375" style="225" customWidth="1"/>
    <col min="267" max="267" width="9.08984375" style="225" bestFit="1" customWidth="1"/>
    <col min="268" max="268" width="10.08984375" style="225" bestFit="1" customWidth="1"/>
    <col min="269" max="269" width="10.81640625" style="225" customWidth="1"/>
    <col min="270" max="513" width="8.81640625" style="225"/>
    <col min="514" max="514" width="35.1796875" style="225" customWidth="1"/>
    <col min="515" max="515" width="15.6328125" style="225" customWidth="1"/>
    <col min="516" max="516" width="14.81640625" style="225" bestFit="1" customWidth="1"/>
    <col min="517" max="517" width="1.6328125" style="225" customWidth="1"/>
    <col min="518" max="518" width="15.90625" style="225" customWidth="1"/>
    <col min="519" max="519" width="1.453125" style="225" customWidth="1"/>
    <col min="520" max="520" width="8.81640625" style="225"/>
    <col min="521" max="521" width="35.36328125" style="225" customWidth="1"/>
    <col min="522" max="522" width="16.08984375" style="225" customWidth="1"/>
    <col min="523" max="523" width="9.08984375" style="225" bestFit="1" customWidth="1"/>
    <col min="524" max="524" width="10.08984375" style="225" bestFit="1" customWidth="1"/>
    <col min="525" max="525" width="10.81640625" style="225" customWidth="1"/>
    <col min="526" max="769" width="8.81640625" style="225"/>
    <col min="770" max="770" width="35.1796875" style="225" customWidth="1"/>
    <col min="771" max="771" width="15.6328125" style="225" customWidth="1"/>
    <col min="772" max="772" width="14.81640625" style="225" bestFit="1" customWidth="1"/>
    <col min="773" max="773" width="1.6328125" style="225" customWidth="1"/>
    <col min="774" max="774" width="15.90625" style="225" customWidth="1"/>
    <col min="775" max="775" width="1.453125" style="225" customWidth="1"/>
    <col min="776" max="776" width="8.81640625" style="225"/>
    <col min="777" max="777" width="35.36328125" style="225" customWidth="1"/>
    <col min="778" max="778" width="16.08984375" style="225" customWidth="1"/>
    <col min="779" max="779" width="9.08984375" style="225" bestFit="1" customWidth="1"/>
    <col min="780" max="780" width="10.08984375" style="225" bestFit="1" customWidth="1"/>
    <col min="781" max="781" width="10.81640625" style="225" customWidth="1"/>
    <col min="782" max="1025" width="8.81640625" style="225"/>
    <col min="1026" max="1026" width="35.1796875" style="225" customWidth="1"/>
    <col min="1027" max="1027" width="15.6328125" style="225" customWidth="1"/>
    <col min="1028" max="1028" width="14.81640625" style="225" bestFit="1" customWidth="1"/>
    <col min="1029" max="1029" width="1.6328125" style="225" customWidth="1"/>
    <col min="1030" max="1030" width="15.90625" style="225" customWidth="1"/>
    <col min="1031" max="1031" width="1.453125" style="225" customWidth="1"/>
    <col min="1032" max="1032" width="8.81640625" style="225"/>
    <col min="1033" max="1033" width="35.36328125" style="225" customWidth="1"/>
    <col min="1034" max="1034" width="16.08984375" style="225" customWidth="1"/>
    <col min="1035" max="1035" width="9.08984375" style="225" bestFit="1" customWidth="1"/>
    <col min="1036" max="1036" width="10.08984375" style="225" bestFit="1" customWidth="1"/>
    <col min="1037" max="1037" width="10.81640625" style="225" customWidth="1"/>
    <col min="1038" max="1281" width="8.81640625" style="225"/>
    <col min="1282" max="1282" width="35.1796875" style="225" customWidth="1"/>
    <col min="1283" max="1283" width="15.6328125" style="225" customWidth="1"/>
    <col min="1284" max="1284" width="14.81640625" style="225" bestFit="1" customWidth="1"/>
    <col min="1285" max="1285" width="1.6328125" style="225" customWidth="1"/>
    <col min="1286" max="1286" width="15.90625" style="225" customWidth="1"/>
    <col min="1287" max="1287" width="1.453125" style="225" customWidth="1"/>
    <col min="1288" max="1288" width="8.81640625" style="225"/>
    <col min="1289" max="1289" width="35.36328125" style="225" customWidth="1"/>
    <col min="1290" max="1290" width="16.08984375" style="225" customWidth="1"/>
    <col min="1291" max="1291" width="9.08984375" style="225" bestFit="1" customWidth="1"/>
    <col min="1292" max="1292" width="10.08984375" style="225" bestFit="1" customWidth="1"/>
    <col min="1293" max="1293" width="10.81640625" style="225" customWidth="1"/>
    <col min="1294" max="1537" width="8.81640625" style="225"/>
    <col min="1538" max="1538" width="35.1796875" style="225" customWidth="1"/>
    <col min="1539" max="1539" width="15.6328125" style="225" customWidth="1"/>
    <col min="1540" max="1540" width="14.81640625" style="225" bestFit="1" customWidth="1"/>
    <col min="1541" max="1541" width="1.6328125" style="225" customWidth="1"/>
    <col min="1542" max="1542" width="15.90625" style="225" customWidth="1"/>
    <col min="1543" max="1543" width="1.453125" style="225" customWidth="1"/>
    <col min="1544" max="1544" width="8.81640625" style="225"/>
    <col min="1545" max="1545" width="35.36328125" style="225" customWidth="1"/>
    <col min="1546" max="1546" width="16.08984375" style="225" customWidth="1"/>
    <col min="1547" max="1547" width="9.08984375" style="225" bestFit="1" customWidth="1"/>
    <col min="1548" max="1548" width="10.08984375" style="225" bestFit="1" customWidth="1"/>
    <col min="1549" max="1549" width="10.81640625" style="225" customWidth="1"/>
    <col min="1550" max="1793" width="8.81640625" style="225"/>
    <col min="1794" max="1794" width="35.1796875" style="225" customWidth="1"/>
    <col min="1795" max="1795" width="15.6328125" style="225" customWidth="1"/>
    <col min="1796" max="1796" width="14.81640625" style="225" bestFit="1" customWidth="1"/>
    <col min="1797" max="1797" width="1.6328125" style="225" customWidth="1"/>
    <col min="1798" max="1798" width="15.90625" style="225" customWidth="1"/>
    <col min="1799" max="1799" width="1.453125" style="225" customWidth="1"/>
    <col min="1800" max="1800" width="8.81640625" style="225"/>
    <col min="1801" max="1801" width="35.36328125" style="225" customWidth="1"/>
    <col min="1802" max="1802" width="16.08984375" style="225" customWidth="1"/>
    <col min="1803" max="1803" width="9.08984375" style="225" bestFit="1" customWidth="1"/>
    <col min="1804" max="1804" width="10.08984375" style="225" bestFit="1" customWidth="1"/>
    <col min="1805" max="1805" width="10.81640625" style="225" customWidth="1"/>
    <col min="1806" max="2049" width="8.81640625" style="225"/>
    <col min="2050" max="2050" width="35.1796875" style="225" customWidth="1"/>
    <col min="2051" max="2051" width="15.6328125" style="225" customWidth="1"/>
    <col min="2052" max="2052" width="14.81640625" style="225" bestFit="1" customWidth="1"/>
    <col min="2053" max="2053" width="1.6328125" style="225" customWidth="1"/>
    <col min="2054" max="2054" width="15.90625" style="225" customWidth="1"/>
    <col min="2055" max="2055" width="1.453125" style="225" customWidth="1"/>
    <col min="2056" max="2056" width="8.81640625" style="225"/>
    <col min="2057" max="2057" width="35.36328125" style="225" customWidth="1"/>
    <col min="2058" max="2058" width="16.08984375" style="225" customWidth="1"/>
    <col min="2059" max="2059" width="9.08984375" style="225" bestFit="1" customWidth="1"/>
    <col min="2060" max="2060" width="10.08984375" style="225" bestFit="1" customWidth="1"/>
    <col min="2061" max="2061" width="10.81640625" style="225" customWidth="1"/>
    <col min="2062" max="2305" width="8.81640625" style="225"/>
    <col min="2306" max="2306" width="35.1796875" style="225" customWidth="1"/>
    <col min="2307" max="2307" width="15.6328125" style="225" customWidth="1"/>
    <col min="2308" max="2308" width="14.81640625" style="225" bestFit="1" customWidth="1"/>
    <col min="2309" max="2309" width="1.6328125" style="225" customWidth="1"/>
    <col min="2310" max="2310" width="15.90625" style="225" customWidth="1"/>
    <col min="2311" max="2311" width="1.453125" style="225" customWidth="1"/>
    <col min="2312" max="2312" width="8.81640625" style="225"/>
    <col min="2313" max="2313" width="35.36328125" style="225" customWidth="1"/>
    <col min="2314" max="2314" width="16.08984375" style="225" customWidth="1"/>
    <col min="2315" max="2315" width="9.08984375" style="225" bestFit="1" customWidth="1"/>
    <col min="2316" max="2316" width="10.08984375" style="225" bestFit="1" customWidth="1"/>
    <col min="2317" max="2317" width="10.81640625" style="225" customWidth="1"/>
    <col min="2318" max="2561" width="8.81640625" style="225"/>
    <col min="2562" max="2562" width="35.1796875" style="225" customWidth="1"/>
    <col min="2563" max="2563" width="15.6328125" style="225" customWidth="1"/>
    <col min="2564" max="2564" width="14.81640625" style="225" bestFit="1" customWidth="1"/>
    <col min="2565" max="2565" width="1.6328125" style="225" customWidth="1"/>
    <col min="2566" max="2566" width="15.90625" style="225" customWidth="1"/>
    <col min="2567" max="2567" width="1.453125" style="225" customWidth="1"/>
    <col min="2568" max="2568" width="8.81640625" style="225"/>
    <col min="2569" max="2569" width="35.36328125" style="225" customWidth="1"/>
    <col min="2570" max="2570" width="16.08984375" style="225" customWidth="1"/>
    <col min="2571" max="2571" width="9.08984375" style="225" bestFit="1" customWidth="1"/>
    <col min="2572" max="2572" width="10.08984375" style="225" bestFit="1" customWidth="1"/>
    <col min="2573" max="2573" width="10.81640625" style="225" customWidth="1"/>
    <col min="2574" max="2817" width="8.81640625" style="225"/>
    <col min="2818" max="2818" width="35.1796875" style="225" customWidth="1"/>
    <col min="2819" max="2819" width="15.6328125" style="225" customWidth="1"/>
    <col min="2820" max="2820" width="14.81640625" style="225" bestFit="1" customWidth="1"/>
    <col min="2821" max="2821" width="1.6328125" style="225" customWidth="1"/>
    <col min="2822" max="2822" width="15.90625" style="225" customWidth="1"/>
    <col min="2823" max="2823" width="1.453125" style="225" customWidth="1"/>
    <col min="2824" max="2824" width="8.81640625" style="225"/>
    <col min="2825" max="2825" width="35.36328125" style="225" customWidth="1"/>
    <col min="2826" max="2826" width="16.08984375" style="225" customWidth="1"/>
    <col min="2827" max="2827" width="9.08984375" style="225" bestFit="1" customWidth="1"/>
    <col min="2828" max="2828" width="10.08984375" style="225" bestFit="1" customWidth="1"/>
    <col min="2829" max="2829" width="10.81640625" style="225" customWidth="1"/>
    <col min="2830" max="3073" width="8.81640625" style="225"/>
    <col min="3074" max="3074" width="35.1796875" style="225" customWidth="1"/>
    <col min="3075" max="3075" width="15.6328125" style="225" customWidth="1"/>
    <col min="3076" max="3076" width="14.81640625" style="225" bestFit="1" customWidth="1"/>
    <col min="3077" max="3077" width="1.6328125" style="225" customWidth="1"/>
    <col min="3078" max="3078" width="15.90625" style="225" customWidth="1"/>
    <col min="3079" max="3079" width="1.453125" style="225" customWidth="1"/>
    <col min="3080" max="3080" width="8.81640625" style="225"/>
    <col min="3081" max="3081" width="35.36328125" style="225" customWidth="1"/>
    <col min="3082" max="3082" width="16.08984375" style="225" customWidth="1"/>
    <col min="3083" max="3083" width="9.08984375" style="225" bestFit="1" customWidth="1"/>
    <col min="3084" max="3084" width="10.08984375" style="225" bestFit="1" customWidth="1"/>
    <col min="3085" max="3085" width="10.81640625" style="225" customWidth="1"/>
    <col min="3086" max="3329" width="8.81640625" style="225"/>
    <col min="3330" max="3330" width="35.1796875" style="225" customWidth="1"/>
    <col min="3331" max="3331" width="15.6328125" style="225" customWidth="1"/>
    <col min="3332" max="3332" width="14.81640625" style="225" bestFit="1" customWidth="1"/>
    <col min="3333" max="3333" width="1.6328125" style="225" customWidth="1"/>
    <col min="3334" max="3334" width="15.90625" style="225" customWidth="1"/>
    <col min="3335" max="3335" width="1.453125" style="225" customWidth="1"/>
    <col min="3336" max="3336" width="8.81640625" style="225"/>
    <col min="3337" max="3337" width="35.36328125" style="225" customWidth="1"/>
    <col min="3338" max="3338" width="16.08984375" style="225" customWidth="1"/>
    <col min="3339" max="3339" width="9.08984375" style="225" bestFit="1" customWidth="1"/>
    <col min="3340" max="3340" width="10.08984375" style="225" bestFit="1" customWidth="1"/>
    <col min="3341" max="3341" width="10.81640625" style="225" customWidth="1"/>
    <col min="3342" max="3585" width="8.81640625" style="225"/>
    <col min="3586" max="3586" width="35.1796875" style="225" customWidth="1"/>
    <col min="3587" max="3587" width="15.6328125" style="225" customWidth="1"/>
    <col min="3588" max="3588" width="14.81640625" style="225" bestFit="1" customWidth="1"/>
    <col min="3589" max="3589" width="1.6328125" style="225" customWidth="1"/>
    <col min="3590" max="3590" width="15.90625" style="225" customWidth="1"/>
    <col min="3591" max="3591" width="1.453125" style="225" customWidth="1"/>
    <col min="3592" max="3592" width="8.81640625" style="225"/>
    <col min="3593" max="3593" width="35.36328125" style="225" customWidth="1"/>
    <col min="3594" max="3594" width="16.08984375" style="225" customWidth="1"/>
    <col min="3595" max="3595" width="9.08984375" style="225" bestFit="1" customWidth="1"/>
    <col min="3596" max="3596" width="10.08984375" style="225" bestFit="1" customWidth="1"/>
    <col min="3597" max="3597" width="10.81640625" style="225" customWidth="1"/>
    <col min="3598" max="3841" width="8.81640625" style="225"/>
    <col min="3842" max="3842" width="35.1796875" style="225" customWidth="1"/>
    <col min="3843" max="3843" width="15.6328125" style="225" customWidth="1"/>
    <col min="3844" max="3844" width="14.81640625" style="225" bestFit="1" customWidth="1"/>
    <col min="3845" max="3845" width="1.6328125" style="225" customWidth="1"/>
    <col min="3846" max="3846" width="15.90625" style="225" customWidth="1"/>
    <col min="3847" max="3847" width="1.453125" style="225" customWidth="1"/>
    <col min="3848" max="3848" width="8.81640625" style="225"/>
    <col min="3849" max="3849" width="35.36328125" style="225" customWidth="1"/>
    <col min="3850" max="3850" width="16.08984375" style="225" customWidth="1"/>
    <col min="3851" max="3851" width="9.08984375" style="225" bestFit="1" customWidth="1"/>
    <col min="3852" max="3852" width="10.08984375" style="225" bestFit="1" customWidth="1"/>
    <col min="3853" max="3853" width="10.81640625" style="225" customWidth="1"/>
    <col min="3854" max="4097" width="8.81640625" style="225"/>
    <col min="4098" max="4098" width="35.1796875" style="225" customWidth="1"/>
    <col min="4099" max="4099" width="15.6328125" style="225" customWidth="1"/>
    <col min="4100" max="4100" width="14.81640625" style="225" bestFit="1" customWidth="1"/>
    <col min="4101" max="4101" width="1.6328125" style="225" customWidth="1"/>
    <col min="4102" max="4102" width="15.90625" style="225" customWidth="1"/>
    <col min="4103" max="4103" width="1.453125" style="225" customWidth="1"/>
    <col min="4104" max="4104" width="8.81640625" style="225"/>
    <col min="4105" max="4105" width="35.36328125" style="225" customWidth="1"/>
    <col min="4106" max="4106" width="16.08984375" style="225" customWidth="1"/>
    <col min="4107" max="4107" width="9.08984375" style="225" bestFit="1" customWidth="1"/>
    <col min="4108" max="4108" width="10.08984375" style="225" bestFit="1" customWidth="1"/>
    <col min="4109" max="4109" width="10.81640625" style="225" customWidth="1"/>
    <col min="4110" max="4353" width="8.81640625" style="225"/>
    <col min="4354" max="4354" width="35.1796875" style="225" customWidth="1"/>
    <col min="4355" max="4355" width="15.6328125" style="225" customWidth="1"/>
    <col min="4356" max="4356" width="14.81640625" style="225" bestFit="1" customWidth="1"/>
    <col min="4357" max="4357" width="1.6328125" style="225" customWidth="1"/>
    <col min="4358" max="4358" width="15.90625" style="225" customWidth="1"/>
    <col min="4359" max="4359" width="1.453125" style="225" customWidth="1"/>
    <col min="4360" max="4360" width="8.81640625" style="225"/>
    <col min="4361" max="4361" width="35.36328125" style="225" customWidth="1"/>
    <col min="4362" max="4362" width="16.08984375" style="225" customWidth="1"/>
    <col min="4363" max="4363" width="9.08984375" style="225" bestFit="1" customWidth="1"/>
    <col min="4364" max="4364" width="10.08984375" style="225" bestFit="1" customWidth="1"/>
    <col min="4365" max="4365" width="10.81640625" style="225" customWidth="1"/>
    <col min="4366" max="4609" width="8.81640625" style="225"/>
    <col min="4610" max="4610" width="35.1796875" style="225" customWidth="1"/>
    <col min="4611" max="4611" width="15.6328125" style="225" customWidth="1"/>
    <col min="4612" max="4612" width="14.81640625" style="225" bestFit="1" customWidth="1"/>
    <col min="4613" max="4613" width="1.6328125" style="225" customWidth="1"/>
    <col min="4614" max="4614" width="15.90625" style="225" customWidth="1"/>
    <col min="4615" max="4615" width="1.453125" style="225" customWidth="1"/>
    <col min="4616" max="4616" width="8.81640625" style="225"/>
    <col min="4617" max="4617" width="35.36328125" style="225" customWidth="1"/>
    <col min="4618" max="4618" width="16.08984375" style="225" customWidth="1"/>
    <col min="4619" max="4619" width="9.08984375" style="225" bestFit="1" customWidth="1"/>
    <col min="4620" max="4620" width="10.08984375" style="225" bestFit="1" customWidth="1"/>
    <col min="4621" max="4621" width="10.81640625" style="225" customWidth="1"/>
    <col min="4622" max="4865" width="8.81640625" style="225"/>
    <col min="4866" max="4866" width="35.1796875" style="225" customWidth="1"/>
    <col min="4867" max="4867" width="15.6328125" style="225" customWidth="1"/>
    <col min="4868" max="4868" width="14.81640625" style="225" bestFit="1" customWidth="1"/>
    <col min="4869" max="4869" width="1.6328125" style="225" customWidth="1"/>
    <col min="4870" max="4870" width="15.90625" style="225" customWidth="1"/>
    <col min="4871" max="4871" width="1.453125" style="225" customWidth="1"/>
    <col min="4872" max="4872" width="8.81640625" style="225"/>
    <col min="4873" max="4873" width="35.36328125" style="225" customWidth="1"/>
    <col min="4874" max="4874" width="16.08984375" style="225" customWidth="1"/>
    <col min="4875" max="4875" width="9.08984375" style="225" bestFit="1" customWidth="1"/>
    <col min="4876" max="4876" width="10.08984375" style="225" bestFit="1" customWidth="1"/>
    <col min="4877" max="4877" width="10.81640625" style="225" customWidth="1"/>
    <col min="4878" max="5121" width="8.81640625" style="225"/>
    <col min="5122" max="5122" width="35.1796875" style="225" customWidth="1"/>
    <col min="5123" max="5123" width="15.6328125" style="225" customWidth="1"/>
    <col min="5124" max="5124" width="14.81640625" style="225" bestFit="1" customWidth="1"/>
    <col min="5125" max="5125" width="1.6328125" style="225" customWidth="1"/>
    <col min="5126" max="5126" width="15.90625" style="225" customWidth="1"/>
    <col min="5127" max="5127" width="1.453125" style="225" customWidth="1"/>
    <col min="5128" max="5128" width="8.81640625" style="225"/>
    <col min="5129" max="5129" width="35.36328125" style="225" customWidth="1"/>
    <col min="5130" max="5130" width="16.08984375" style="225" customWidth="1"/>
    <col min="5131" max="5131" width="9.08984375" style="225" bestFit="1" customWidth="1"/>
    <col min="5132" max="5132" width="10.08984375" style="225" bestFit="1" customWidth="1"/>
    <col min="5133" max="5133" width="10.81640625" style="225" customWidth="1"/>
    <col min="5134" max="5377" width="8.81640625" style="225"/>
    <col min="5378" max="5378" width="35.1796875" style="225" customWidth="1"/>
    <col min="5379" max="5379" width="15.6328125" style="225" customWidth="1"/>
    <col min="5380" max="5380" width="14.81640625" style="225" bestFit="1" customWidth="1"/>
    <col min="5381" max="5381" width="1.6328125" style="225" customWidth="1"/>
    <col min="5382" max="5382" width="15.90625" style="225" customWidth="1"/>
    <col min="5383" max="5383" width="1.453125" style="225" customWidth="1"/>
    <col min="5384" max="5384" width="8.81640625" style="225"/>
    <col min="5385" max="5385" width="35.36328125" style="225" customWidth="1"/>
    <col min="5386" max="5386" width="16.08984375" style="225" customWidth="1"/>
    <col min="5387" max="5387" width="9.08984375" style="225" bestFit="1" customWidth="1"/>
    <col min="5388" max="5388" width="10.08984375" style="225" bestFit="1" customWidth="1"/>
    <col min="5389" max="5389" width="10.81640625" style="225" customWidth="1"/>
    <col min="5390" max="5633" width="8.81640625" style="225"/>
    <col min="5634" max="5634" width="35.1796875" style="225" customWidth="1"/>
    <col min="5635" max="5635" width="15.6328125" style="225" customWidth="1"/>
    <col min="5636" max="5636" width="14.81640625" style="225" bestFit="1" customWidth="1"/>
    <col min="5637" max="5637" width="1.6328125" style="225" customWidth="1"/>
    <col min="5638" max="5638" width="15.90625" style="225" customWidth="1"/>
    <col min="5639" max="5639" width="1.453125" style="225" customWidth="1"/>
    <col min="5640" max="5640" width="8.81640625" style="225"/>
    <col min="5641" max="5641" width="35.36328125" style="225" customWidth="1"/>
    <col min="5642" max="5642" width="16.08984375" style="225" customWidth="1"/>
    <col min="5643" max="5643" width="9.08984375" style="225" bestFit="1" customWidth="1"/>
    <col min="5644" max="5644" width="10.08984375" style="225" bestFit="1" customWidth="1"/>
    <col min="5645" max="5645" width="10.81640625" style="225" customWidth="1"/>
    <col min="5646" max="5889" width="8.81640625" style="225"/>
    <col min="5890" max="5890" width="35.1796875" style="225" customWidth="1"/>
    <col min="5891" max="5891" width="15.6328125" style="225" customWidth="1"/>
    <col min="5892" max="5892" width="14.81640625" style="225" bestFit="1" customWidth="1"/>
    <col min="5893" max="5893" width="1.6328125" style="225" customWidth="1"/>
    <col min="5894" max="5894" width="15.90625" style="225" customWidth="1"/>
    <col min="5895" max="5895" width="1.453125" style="225" customWidth="1"/>
    <col min="5896" max="5896" width="8.81640625" style="225"/>
    <col min="5897" max="5897" width="35.36328125" style="225" customWidth="1"/>
    <col min="5898" max="5898" width="16.08984375" style="225" customWidth="1"/>
    <col min="5899" max="5899" width="9.08984375" style="225" bestFit="1" customWidth="1"/>
    <col min="5900" max="5900" width="10.08984375" style="225" bestFit="1" customWidth="1"/>
    <col min="5901" max="5901" width="10.81640625" style="225" customWidth="1"/>
    <col min="5902" max="6145" width="8.81640625" style="225"/>
    <col min="6146" max="6146" width="35.1796875" style="225" customWidth="1"/>
    <col min="6147" max="6147" width="15.6328125" style="225" customWidth="1"/>
    <col min="6148" max="6148" width="14.81640625" style="225" bestFit="1" customWidth="1"/>
    <col min="6149" max="6149" width="1.6328125" style="225" customWidth="1"/>
    <col min="6150" max="6150" width="15.90625" style="225" customWidth="1"/>
    <col min="6151" max="6151" width="1.453125" style="225" customWidth="1"/>
    <col min="6152" max="6152" width="8.81640625" style="225"/>
    <col min="6153" max="6153" width="35.36328125" style="225" customWidth="1"/>
    <col min="6154" max="6154" width="16.08984375" style="225" customWidth="1"/>
    <col min="6155" max="6155" width="9.08984375" style="225" bestFit="1" customWidth="1"/>
    <col min="6156" max="6156" width="10.08984375" style="225" bestFit="1" customWidth="1"/>
    <col min="6157" max="6157" width="10.81640625" style="225" customWidth="1"/>
    <col min="6158" max="6401" width="8.81640625" style="225"/>
    <col min="6402" max="6402" width="35.1796875" style="225" customWidth="1"/>
    <col min="6403" max="6403" width="15.6328125" style="225" customWidth="1"/>
    <col min="6404" max="6404" width="14.81640625" style="225" bestFit="1" customWidth="1"/>
    <col min="6405" max="6405" width="1.6328125" style="225" customWidth="1"/>
    <col min="6406" max="6406" width="15.90625" style="225" customWidth="1"/>
    <col min="6407" max="6407" width="1.453125" style="225" customWidth="1"/>
    <col min="6408" max="6408" width="8.81640625" style="225"/>
    <col min="6409" max="6409" width="35.36328125" style="225" customWidth="1"/>
    <col min="6410" max="6410" width="16.08984375" style="225" customWidth="1"/>
    <col min="6411" max="6411" width="9.08984375" style="225" bestFit="1" customWidth="1"/>
    <col min="6412" max="6412" width="10.08984375" style="225" bestFit="1" customWidth="1"/>
    <col min="6413" max="6413" width="10.81640625" style="225" customWidth="1"/>
    <col min="6414" max="6657" width="8.81640625" style="225"/>
    <col min="6658" max="6658" width="35.1796875" style="225" customWidth="1"/>
    <col min="6659" max="6659" width="15.6328125" style="225" customWidth="1"/>
    <col min="6660" max="6660" width="14.81640625" style="225" bestFit="1" customWidth="1"/>
    <col min="6661" max="6661" width="1.6328125" style="225" customWidth="1"/>
    <col min="6662" max="6662" width="15.90625" style="225" customWidth="1"/>
    <col min="6663" max="6663" width="1.453125" style="225" customWidth="1"/>
    <col min="6664" max="6664" width="8.81640625" style="225"/>
    <col min="6665" max="6665" width="35.36328125" style="225" customWidth="1"/>
    <col min="6666" max="6666" width="16.08984375" style="225" customWidth="1"/>
    <col min="6667" max="6667" width="9.08984375" style="225" bestFit="1" customWidth="1"/>
    <col min="6668" max="6668" width="10.08984375" style="225" bestFit="1" customWidth="1"/>
    <col min="6669" max="6669" width="10.81640625" style="225" customWidth="1"/>
    <col min="6670" max="6913" width="8.81640625" style="225"/>
    <col min="6914" max="6914" width="35.1796875" style="225" customWidth="1"/>
    <col min="6915" max="6915" width="15.6328125" style="225" customWidth="1"/>
    <col min="6916" max="6916" width="14.81640625" style="225" bestFit="1" customWidth="1"/>
    <col min="6917" max="6917" width="1.6328125" style="225" customWidth="1"/>
    <col min="6918" max="6918" width="15.90625" style="225" customWidth="1"/>
    <col min="6919" max="6919" width="1.453125" style="225" customWidth="1"/>
    <col min="6920" max="6920" width="8.81640625" style="225"/>
    <col min="6921" max="6921" width="35.36328125" style="225" customWidth="1"/>
    <col min="6922" max="6922" width="16.08984375" style="225" customWidth="1"/>
    <col min="6923" max="6923" width="9.08984375" style="225" bestFit="1" customWidth="1"/>
    <col min="6924" max="6924" width="10.08984375" style="225" bestFit="1" customWidth="1"/>
    <col min="6925" max="6925" width="10.81640625" style="225" customWidth="1"/>
    <col min="6926" max="7169" width="8.81640625" style="225"/>
    <col min="7170" max="7170" width="35.1796875" style="225" customWidth="1"/>
    <col min="7171" max="7171" width="15.6328125" style="225" customWidth="1"/>
    <col min="7172" max="7172" width="14.81640625" style="225" bestFit="1" customWidth="1"/>
    <col min="7173" max="7173" width="1.6328125" style="225" customWidth="1"/>
    <col min="7174" max="7174" width="15.90625" style="225" customWidth="1"/>
    <col min="7175" max="7175" width="1.453125" style="225" customWidth="1"/>
    <col min="7176" max="7176" width="8.81640625" style="225"/>
    <col min="7177" max="7177" width="35.36328125" style="225" customWidth="1"/>
    <col min="7178" max="7178" width="16.08984375" style="225" customWidth="1"/>
    <col min="7179" max="7179" width="9.08984375" style="225" bestFit="1" customWidth="1"/>
    <col min="7180" max="7180" width="10.08984375" style="225" bestFit="1" customWidth="1"/>
    <col min="7181" max="7181" width="10.81640625" style="225" customWidth="1"/>
    <col min="7182" max="7425" width="8.81640625" style="225"/>
    <col min="7426" max="7426" width="35.1796875" style="225" customWidth="1"/>
    <col min="7427" max="7427" width="15.6328125" style="225" customWidth="1"/>
    <col min="7428" max="7428" width="14.81640625" style="225" bestFit="1" customWidth="1"/>
    <col min="7429" max="7429" width="1.6328125" style="225" customWidth="1"/>
    <col min="7430" max="7430" width="15.90625" style="225" customWidth="1"/>
    <col min="7431" max="7431" width="1.453125" style="225" customWidth="1"/>
    <col min="7432" max="7432" width="8.81640625" style="225"/>
    <col min="7433" max="7433" width="35.36328125" style="225" customWidth="1"/>
    <col min="7434" max="7434" width="16.08984375" style="225" customWidth="1"/>
    <col min="7435" max="7435" width="9.08984375" style="225" bestFit="1" customWidth="1"/>
    <col min="7436" max="7436" width="10.08984375" style="225" bestFit="1" customWidth="1"/>
    <col min="7437" max="7437" width="10.81640625" style="225" customWidth="1"/>
    <col min="7438" max="7681" width="8.81640625" style="225"/>
    <col min="7682" max="7682" width="35.1796875" style="225" customWidth="1"/>
    <col min="7683" max="7683" width="15.6328125" style="225" customWidth="1"/>
    <col min="7684" max="7684" width="14.81640625" style="225" bestFit="1" customWidth="1"/>
    <col min="7685" max="7685" width="1.6328125" style="225" customWidth="1"/>
    <col min="7686" max="7686" width="15.90625" style="225" customWidth="1"/>
    <col min="7687" max="7687" width="1.453125" style="225" customWidth="1"/>
    <col min="7688" max="7688" width="8.81640625" style="225"/>
    <col min="7689" max="7689" width="35.36328125" style="225" customWidth="1"/>
    <col min="7690" max="7690" width="16.08984375" style="225" customWidth="1"/>
    <col min="7691" max="7691" width="9.08984375" style="225" bestFit="1" customWidth="1"/>
    <col min="7692" max="7692" width="10.08984375" style="225" bestFit="1" customWidth="1"/>
    <col min="7693" max="7693" width="10.81640625" style="225" customWidth="1"/>
    <col min="7694" max="7937" width="8.81640625" style="225"/>
    <col min="7938" max="7938" width="35.1796875" style="225" customWidth="1"/>
    <col min="7939" max="7939" width="15.6328125" style="225" customWidth="1"/>
    <col min="7940" max="7940" width="14.81640625" style="225" bestFit="1" customWidth="1"/>
    <col min="7941" max="7941" width="1.6328125" style="225" customWidth="1"/>
    <col min="7942" max="7942" width="15.90625" style="225" customWidth="1"/>
    <col min="7943" max="7943" width="1.453125" style="225" customWidth="1"/>
    <col min="7944" max="7944" width="8.81640625" style="225"/>
    <col min="7945" max="7945" width="35.36328125" style="225" customWidth="1"/>
    <col min="7946" max="7946" width="16.08984375" style="225" customWidth="1"/>
    <col min="7947" max="7947" width="9.08984375" style="225" bestFit="1" customWidth="1"/>
    <col min="7948" max="7948" width="10.08984375" style="225" bestFit="1" customWidth="1"/>
    <col min="7949" max="7949" width="10.81640625" style="225" customWidth="1"/>
    <col min="7950" max="8193" width="8.81640625" style="225"/>
    <col min="8194" max="8194" width="35.1796875" style="225" customWidth="1"/>
    <col min="8195" max="8195" width="15.6328125" style="225" customWidth="1"/>
    <col min="8196" max="8196" width="14.81640625" style="225" bestFit="1" customWidth="1"/>
    <col min="8197" max="8197" width="1.6328125" style="225" customWidth="1"/>
    <col min="8198" max="8198" width="15.90625" style="225" customWidth="1"/>
    <col min="8199" max="8199" width="1.453125" style="225" customWidth="1"/>
    <col min="8200" max="8200" width="8.81640625" style="225"/>
    <col min="8201" max="8201" width="35.36328125" style="225" customWidth="1"/>
    <col min="8202" max="8202" width="16.08984375" style="225" customWidth="1"/>
    <col min="8203" max="8203" width="9.08984375" style="225" bestFit="1" customWidth="1"/>
    <col min="8204" max="8204" width="10.08984375" style="225" bestFit="1" customWidth="1"/>
    <col min="8205" max="8205" width="10.81640625" style="225" customWidth="1"/>
    <col min="8206" max="8449" width="8.81640625" style="225"/>
    <col min="8450" max="8450" width="35.1796875" style="225" customWidth="1"/>
    <col min="8451" max="8451" width="15.6328125" style="225" customWidth="1"/>
    <col min="8452" max="8452" width="14.81640625" style="225" bestFit="1" customWidth="1"/>
    <col min="8453" max="8453" width="1.6328125" style="225" customWidth="1"/>
    <col min="8454" max="8454" width="15.90625" style="225" customWidth="1"/>
    <col min="8455" max="8455" width="1.453125" style="225" customWidth="1"/>
    <col min="8456" max="8456" width="8.81640625" style="225"/>
    <col min="8457" max="8457" width="35.36328125" style="225" customWidth="1"/>
    <col min="8458" max="8458" width="16.08984375" style="225" customWidth="1"/>
    <col min="8459" max="8459" width="9.08984375" style="225" bestFit="1" customWidth="1"/>
    <col min="8460" max="8460" width="10.08984375" style="225" bestFit="1" customWidth="1"/>
    <col min="8461" max="8461" width="10.81640625" style="225" customWidth="1"/>
    <col min="8462" max="8705" width="8.81640625" style="225"/>
    <col min="8706" max="8706" width="35.1796875" style="225" customWidth="1"/>
    <col min="8707" max="8707" width="15.6328125" style="225" customWidth="1"/>
    <col min="8708" max="8708" width="14.81640625" style="225" bestFit="1" customWidth="1"/>
    <col min="8709" max="8709" width="1.6328125" style="225" customWidth="1"/>
    <col min="8710" max="8710" width="15.90625" style="225" customWidth="1"/>
    <col min="8711" max="8711" width="1.453125" style="225" customWidth="1"/>
    <col min="8712" max="8712" width="8.81640625" style="225"/>
    <col min="8713" max="8713" width="35.36328125" style="225" customWidth="1"/>
    <col min="8714" max="8714" width="16.08984375" style="225" customWidth="1"/>
    <col min="8715" max="8715" width="9.08984375" style="225" bestFit="1" customWidth="1"/>
    <col min="8716" max="8716" width="10.08984375" style="225" bestFit="1" customWidth="1"/>
    <col min="8717" max="8717" width="10.81640625" style="225" customWidth="1"/>
    <col min="8718" max="8961" width="8.81640625" style="225"/>
    <col min="8962" max="8962" width="35.1796875" style="225" customWidth="1"/>
    <col min="8963" max="8963" width="15.6328125" style="225" customWidth="1"/>
    <col min="8964" max="8964" width="14.81640625" style="225" bestFit="1" customWidth="1"/>
    <col min="8965" max="8965" width="1.6328125" style="225" customWidth="1"/>
    <col min="8966" max="8966" width="15.90625" style="225" customWidth="1"/>
    <col min="8967" max="8967" width="1.453125" style="225" customWidth="1"/>
    <col min="8968" max="8968" width="8.81640625" style="225"/>
    <col min="8969" max="8969" width="35.36328125" style="225" customWidth="1"/>
    <col min="8970" max="8970" width="16.08984375" style="225" customWidth="1"/>
    <col min="8971" max="8971" width="9.08984375" style="225" bestFit="1" customWidth="1"/>
    <col min="8972" max="8972" width="10.08984375" style="225" bestFit="1" customWidth="1"/>
    <col min="8973" max="8973" width="10.81640625" style="225" customWidth="1"/>
    <col min="8974" max="9217" width="8.81640625" style="225"/>
    <col min="9218" max="9218" width="35.1796875" style="225" customWidth="1"/>
    <col min="9219" max="9219" width="15.6328125" style="225" customWidth="1"/>
    <col min="9220" max="9220" width="14.81640625" style="225" bestFit="1" customWidth="1"/>
    <col min="9221" max="9221" width="1.6328125" style="225" customWidth="1"/>
    <col min="9222" max="9222" width="15.90625" style="225" customWidth="1"/>
    <col min="9223" max="9223" width="1.453125" style="225" customWidth="1"/>
    <col min="9224" max="9224" width="8.81640625" style="225"/>
    <col min="9225" max="9225" width="35.36328125" style="225" customWidth="1"/>
    <col min="9226" max="9226" width="16.08984375" style="225" customWidth="1"/>
    <col min="9227" max="9227" width="9.08984375" style="225" bestFit="1" customWidth="1"/>
    <col min="9228" max="9228" width="10.08984375" style="225" bestFit="1" customWidth="1"/>
    <col min="9229" max="9229" width="10.81640625" style="225" customWidth="1"/>
    <col min="9230" max="9473" width="8.81640625" style="225"/>
    <col min="9474" max="9474" width="35.1796875" style="225" customWidth="1"/>
    <col min="9475" max="9475" width="15.6328125" style="225" customWidth="1"/>
    <col min="9476" max="9476" width="14.81640625" style="225" bestFit="1" customWidth="1"/>
    <col min="9477" max="9477" width="1.6328125" style="225" customWidth="1"/>
    <col min="9478" max="9478" width="15.90625" style="225" customWidth="1"/>
    <col min="9479" max="9479" width="1.453125" style="225" customWidth="1"/>
    <col min="9480" max="9480" width="8.81640625" style="225"/>
    <col min="9481" max="9481" width="35.36328125" style="225" customWidth="1"/>
    <col min="9482" max="9482" width="16.08984375" style="225" customWidth="1"/>
    <col min="9483" max="9483" width="9.08984375" style="225" bestFit="1" customWidth="1"/>
    <col min="9484" max="9484" width="10.08984375" style="225" bestFit="1" customWidth="1"/>
    <col min="9485" max="9485" width="10.81640625" style="225" customWidth="1"/>
    <col min="9486" max="9729" width="8.81640625" style="225"/>
    <col min="9730" max="9730" width="35.1796875" style="225" customWidth="1"/>
    <col min="9731" max="9731" width="15.6328125" style="225" customWidth="1"/>
    <col min="9732" max="9732" width="14.81640625" style="225" bestFit="1" customWidth="1"/>
    <col min="9733" max="9733" width="1.6328125" style="225" customWidth="1"/>
    <col min="9734" max="9734" width="15.90625" style="225" customWidth="1"/>
    <col min="9735" max="9735" width="1.453125" style="225" customWidth="1"/>
    <col min="9736" max="9736" width="8.81640625" style="225"/>
    <col min="9737" max="9737" width="35.36328125" style="225" customWidth="1"/>
    <col min="9738" max="9738" width="16.08984375" style="225" customWidth="1"/>
    <col min="9739" max="9739" width="9.08984375" style="225" bestFit="1" customWidth="1"/>
    <col min="9740" max="9740" width="10.08984375" style="225" bestFit="1" customWidth="1"/>
    <col min="9741" max="9741" width="10.81640625" style="225" customWidth="1"/>
    <col min="9742" max="9985" width="8.81640625" style="225"/>
    <col min="9986" max="9986" width="35.1796875" style="225" customWidth="1"/>
    <col min="9987" max="9987" width="15.6328125" style="225" customWidth="1"/>
    <col min="9988" max="9988" width="14.81640625" style="225" bestFit="1" customWidth="1"/>
    <col min="9989" max="9989" width="1.6328125" style="225" customWidth="1"/>
    <col min="9990" max="9990" width="15.90625" style="225" customWidth="1"/>
    <col min="9991" max="9991" width="1.453125" style="225" customWidth="1"/>
    <col min="9992" max="9992" width="8.81640625" style="225"/>
    <col min="9993" max="9993" width="35.36328125" style="225" customWidth="1"/>
    <col min="9994" max="9994" width="16.08984375" style="225" customWidth="1"/>
    <col min="9995" max="9995" width="9.08984375" style="225" bestFit="1" customWidth="1"/>
    <col min="9996" max="9996" width="10.08984375" style="225" bestFit="1" customWidth="1"/>
    <col min="9997" max="9997" width="10.81640625" style="225" customWidth="1"/>
    <col min="9998" max="10241" width="8.81640625" style="225"/>
    <col min="10242" max="10242" width="35.1796875" style="225" customWidth="1"/>
    <col min="10243" max="10243" width="15.6328125" style="225" customWidth="1"/>
    <col min="10244" max="10244" width="14.81640625" style="225" bestFit="1" customWidth="1"/>
    <col min="10245" max="10245" width="1.6328125" style="225" customWidth="1"/>
    <col min="10246" max="10246" width="15.90625" style="225" customWidth="1"/>
    <col min="10247" max="10247" width="1.453125" style="225" customWidth="1"/>
    <col min="10248" max="10248" width="8.81640625" style="225"/>
    <col min="10249" max="10249" width="35.36328125" style="225" customWidth="1"/>
    <col min="10250" max="10250" width="16.08984375" style="225" customWidth="1"/>
    <col min="10251" max="10251" width="9.08984375" style="225" bestFit="1" customWidth="1"/>
    <col min="10252" max="10252" width="10.08984375" style="225" bestFit="1" customWidth="1"/>
    <col min="10253" max="10253" width="10.81640625" style="225" customWidth="1"/>
    <col min="10254" max="10497" width="8.81640625" style="225"/>
    <col min="10498" max="10498" width="35.1796875" style="225" customWidth="1"/>
    <col min="10499" max="10499" width="15.6328125" style="225" customWidth="1"/>
    <col min="10500" max="10500" width="14.81640625" style="225" bestFit="1" customWidth="1"/>
    <col min="10501" max="10501" width="1.6328125" style="225" customWidth="1"/>
    <col min="10502" max="10502" width="15.90625" style="225" customWidth="1"/>
    <col min="10503" max="10503" width="1.453125" style="225" customWidth="1"/>
    <col min="10504" max="10504" width="8.81640625" style="225"/>
    <col min="10505" max="10505" width="35.36328125" style="225" customWidth="1"/>
    <col min="10506" max="10506" width="16.08984375" style="225" customWidth="1"/>
    <col min="10507" max="10507" width="9.08984375" style="225" bestFit="1" customWidth="1"/>
    <col min="10508" max="10508" width="10.08984375" style="225" bestFit="1" customWidth="1"/>
    <col min="10509" max="10509" width="10.81640625" style="225" customWidth="1"/>
    <col min="10510" max="10753" width="8.81640625" style="225"/>
    <col min="10754" max="10754" width="35.1796875" style="225" customWidth="1"/>
    <col min="10755" max="10755" width="15.6328125" style="225" customWidth="1"/>
    <col min="10756" max="10756" width="14.81640625" style="225" bestFit="1" customWidth="1"/>
    <col min="10757" max="10757" width="1.6328125" style="225" customWidth="1"/>
    <col min="10758" max="10758" width="15.90625" style="225" customWidth="1"/>
    <col min="10759" max="10759" width="1.453125" style="225" customWidth="1"/>
    <col min="10760" max="10760" width="8.81640625" style="225"/>
    <col min="10761" max="10761" width="35.36328125" style="225" customWidth="1"/>
    <col min="10762" max="10762" width="16.08984375" style="225" customWidth="1"/>
    <col min="10763" max="10763" width="9.08984375" style="225" bestFit="1" customWidth="1"/>
    <col min="10764" max="10764" width="10.08984375" style="225" bestFit="1" customWidth="1"/>
    <col min="10765" max="10765" width="10.81640625" style="225" customWidth="1"/>
    <col min="10766" max="11009" width="8.81640625" style="225"/>
    <col min="11010" max="11010" width="35.1796875" style="225" customWidth="1"/>
    <col min="11011" max="11011" width="15.6328125" style="225" customWidth="1"/>
    <col min="11012" max="11012" width="14.81640625" style="225" bestFit="1" customWidth="1"/>
    <col min="11013" max="11013" width="1.6328125" style="225" customWidth="1"/>
    <col min="11014" max="11014" width="15.90625" style="225" customWidth="1"/>
    <col min="11015" max="11015" width="1.453125" style="225" customWidth="1"/>
    <col min="11016" max="11016" width="8.81640625" style="225"/>
    <col min="11017" max="11017" width="35.36328125" style="225" customWidth="1"/>
    <col min="11018" max="11018" width="16.08984375" style="225" customWidth="1"/>
    <col min="11019" max="11019" width="9.08984375" style="225" bestFit="1" customWidth="1"/>
    <col min="11020" max="11020" width="10.08984375" style="225" bestFit="1" customWidth="1"/>
    <col min="11021" max="11021" width="10.81640625" style="225" customWidth="1"/>
    <col min="11022" max="11265" width="8.81640625" style="225"/>
    <col min="11266" max="11266" width="35.1796875" style="225" customWidth="1"/>
    <col min="11267" max="11267" width="15.6328125" style="225" customWidth="1"/>
    <col min="11268" max="11268" width="14.81640625" style="225" bestFit="1" customWidth="1"/>
    <col min="11269" max="11269" width="1.6328125" style="225" customWidth="1"/>
    <col min="11270" max="11270" width="15.90625" style="225" customWidth="1"/>
    <col min="11271" max="11271" width="1.453125" style="225" customWidth="1"/>
    <col min="11272" max="11272" width="8.81640625" style="225"/>
    <col min="11273" max="11273" width="35.36328125" style="225" customWidth="1"/>
    <col min="11274" max="11274" width="16.08984375" style="225" customWidth="1"/>
    <col min="11275" max="11275" width="9.08984375" style="225" bestFit="1" customWidth="1"/>
    <col min="11276" max="11276" width="10.08984375" style="225" bestFit="1" customWidth="1"/>
    <col min="11277" max="11277" width="10.81640625" style="225" customWidth="1"/>
    <col min="11278" max="11521" width="8.81640625" style="225"/>
    <col min="11522" max="11522" width="35.1796875" style="225" customWidth="1"/>
    <col min="11523" max="11523" width="15.6328125" style="225" customWidth="1"/>
    <col min="11524" max="11524" width="14.81640625" style="225" bestFit="1" customWidth="1"/>
    <col min="11525" max="11525" width="1.6328125" style="225" customWidth="1"/>
    <col min="11526" max="11526" width="15.90625" style="225" customWidth="1"/>
    <col min="11527" max="11527" width="1.453125" style="225" customWidth="1"/>
    <col min="11528" max="11528" width="8.81640625" style="225"/>
    <col min="11529" max="11529" width="35.36328125" style="225" customWidth="1"/>
    <col min="11530" max="11530" width="16.08984375" style="225" customWidth="1"/>
    <col min="11531" max="11531" width="9.08984375" style="225" bestFit="1" customWidth="1"/>
    <col min="11532" max="11532" width="10.08984375" style="225" bestFit="1" customWidth="1"/>
    <col min="11533" max="11533" width="10.81640625" style="225" customWidth="1"/>
    <col min="11534" max="11777" width="8.81640625" style="225"/>
    <col min="11778" max="11778" width="35.1796875" style="225" customWidth="1"/>
    <col min="11779" max="11779" width="15.6328125" style="225" customWidth="1"/>
    <col min="11780" max="11780" width="14.81640625" style="225" bestFit="1" customWidth="1"/>
    <col min="11781" max="11781" width="1.6328125" style="225" customWidth="1"/>
    <col min="11782" max="11782" width="15.90625" style="225" customWidth="1"/>
    <col min="11783" max="11783" width="1.453125" style="225" customWidth="1"/>
    <col min="11784" max="11784" width="8.81640625" style="225"/>
    <col min="11785" max="11785" width="35.36328125" style="225" customWidth="1"/>
    <col min="11786" max="11786" width="16.08984375" style="225" customWidth="1"/>
    <col min="11787" max="11787" width="9.08984375" style="225" bestFit="1" customWidth="1"/>
    <col min="11788" max="11788" width="10.08984375" style="225" bestFit="1" customWidth="1"/>
    <col min="11789" max="11789" width="10.81640625" style="225" customWidth="1"/>
    <col min="11790" max="12033" width="8.81640625" style="225"/>
    <col min="12034" max="12034" width="35.1796875" style="225" customWidth="1"/>
    <col min="12035" max="12035" width="15.6328125" style="225" customWidth="1"/>
    <col min="12036" max="12036" width="14.81640625" style="225" bestFit="1" customWidth="1"/>
    <col min="12037" max="12037" width="1.6328125" style="225" customWidth="1"/>
    <col min="12038" max="12038" width="15.90625" style="225" customWidth="1"/>
    <col min="12039" max="12039" width="1.453125" style="225" customWidth="1"/>
    <col min="12040" max="12040" width="8.81640625" style="225"/>
    <col min="12041" max="12041" width="35.36328125" style="225" customWidth="1"/>
    <col min="12042" max="12042" width="16.08984375" style="225" customWidth="1"/>
    <col min="12043" max="12043" width="9.08984375" style="225" bestFit="1" customWidth="1"/>
    <col min="12044" max="12044" width="10.08984375" style="225" bestFit="1" customWidth="1"/>
    <col min="12045" max="12045" width="10.81640625" style="225" customWidth="1"/>
    <col min="12046" max="12289" width="8.81640625" style="225"/>
    <col min="12290" max="12290" width="35.1796875" style="225" customWidth="1"/>
    <col min="12291" max="12291" width="15.6328125" style="225" customWidth="1"/>
    <col min="12292" max="12292" width="14.81640625" style="225" bestFit="1" customWidth="1"/>
    <col min="12293" max="12293" width="1.6328125" style="225" customWidth="1"/>
    <col min="12294" max="12294" width="15.90625" style="225" customWidth="1"/>
    <col min="12295" max="12295" width="1.453125" style="225" customWidth="1"/>
    <col min="12296" max="12296" width="8.81640625" style="225"/>
    <col min="12297" max="12297" width="35.36328125" style="225" customWidth="1"/>
    <col min="12298" max="12298" width="16.08984375" style="225" customWidth="1"/>
    <col min="12299" max="12299" width="9.08984375" style="225" bestFit="1" customWidth="1"/>
    <col min="12300" max="12300" width="10.08984375" style="225" bestFit="1" customWidth="1"/>
    <col min="12301" max="12301" width="10.81640625" style="225" customWidth="1"/>
    <col min="12302" max="12545" width="8.81640625" style="225"/>
    <col min="12546" max="12546" width="35.1796875" style="225" customWidth="1"/>
    <col min="12547" max="12547" width="15.6328125" style="225" customWidth="1"/>
    <col min="12548" max="12548" width="14.81640625" style="225" bestFit="1" customWidth="1"/>
    <col min="12549" max="12549" width="1.6328125" style="225" customWidth="1"/>
    <col min="12550" max="12550" width="15.90625" style="225" customWidth="1"/>
    <col min="12551" max="12551" width="1.453125" style="225" customWidth="1"/>
    <col min="12552" max="12552" width="8.81640625" style="225"/>
    <col min="12553" max="12553" width="35.36328125" style="225" customWidth="1"/>
    <col min="12554" max="12554" width="16.08984375" style="225" customWidth="1"/>
    <col min="12555" max="12555" width="9.08984375" style="225" bestFit="1" customWidth="1"/>
    <col min="12556" max="12556" width="10.08984375" style="225" bestFit="1" customWidth="1"/>
    <col min="12557" max="12557" width="10.81640625" style="225" customWidth="1"/>
    <col min="12558" max="12801" width="8.81640625" style="225"/>
    <col min="12802" max="12802" width="35.1796875" style="225" customWidth="1"/>
    <col min="12803" max="12803" width="15.6328125" style="225" customWidth="1"/>
    <col min="12804" max="12804" width="14.81640625" style="225" bestFit="1" customWidth="1"/>
    <col min="12805" max="12805" width="1.6328125" style="225" customWidth="1"/>
    <col min="12806" max="12806" width="15.90625" style="225" customWidth="1"/>
    <col min="12807" max="12807" width="1.453125" style="225" customWidth="1"/>
    <col min="12808" max="12808" width="8.81640625" style="225"/>
    <col min="12809" max="12809" width="35.36328125" style="225" customWidth="1"/>
    <col min="12810" max="12810" width="16.08984375" style="225" customWidth="1"/>
    <col min="12811" max="12811" width="9.08984375" style="225" bestFit="1" customWidth="1"/>
    <col min="12812" max="12812" width="10.08984375" style="225" bestFit="1" customWidth="1"/>
    <col min="12813" max="12813" width="10.81640625" style="225" customWidth="1"/>
    <col min="12814" max="13057" width="8.81640625" style="225"/>
    <col min="13058" max="13058" width="35.1796875" style="225" customWidth="1"/>
    <col min="13059" max="13059" width="15.6328125" style="225" customWidth="1"/>
    <col min="13060" max="13060" width="14.81640625" style="225" bestFit="1" customWidth="1"/>
    <col min="13061" max="13061" width="1.6328125" style="225" customWidth="1"/>
    <col min="13062" max="13062" width="15.90625" style="225" customWidth="1"/>
    <col min="13063" max="13063" width="1.453125" style="225" customWidth="1"/>
    <col min="13064" max="13064" width="8.81640625" style="225"/>
    <col min="13065" max="13065" width="35.36328125" style="225" customWidth="1"/>
    <col min="13066" max="13066" width="16.08984375" style="225" customWidth="1"/>
    <col min="13067" max="13067" width="9.08984375" style="225" bestFit="1" customWidth="1"/>
    <col min="13068" max="13068" width="10.08984375" style="225" bestFit="1" customWidth="1"/>
    <col min="13069" max="13069" width="10.81640625" style="225" customWidth="1"/>
    <col min="13070" max="13313" width="8.81640625" style="225"/>
    <col min="13314" max="13314" width="35.1796875" style="225" customWidth="1"/>
    <col min="13315" max="13315" width="15.6328125" style="225" customWidth="1"/>
    <col min="13316" max="13316" width="14.81640625" style="225" bestFit="1" customWidth="1"/>
    <col min="13317" max="13317" width="1.6328125" style="225" customWidth="1"/>
    <col min="13318" max="13318" width="15.90625" style="225" customWidth="1"/>
    <col min="13319" max="13319" width="1.453125" style="225" customWidth="1"/>
    <col min="13320" max="13320" width="8.81640625" style="225"/>
    <col min="13321" max="13321" width="35.36328125" style="225" customWidth="1"/>
    <col min="13322" max="13322" width="16.08984375" style="225" customWidth="1"/>
    <col min="13323" max="13323" width="9.08984375" style="225" bestFit="1" customWidth="1"/>
    <col min="13324" max="13324" width="10.08984375" style="225" bestFit="1" customWidth="1"/>
    <col min="13325" max="13325" width="10.81640625" style="225" customWidth="1"/>
    <col min="13326" max="13569" width="8.81640625" style="225"/>
    <col min="13570" max="13570" width="35.1796875" style="225" customWidth="1"/>
    <col min="13571" max="13571" width="15.6328125" style="225" customWidth="1"/>
    <col min="13572" max="13572" width="14.81640625" style="225" bestFit="1" customWidth="1"/>
    <col min="13573" max="13573" width="1.6328125" style="225" customWidth="1"/>
    <col min="13574" max="13574" width="15.90625" style="225" customWidth="1"/>
    <col min="13575" max="13575" width="1.453125" style="225" customWidth="1"/>
    <col min="13576" max="13576" width="8.81640625" style="225"/>
    <col min="13577" max="13577" width="35.36328125" style="225" customWidth="1"/>
    <col min="13578" max="13578" width="16.08984375" style="225" customWidth="1"/>
    <col min="13579" max="13579" width="9.08984375" style="225" bestFit="1" customWidth="1"/>
    <col min="13580" max="13580" width="10.08984375" style="225" bestFit="1" customWidth="1"/>
    <col min="13581" max="13581" width="10.81640625" style="225" customWidth="1"/>
    <col min="13582" max="13825" width="8.81640625" style="225"/>
    <col min="13826" max="13826" width="35.1796875" style="225" customWidth="1"/>
    <col min="13827" max="13827" width="15.6328125" style="225" customWidth="1"/>
    <col min="13828" max="13828" width="14.81640625" style="225" bestFit="1" customWidth="1"/>
    <col min="13829" max="13829" width="1.6328125" style="225" customWidth="1"/>
    <col min="13830" max="13830" width="15.90625" style="225" customWidth="1"/>
    <col min="13831" max="13831" width="1.453125" style="225" customWidth="1"/>
    <col min="13832" max="13832" width="8.81640625" style="225"/>
    <col min="13833" max="13833" width="35.36328125" style="225" customWidth="1"/>
    <col min="13834" max="13834" width="16.08984375" style="225" customWidth="1"/>
    <col min="13835" max="13835" width="9.08984375" style="225" bestFit="1" customWidth="1"/>
    <col min="13836" max="13836" width="10.08984375" style="225" bestFit="1" customWidth="1"/>
    <col min="13837" max="13837" width="10.81640625" style="225" customWidth="1"/>
    <col min="13838" max="14081" width="8.81640625" style="225"/>
    <col min="14082" max="14082" width="35.1796875" style="225" customWidth="1"/>
    <col min="14083" max="14083" width="15.6328125" style="225" customWidth="1"/>
    <col min="14084" max="14084" width="14.81640625" style="225" bestFit="1" customWidth="1"/>
    <col min="14085" max="14085" width="1.6328125" style="225" customWidth="1"/>
    <col min="14086" max="14086" width="15.90625" style="225" customWidth="1"/>
    <col min="14087" max="14087" width="1.453125" style="225" customWidth="1"/>
    <col min="14088" max="14088" width="8.81640625" style="225"/>
    <col min="14089" max="14089" width="35.36328125" style="225" customWidth="1"/>
    <col min="14090" max="14090" width="16.08984375" style="225" customWidth="1"/>
    <col min="14091" max="14091" width="9.08984375" style="225" bestFit="1" customWidth="1"/>
    <col min="14092" max="14092" width="10.08984375" style="225" bestFit="1" customWidth="1"/>
    <col min="14093" max="14093" width="10.81640625" style="225" customWidth="1"/>
    <col min="14094" max="14337" width="8.81640625" style="225"/>
    <col min="14338" max="14338" width="35.1796875" style="225" customWidth="1"/>
    <col min="14339" max="14339" width="15.6328125" style="225" customWidth="1"/>
    <col min="14340" max="14340" width="14.81640625" style="225" bestFit="1" customWidth="1"/>
    <col min="14341" max="14341" width="1.6328125" style="225" customWidth="1"/>
    <col min="14342" max="14342" width="15.90625" style="225" customWidth="1"/>
    <col min="14343" max="14343" width="1.453125" style="225" customWidth="1"/>
    <col min="14344" max="14344" width="8.81640625" style="225"/>
    <col min="14345" max="14345" width="35.36328125" style="225" customWidth="1"/>
    <col min="14346" max="14346" width="16.08984375" style="225" customWidth="1"/>
    <col min="14347" max="14347" width="9.08984375" style="225" bestFit="1" customWidth="1"/>
    <col min="14348" max="14348" width="10.08984375" style="225" bestFit="1" customWidth="1"/>
    <col min="14349" max="14349" width="10.81640625" style="225" customWidth="1"/>
    <col min="14350" max="14593" width="8.81640625" style="225"/>
    <col min="14594" max="14594" width="35.1796875" style="225" customWidth="1"/>
    <col min="14595" max="14595" width="15.6328125" style="225" customWidth="1"/>
    <col min="14596" max="14596" width="14.81640625" style="225" bestFit="1" customWidth="1"/>
    <col min="14597" max="14597" width="1.6328125" style="225" customWidth="1"/>
    <col min="14598" max="14598" width="15.90625" style="225" customWidth="1"/>
    <col min="14599" max="14599" width="1.453125" style="225" customWidth="1"/>
    <col min="14600" max="14600" width="8.81640625" style="225"/>
    <col min="14601" max="14601" width="35.36328125" style="225" customWidth="1"/>
    <col min="14602" max="14602" width="16.08984375" style="225" customWidth="1"/>
    <col min="14603" max="14603" width="9.08984375" style="225" bestFit="1" customWidth="1"/>
    <col min="14604" max="14604" width="10.08984375" style="225" bestFit="1" customWidth="1"/>
    <col min="14605" max="14605" width="10.81640625" style="225" customWidth="1"/>
    <col min="14606" max="14849" width="8.81640625" style="225"/>
    <col min="14850" max="14850" width="35.1796875" style="225" customWidth="1"/>
    <col min="14851" max="14851" width="15.6328125" style="225" customWidth="1"/>
    <col min="14852" max="14852" width="14.81640625" style="225" bestFit="1" customWidth="1"/>
    <col min="14853" max="14853" width="1.6328125" style="225" customWidth="1"/>
    <col min="14854" max="14854" width="15.90625" style="225" customWidth="1"/>
    <col min="14855" max="14855" width="1.453125" style="225" customWidth="1"/>
    <col min="14856" max="14856" width="8.81640625" style="225"/>
    <col min="14857" max="14857" width="35.36328125" style="225" customWidth="1"/>
    <col min="14858" max="14858" width="16.08984375" style="225" customWidth="1"/>
    <col min="14859" max="14859" width="9.08984375" style="225" bestFit="1" customWidth="1"/>
    <col min="14860" max="14860" width="10.08984375" style="225" bestFit="1" customWidth="1"/>
    <col min="14861" max="14861" width="10.81640625" style="225" customWidth="1"/>
    <col min="14862" max="15105" width="8.81640625" style="225"/>
    <col min="15106" max="15106" width="35.1796875" style="225" customWidth="1"/>
    <col min="15107" max="15107" width="15.6328125" style="225" customWidth="1"/>
    <col min="15108" max="15108" width="14.81640625" style="225" bestFit="1" customWidth="1"/>
    <col min="15109" max="15109" width="1.6328125" style="225" customWidth="1"/>
    <col min="15110" max="15110" width="15.90625" style="225" customWidth="1"/>
    <col min="15111" max="15111" width="1.453125" style="225" customWidth="1"/>
    <col min="15112" max="15112" width="8.81640625" style="225"/>
    <col min="15113" max="15113" width="35.36328125" style="225" customWidth="1"/>
    <col min="15114" max="15114" width="16.08984375" style="225" customWidth="1"/>
    <col min="15115" max="15115" width="9.08984375" style="225" bestFit="1" customWidth="1"/>
    <col min="15116" max="15116" width="10.08984375" style="225" bestFit="1" customWidth="1"/>
    <col min="15117" max="15117" width="10.81640625" style="225" customWidth="1"/>
    <col min="15118" max="15361" width="8.81640625" style="225"/>
    <col min="15362" max="15362" width="35.1796875" style="225" customWidth="1"/>
    <col min="15363" max="15363" width="15.6328125" style="225" customWidth="1"/>
    <col min="15364" max="15364" width="14.81640625" style="225" bestFit="1" customWidth="1"/>
    <col min="15365" max="15365" width="1.6328125" style="225" customWidth="1"/>
    <col min="15366" max="15366" width="15.90625" style="225" customWidth="1"/>
    <col min="15367" max="15367" width="1.453125" style="225" customWidth="1"/>
    <col min="15368" max="15368" width="8.81640625" style="225"/>
    <col min="15369" max="15369" width="35.36328125" style="225" customWidth="1"/>
    <col min="15370" max="15370" width="16.08984375" style="225" customWidth="1"/>
    <col min="15371" max="15371" width="9.08984375" style="225" bestFit="1" customWidth="1"/>
    <col min="15372" max="15372" width="10.08984375" style="225" bestFit="1" customWidth="1"/>
    <col min="15373" max="15373" width="10.81640625" style="225" customWidth="1"/>
    <col min="15374" max="15617" width="8.81640625" style="225"/>
    <col min="15618" max="15618" width="35.1796875" style="225" customWidth="1"/>
    <col min="15619" max="15619" width="15.6328125" style="225" customWidth="1"/>
    <col min="15620" max="15620" width="14.81640625" style="225" bestFit="1" customWidth="1"/>
    <col min="15621" max="15621" width="1.6328125" style="225" customWidth="1"/>
    <col min="15622" max="15622" width="15.90625" style="225" customWidth="1"/>
    <col min="15623" max="15623" width="1.453125" style="225" customWidth="1"/>
    <col min="15624" max="15624" width="8.81640625" style="225"/>
    <col min="15625" max="15625" width="35.36328125" style="225" customWidth="1"/>
    <col min="15626" max="15626" width="16.08984375" style="225" customWidth="1"/>
    <col min="15627" max="15627" width="9.08984375" style="225" bestFit="1" customWidth="1"/>
    <col min="15628" max="15628" width="10.08984375" style="225" bestFit="1" customWidth="1"/>
    <col min="15629" max="15629" width="10.81640625" style="225" customWidth="1"/>
    <col min="15630" max="15873" width="8.81640625" style="225"/>
    <col min="15874" max="15874" width="35.1796875" style="225" customWidth="1"/>
    <col min="15875" max="15875" width="15.6328125" style="225" customWidth="1"/>
    <col min="15876" max="15876" width="14.81640625" style="225" bestFit="1" customWidth="1"/>
    <col min="15877" max="15877" width="1.6328125" style="225" customWidth="1"/>
    <col min="15878" max="15878" width="15.90625" style="225" customWidth="1"/>
    <col min="15879" max="15879" width="1.453125" style="225" customWidth="1"/>
    <col min="15880" max="15880" width="8.81640625" style="225"/>
    <col min="15881" max="15881" width="35.36328125" style="225" customWidth="1"/>
    <col min="15882" max="15882" width="16.08984375" style="225" customWidth="1"/>
    <col min="15883" max="15883" width="9.08984375" style="225" bestFit="1" customWidth="1"/>
    <col min="15884" max="15884" width="10.08984375" style="225" bestFit="1" customWidth="1"/>
    <col min="15885" max="15885" width="10.81640625" style="225" customWidth="1"/>
    <col min="15886" max="16129" width="8.81640625" style="225"/>
    <col min="16130" max="16130" width="35.1796875" style="225" customWidth="1"/>
    <col min="16131" max="16131" width="15.6328125" style="225" customWidth="1"/>
    <col min="16132" max="16132" width="14.81640625" style="225" bestFit="1" customWidth="1"/>
    <col min="16133" max="16133" width="1.6328125" style="225" customWidth="1"/>
    <col min="16134" max="16134" width="15.90625" style="225" customWidth="1"/>
    <col min="16135" max="16135" width="1.453125" style="225" customWidth="1"/>
    <col min="16136" max="16136" width="8.81640625" style="225"/>
    <col min="16137" max="16137" width="35.36328125" style="225" customWidth="1"/>
    <col min="16138" max="16138" width="16.08984375" style="225" customWidth="1"/>
    <col min="16139" max="16139" width="9.08984375" style="225" bestFit="1" customWidth="1"/>
    <col min="16140" max="16140" width="10.08984375" style="225" bestFit="1" customWidth="1"/>
    <col min="16141" max="16141" width="10.81640625" style="225" customWidth="1"/>
    <col min="16142" max="16384" width="8.81640625" style="225"/>
  </cols>
  <sheetData>
    <row r="1" spans="1:8">
      <c r="A1" s="1008" t="s">
        <v>491</v>
      </c>
      <c r="B1" s="1008"/>
      <c r="C1" s="1008"/>
      <c r="D1" s="1008"/>
      <c r="E1" s="1008"/>
      <c r="F1" s="1008"/>
      <c r="G1" s="1008"/>
      <c r="H1" s="811"/>
    </row>
    <row r="2" spans="1:8">
      <c r="A2" s="1037" t="s">
        <v>734</v>
      </c>
      <c r="B2" s="1037"/>
      <c r="C2" s="1037"/>
      <c r="D2" s="1037"/>
      <c r="E2" s="1037"/>
      <c r="F2" s="1037"/>
      <c r="G2" s="1037"/>
      <c r="H2" s="813"/>
    </row>
    <row r="3" spans="1:8">
      <c r="A3" s="1038" t="str">
        <f>+'Attachment H-30A'!D5</f>
        <v>Transource Maryland, LLC</v>
      </c>
      <c r="B3" s="1038"/>
      <c r="C3" s="1038"/>
      <c r="D3" s="1038"/>
      <c r="E3" s="1038"/>
      <c r="F3" s="1038"/>
      <c r="G3" s="1038"/>
      <c r="H3" s="814"/>
    </row>
    <row r="4" spans="1:8">
      <c r="A4" s="674"/>
      <c r="F4" s="675"/>
    </row>
    <row r="5" spans="1:8">
      <c r="A5" s="674"/>
    </row>
    <row r="6" spans="1:8">
      <c r="A6" s="674"/>
    </row>
    <row r="7" spans="1:8">
      <c r="A7" s="676"/>
      <c r="B7" s="677"/>
      <c r="C7" s="676"/>
      <c r="D7" s="705" t="s">
        <v>190</v>
      </c>
      <c r="E7" s="676"/>
      <c r="F7" s="705" t="s">
        <v>191</v>
      </c>
      <c r="G7" s="676"/>
    </row>
    <row r="8" spans="1:8">
      <c r="F8" s="678" t="s">
        <v>487</v>
      </c>
      <c r="G8" s="679"/>
    </row>
    <row r="9" spans="1:8">
      <c r="D9" s="680" t="s">
        <v>282</v>
      </c>
      <c r="F9" s="756"/>
    </row>
    <row r="10" spans="1:8">
      <c r="A10" s="680" t="s">
        <v>8</v>
      </c>
      <c r="D10" s="680" t="s">
        <v>488</v>
      </c>
      <c r="F10" s="680" t="s">
        <v>282</v>
      </c>
    </row>
    <row r="11" spans="1:8">
      <c r="A11" s="681" t="s">
        <v>10</v>
      </c>
      <c r="B11" s="682" t="s">
        <v>474</v>
      </c>
      <c r="C11" s="681" t="s">
        <v>199</v>
      </c>
      <c r="D11" s="681" t="s">
        <v>478</v>
      </c>
      <c r="F11" s="681" t="s">
        <v>305</v>
      </c>
    </row>
    <row r="12" spans="1:8">
      <c r="F12" s="681"/>
    </row>
    <row r="13" spans="1:8">
      <c r="A13" s="683">
        <v>1</v>
      </c>
      <c r="B13" s="684" t="s">
        <v>492</v>
      </c>
      <c r="D13" s="260"/>
      <c r="E13" s="260"/>
      <c r="F13" s="685">
        <v>0</v>
      </c>
    </row>
    <row r="14" spans="1:8">
      <c r="A14" s="683">
        <f>+A13+1</f>
        <v>2</v>
      </c>
      <c r="B14" s="225" t="s">
        <v>645</v>
      </c>
      <c r="D14" s="260"/>
      <c r="E14" s="260"/>
      <c r="F14" s="685">
        <v>0</v>
      </c>
    </row>
    <row r="15" spans="1:8">
      <c r="A15" s="683">
        <f t="shared" ref="A15:A30" si="0">+A14+1</f>
        <v>3</v>
      </c>
      <c r="D15" s="686"/>
      <c r="E15" s="686"/>
      <c r="F15" s="686"/>
    </row>
    <row r="16" spans="1:8" ht="21.6" customHeight="1">
      <c r="A16" s="683">
        <f t="shared" si="0"/>
        <v>4</v>
      </c>
      <c r="B16" s="687" t="s">
        <v>493</v>
      </c>
      <c r="D16"/>
      <c r="E16" s="260"/>
      <c r="F16" s="688"/>
    </row>
    <row r="17" spans="1:14">
      <c r="A17" s="683">
        <f t="shared" si="0"/>
        <v>5</v>
      </c>
      <c r="B17" s="687" t="s">
        <v>494</v>
      </c>
      <c r="D17"/>
      <c r="E17" s="260"/>
      <c r="F17" s="685">
        <v>0</v>
      </c>
    </row>
    <row r="18" spans="1:14">
      <c r="A18" s="683">
        <f t="shared" si="0"/>
        <v>6</v>
      </c>
      <c r="D18"/>
      <c r="E18" s="260"/>
      <c r="F18" s="260"/>
    </row>
    <row r="19" spans="1:14">
      <c r="A19" s="683">
        <f t="shared" si="0"/>
        <v>7</v>
      </c>
      <c r="B19" s="225" t="s">
        <v>495</v>
      </c>
      <c r="C19" s="225" t="s">
        <v>647</v>
      </c>
      <c r="D19"/>
      <c r="E19" s="260"/>
      <c r="F19" s="689">
        <f>+F16+F17</f>
        <v>0</v>
      </c>
    </row>
    <row r="20" spans="1:14">
      <c r="A20" s="683">
        <f t="shared" si="0"/>
        <v>8</v>
      </c>
      <c r="D20" s="260"/>
      <c r="E20" s="260"/>
      <c r="F20" s="260"/>
      <c r="I20" s="690"/>
      <c r="J20" s="691"/>
      <c r="K20" s="691"/>
      <c r="L20" s="691"/>
      <c r="M20" s="691"/>
      <c r="N20" s="691"/>
    </row>
    <row r="21" spans="1:14">
      <c r="A21" s="683">
        <f t="shared" si="0"/>
        <v>9</v>
      </c>
      <c r="B21" s="225" t="s">
        <v>489</v>
      </c>
      <c r="C21" s="225" t="s">
        <v>648</v>
      </c>
      <c r="D21" s="260"/>
      <c r="E21" s="260"/>
      <c r="F21" s="260">
        <f>+F14+F19</f>
        <v>0</v>
      </c>
    </row>
    <row r="22" spans="1:14">
      <c r="A22" s="683">
        <f t="shared" si="0"/>
        <v>10</v>
      </c>
      <c r="D22" s="260"/>
      <c r="E22" s="260"/>
      <c r="F22" s="260"/>
    </row>
    <row r="23" spans="1:14">
      <c r="A23" s="683">
        <f t="shared" si="0"/>
        <v>11</v>
      </c>
      <c r="D23" s="260"/>
      <c r="E23" s="260"/>
      <c r="F23" s="260"/>
    </row>
    <row r="24" spans="1:14">
      <c r="A24" s="683">
        <f t="shared" si="0"/>
        <v>12</v>
      </c>
      <c r="B24" s="225" t="s">
        <v>495</v>
      </c>
      <c r="C24" s="225" t="s">
        <v>646</v>
      </c>
      <c r="D24" s="260"/>
      <c r="E24" s="260"/>
      <c r="F24" s="260">
        <f>+F19</f>
        <v>0</v>
      </c>
    </row>
    <row r="25" spans="1:14">
      <c r="A25" s="683">
        <f t="shared" si="0"/>
        <v>13</v>
      </c>
    </row>
    <row r="26" spans="1:14">
      <c r="A26" s="683">
        <f t="shared" si="0"/>
        <v>14</v>
      </c>
      <c r="B26" s="225" t="s">
        <v>654</v>
      </c>
      <c r="C26" s="225" t="s">
        <v>295</v>
      </c>
      <c r="F26" s="971">
        <v>2.5000000000000001E-3</v>
      </c>
    </row>
    <row r="27" spans="1:14">
      <c r="A27" s="683">
        <f t="shared" si="0"/>
        <v>15</v>
      </c>
      <c r="B27" s="225" t="s">
        <v>652</v>
      </c>
      <c r="C27" s="225" t="s">
        <v>296</v>
      </c>
      <c r="F27" s="970">
        <v>30</v>
      </c>
    </row>
    <row r="28" spans="1:14">
      <c r="A28" s="683">
        <f t="shared" si="0"/>
        <v>16</v>
      </c>
      <c r="B28" s="225" t="s">
        <v>496</v>
      </c>
      <c r="C28" s="225" t="s">
        <v>653</v>
      </c>
      <c r="F28" s="689">
        <f>+F24*F26*F27</f>
        <v>0</v>
      </c>
    </row>
    <row r="29" spans="1:14">
      <c r="A29" s="683">
        <f t="shared" si="0"/>
        <v>17</v>
      </c>
    </row>
    <row r="30" spans="1:14">
      <c r="A30" s="683">
        <f t="shared" si="0"/>
        <v>18</v>
      </c>
      <c r="B30" s="691" t="s">
        <v>649</v>
      </c>
      <c r="C30" s="691" t="s">
        <v>650</v>
      </c>
      <c r="D30" s="691"/>
      <c r="E30" s="691"/>
      <c r="F30" s="260">
        <f>+F24+F28</f>
        <v>0</v>
      </c>
      <c r="G30" s="691"/>
    </row>
    <row r="31" spans="1:14">
      <c r="A31" s="683"/>
      <c r="B31" s="691"/>
      <c r="C31" s="691"/>
      <c r="D31" s="691"/>
      <c r="E31" s="691"/>
      <c r="F31" s="691"/>
      <c r="G31" s="691"/>
    </row>
    <row r="33" spans="1:8">
      <c r="A33" s="707" t="s">
        <v>176</v>
      </c>
    </row>
    <row r="34" spans="1:8" ht="56.25" customHeight="1">
      <c r="A34" s="708" t="s">
        <v>62</v>
      </c>
      <c r="B34" s="1039" t="s">
        <v>644</v>
      </c>
      <c r="C34" s="1039"/>
      <c r="D34" s="1039"/>
      <c r="E34" s="1039"/>
      <c r="F34" s="1039"/>
      <c r="G34" s="803"/>
      <c r="H34" s="803"/>
    </row>
    <row r="35" spans="1:8" ht="86.25" customHeight="1">
      <c r="A35" s="708" t="s">
        <v>63</v>
      </c>
      <c r="B35" s="1039" t="s">
        <v>651</v>
      </c>
      <c r="C35" s="1039"/>
      <c r="D35" s="1039"/>
      <c r="E35" s="1039"/>
      <c r="F35" s="1039"/>
      <c r="G35" s="803"/>
      <c r="H35" s="803"/>
    </row>
    <row r="36" spans="1:8">
      <c r="A36" s="706"/>
    </row>
  </sheetData>
  <customSheetViews>
    <customSheetView guid="{63AFAF34-E340-4B5E-A289-FFB7051CA9B6}" scale="80" showPageBreaks="1" fitToPage="1" printArea="1">
      <selection activeCell="I26" sqref="I26"/>
      <pageMargins left="1" right="0.7" top="1" bottom="0.75" header="0.3" footer="0.3"/>
      <pageSetup scale="66" orientation="portrait" r:id="rId1"/>
    </customSheetView>
    <customSheetView guid="{F1DC5514-577A-46EB-866C-26F0BED2C286}" scale="70" showPageBreaks="1" fitToPage="1" printArea="1" view="pageBreakPreview">
      <selection sqref="A1:G1"/>
      <pageMargins left="1" right="0.7" top="1" bottom="0.75" header="0.3" footer="0.3"/>
      <pageSetup scale="74" orientation="landscape" r:id="rId2"/>
    </customSheetView>
  </customSheetViews>
  <mergeCells count="5">
    <mergeCell ref="B34:F34"/>
    <mergeCell ref="B35:F35"/>
    <mergeCell ref="A1:G1"/>
    <mergeCell ref="A2:G2"/>
    <mergeCell ref="A3:G3"/>
  </mergeCells>
  <pageMargins left="1" right="0.7" top="1" bottom="0.75" header="0.3" footer="0.3"/>
  <pageSetup scale="7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5"/>
  <sheetViews>
    <sheetView view="pageBreakPreview" zoomScaleNormal="100" zoomScaleSheetLayoutView="100" workbookViewId="0">
      <selection activeCell="D27" sqref="D27"/>
    </sheetView>
  </sheetViews>
  <sheetFormatPr defaultColWidth="8.90625" defaultRowHeight="15.6"/>
  <cols>
    <col min="1" max="1" width="7.36328125" style="347" customWidth="1"/>
    <col min="2" max="2" width="45.6328125" style="347" customWidth="1"/>
    <col min="3" max="3" width="17" style="347" customWidth="1"/>
    <col min="4" max="4" width="11.6328125" style="347" customWidth="1"/>
    <col min="5" max="5" width="10.90625" style="777" bestFit="1" customWidth="1"/>
    <col min="6" max="6" width="10.453125" style="347" customWidth="1"/>
    <col min="7" max="16384" width="8.90625" style="347"/>
  </cols>
  <sheetData>
    <row r="1" spans="1:9" ht="13.2">
      <c r="A1" s="1008" t="s">
        <v>676</v>
      </c>
      <c r="B1" s="1008"/>
      <c r="C1" s="1008"/>
      <c r="D1" s="1008"/>
      <c r="E1" s="1008"/>
      <c r="F1" s="1008"/>
      <c r="G1" s="1008"/>
      <c r="H1" s="407"/>
      <c r="I1" s="407"/>
    </row>
    <row r="2" spans="1:9" ht="13.2">
      <c r="A2" s="1037" t="s">
        <v>677</v>
      </c>
      <c r="B2" s="1037"/>
      <c r="C2" s="1037"/>
      <c r="D2" s="1037"/>
      <c r="E2" s="1037"/>
      <c r="F2" s="1037"/>
      <c r="G2" s="1037"/>
      <c r="H2" s="714"/>
      <c r="I2" s="714"/>
    </row>
    <row r="3" spans="1:9" ht="13.2">
      <c r="A3" s="1038" t="str">
        <f>+'Attachment H-30A'!D5</f>
        <v>Transource Maryland, LLC</v>
      </c>
      <c r="B3" s="1038"/>
      <c r="C3" s="1038"/>
      <c r="D3" s="1038"/>
      <c r="E3" s="1038"/>
      <c r="F3" s="1038"/>
      <c r="G3" s="1038"/>
      <c r="H3" s="368"/>
      <c r="I3" s="368"/>
    </row>
    <row r="4" spans="1:9" ht="13.2">
      <c r="A4" s="713"/>
      <c r="B4" s="713"/>
      <c r="C4" s="713"/>
      <c r="D4" s="713"/>
      <c r="E4" s="713"/>
      <c r="F4" s="713"/>
      <c r="G4" s="713"/>
      <c r="H4" s="368"/>
      <c r="I4" s="368"/>
    </row>
    <row r="5" spans="1:9">
      <c r="A5" s="758"/>
      <c r="D5" s="759"/>
      <c r="E5" s="760"/>
      <c r="F5" s="758"/>
      <c r="H5" s="761"/>
    </row>
    <row r="6" spans="1:9" ht="13.2">
      <c r="A6" s="711" t="s">
        <v>148</v>
      </c>
      <c r="B6" s="564" t="s">
        <v>690</v>
      </c>
      <c r="C6" s="564"/>
      <c r="D6" s="216" t="s">
        <v>190</v>
      </c>
      <c r="E6" s="216" t="s">
        <v>191</v>
      </c>
      <c r="F6" s="378" t="s">
        <v>688</v>
      </c>
      <c r="G6" s="762"/>
      <c r="H6" s="762"/>
      <c r="I6" s="762"/>
    </row>
    <row r="7" spans="1:9" ht="26.4">
      <c r="A7" s="346">
        <v>1</v>
      </c>
      <c r="B7" s="763" t="s">
        <v>669</v>
      </c>
      <c r="C7" s="398" t="s">
        <v>199</v>
      </c>
      <c r="D7" s="780" t="s">
        <v>18</v>
      </c>
      <c r="E7" s="377" t="s">
        <v>687</v>
      </c>
      <c r="F7" s="377" t="s">
        <v>686</v>
      </c>
    </row>
    <row r="8" spans="1:9" ht="13.2">
      <c r="A8" s="346">
        <f t="shared" ref="A8:A14" si="0">+A7+1</f>
        <v>2</v>
      </c>
      <c r="B8" s="333" t="s">
        <v>671</v>
      </c>
      <c r="C8" s="333" t="s">
        <v>679</v>
      </c>
      <c r="D8" s="766">
        <v>0</v>
      </c>
      <c r="E8" s="766">
        <v>0</v>
      </c>
      <c r="F8" s="779">
        <f>+D8-E8</f>
        <v>0</v>
      </c>
    </row>
    <row r="9" spans="1:9" ht="13.2">
      <c r="A9" s="346">
        <f t="shared" si="0"/>
        <v>3</v>
      </c>
      <c r="B9" s="333" t="s">
        <v>672</v>
      </c>
      <c r="C9" s="333" t="s">
        <v>679</v>
      </c>
      <c r="D9" s="766">
        <v>0</v>
      </c>
      <c r="E9" s="766">
        <v>0</v>
      </c>
      <c r="F9" s="779">
        <f t="shared" ref="F9:F14" si="1">+D9-E9</f>
        <v>0</v>
      </c>
    </row>
    <row r="10" spans="1:9" ht="13.2">
      <c r="A10" s="346">
        <f t="shared" si="0"/>
        <v>4</v>
      </c>
      <c r="B10" s="333" t="s">
        <v>673</v>
      </c>
      <c r="C10" s="333" t="s">
        <v>679</v>
      </c>
      <c r="D10" s="766">
        <v>0</v>
      </c>
      <c r="E10" s="766">
        <v>0</v>
      </c>
      <c r="F10" s="779">
        <f t="shared" si="1"/>
        <v>0</v>
      </c>
    </row>
    <row r="11" spans="1:9" ht="13.2">
      <c r="A11" s="346">
        <f t="shared" si="0"/>
        <v>5</v>
      </c>
      <c r="B11" s="333" t="s">
        <v>674</v>
      </c>
      <c r="C11" s="333" t="s">
        <v>679</v>
      </c>
      <c r="D11" s="766">
        <v>0</v>
      </c>
      <c r="E11" s="766">
        <v>0</v>
      </c>
      <c r="F11" s="779">
        <f t="shared" si="1"/>
        <v>0</v>
      </c>
    </row>
    <row r="12" spans="1:9" ht="13.2">
      <c r="A12" s="346">
        <f t="shared" si="0"/>
        <v>6</v>
      </c>
      <c r="B12" s="333" t="s">
        <v>675</v>
      </c>
      <c r="C12" s="333" t="s">
        <v>679</v>
      </c>
      <c r="D12" s="767">
        <v>0</v>
      </c>
      <c r="E12" s="767">
        <v>0</v>
      </c>
      <c r="F12" s="779">
        <f t="shared" si="1"/>
        <v>0</v>
      </c>
    </row>
    <row r="13" spans="1:9" ht="13.2">
      <c r="A13" s="346">
        <f t="shared" si="0"/>
        <v>7</v>
      </c>
      <c r="B13" s="333" t="s">
        <v>675</v>
      </c>
      <c r="C13" s="333" t="s">
        <v>679</v>
      </c>
      <c r="D13" s="767">
        <v>0</v>
      </c>
      <c r="E13" s="767">
        <v>0</v>
      </c>
      <c r="F13" s="779">
        <f t="shared" si="1"/>
        <v>0</v>
      </c>
    </row>
    <row r="14" spans="1:9" ht="13.2">
      <c r="A14" s="346">
        <f t="shared" si="0"/>
        <v>8</v>
      </c>
      <c r="B14" s="769" t="s">
        <v>685</v>
      </c>
      <c r="C14" s="333" t="s">
        <v>683</v>
      </c>
      <c r="D14" s="768">
        <f>+SUM(D8:D13)</f>
        <v>0</v>
      </c>
      <c r="E14" s="768">
        <f>+SUM(E8:E13)</f>
        <v>0</v>
      </c>
      <c r="F14" s="781">
        <f t="shared" si="1"/>
        <v>0</v>
      </c>
    </row>
    <row r="15" spans="1:9" ht="13.2">
      <c r="A15" s="346"/>
      <c r="B15" s="769"/>
      <c r="C15" s="769"/>
      <c r="D15" s="771"/>
      <c r="E15" s="771"/>
    </row>
    <row r="16" spans="1:9" ht="13.2">
      <c r="A16" s="346"/>
      <c r="B16" s="769"/>
      <c r="C16" s="769"/>
      <c r="D16" s="771"/>
      <c r="E16" s="771"/>
    </row>
    <row r="17" spans="1:6" ht="13.2">
      <c r="A17" s="346"/>
      <c r="B17" s="769"/>
      <c r="C17" s="769"/>
      <c r="D17" s="771"/>
      <c r="E17" s="771"/>
    </row>
    <row r="18" spans="1:6" ht="13.2">
      <c r="A18" s="302"/>
      <c r="B18" s="769" t="s">
        <v>770</v>
      </c>
      <c r="C18" s="764"/>
      <c r="D18" s="765"/>
      <c r="E18" s="347"/>
    </row>
    <row r="19" spans="1:6" ht="13.2">
      <c r="A19" s="346">
        <f>+A14+1</f>
        <v>9</v>
      </c>
      <c r="B19" s="333" t="s">
        <v>404</v>
      </c>
      <c r="C19" s="333" t="s">
        <v>679</v>
      </c>
      <c r="D19" s="766">
        <v>0</v>
      </c>
      <c r="E19" s="766">
        <v>0</v>
      </c>
      <c r="F19" s="779">
        <f t="shared" ref="F19" si="2">+D19-E19</f>
        <v>0</v>
      </c>
    </row>
    <row r="20" spans="1:6" ht="13.2">
      <c r="A20" s="346">
        <f>+A19+1</f>
        <v>10</v>
      </c>
      <c r="B20" s="333" t="s">
        <v>404</v>
      </c>
      <c r="C20" s="333" t="s">
        <v>679</v>
      </c>
      <c r="D20" s="766">
        <v>0</v>
      </c>
      <c r="E20" s="766">
        <v>0</v>
      </c>
      <c r="F20" s="779">
        <f t="shared" ref="F20:F21" si="3">+D20-E20</f>
        <v>0</v>
      </c>
    </row>
    <row r="21" spans="1:6" ht="13.2">
      <c r="A21" s="346">
        <f t="shared" ref="A21" si="4">+A20+1</f>
        <v>11</v>
      </c>
      <c r="B21" s="769" t="s">
        <v>774</v>
      </c>
      <c r="C21" s="333" t="s">
        <v>771</v>
      </c>
      <c r="D21" s="768">
        <f>+SUM(D19:D20)</f>
        <v>0</v>
      </c>
      <c r="E21" s="768">
        <f>+SUM(E19:E20)</f>
        <v>0</v>
      </c>
      <c r="F21" s="781">
        <f t="shared" si="3"/>
        <v>0</v>
      </c>
    </row>
    <row r="22" spans="1:6" ht="13.2">
      <c r="A22" s="346"/>
      <c r="B22" s="769"/>
      <c r="C22" s="333"/>
      <c r="D22" s="771"/>
      <c r="E22" s="771"/>
      <c r="F22" s="851"/>
    </row>
    <row r="23" spans="1:6" ht="13.2">
      <c r="A23" s="302"/>
      <c r="B23" s="769" t="s">
        <v>772</v>
      </c>
      <c r="C23" s="764"/>
      <c r="D23" s="765"/>
      <c r="E23" s="347"/>
    </row>
    <row r="24" spans="1:6" ht="13.2">
      <c r="A24" s="346">
        <f>+A21+1</f>
        <v>12</v>
      </c>
      <c r="B24" s="333" t="s">
        <v>681</v>
      </c>
      <c r="C24" s="333" t="s">
        <v>679</v>
      </c>
      <c r="D24" s="766">
        <v>0</v>
      </c>
      <c r="E24" s="766">
        <v>0</v>
      </c>
      <c r="F24" s="779">
        <f t="shared" ref="F24:F32" si="5">+D24-E24</f>
        <v>0</v>
      </c>
    </row>
    <row r="25" spans="1:6" ht="13.2">
      <c r="A25" s="346">
        <f t="shared" ref="A25:A32" si="6">+A24+1</f>
        <v>13</v>
      </c>
      <c r="B25" s="333" t="s">
        <v>682</v>
      </c>
      <c r="C25" s="333" t="s">
        <v>679</v>
      </c>
      <c r="D25" s="766">
        <v>0</v>
      </c>
      <c r="E25" s="766">
        <v>0</v>
      </c>
      <c r="F25" s="779">
        <f t="shared" si="5"/>
        <v>0</v>
      </c>
    </row>
    <row r="26" spans="1:6" ht="13.2">
      <c r="A26" s="346">
        <f t="shared" si="6"/>
        <v>14</v>
      </c>
      <c r="B26" s="333" t="s">
        <v>680</v>
      </c>
      <c r="C26" s="333" t="s">
        <v>679</v>
      </c>
      <c r="D26" s="766">
        <v>0</v>
      </c>
      <c r="E26" s="766">
        <v>0</v>
      </c>
      <c r="F26" s="779">
        <f t="shared" si="5"/>
        <v>0</v>
      </c>
    </row>
    <row r="27" spans="1:6" ht="13.2">
      <c r="A27" s="346">
        <f t="shared" si="6"/>
        <v>15</v>
      </c>
      <c r="B27" s="333" t="s">
        <v>689</v>
      </c>
      <c r="C27" s="333" t="s">
        <v>679</v>
      </c>
      <c r="D27" s="766">
        <f>'Attachment H-30A'!I11</f>
        <v>2020010.7994678766</v>
      </c>
      <c r="E27" s="766">
        <v>0</v>
      </c>
      <c r="F27" s="779">
        <f t="shared" si="5"/>
        <v>2020010.7994678766</v>
      </c>
    </row>
    <row r="28" spans="1:6" ht="13.2">
      <c r="A28" s="346">
        <f t="shared" si="6"/>
        <v>16</v>
      </c>
      <c r="B28" s="333" t="s">
        <v>404</v>
      </c>
      <c r="C28" s="333" t="s">
        <v>679</v>
      </c>
      <c r="D28" s="767">
        <v>0</v>
      </c>
      <c r="E28" s="767">
        <v>0</v>
      </c>
      <c r="F28" s="779">
        <f t="shared" si="5"/>
        <v>0</v>
      </c>
    </row>
    <row r="29" spans="1:6" ht="13.2">
      <c r="A29" s="346">
        <f t="shared" si="6"/>
        <v>17</v>
      </c>
      <c r="B29" s="333" t="s">
        <v>692</v>
      </c>
      <c r="C29" s="333" t="s">
        <v>684</v>
      </c>
      <c r="D29" s="768">
        <f>+SUM(D24:D28)</f>
        <v>2020010.7994678766</v>
      </c>
      <c r="E29" s="768">
        <f>+SUM(E24:E28)</f>
        <v>0</v>
      </c>
      <c r="F29" s="781">
        <f t="shared" si="5"/>
        <v>2020010.7994678766</v>
      </c>
    </row>
    <row r="30" spans="1:6" ht="13.2">
      <c r="A30" s="346">
        <f t="shared" si="6"/>
        <v>18</v>
      </c>
      <c r="B30" s="333" t="s">
        <v>691</v>
      </c>
      <c r="C30" s="333" t="s">
        <v>679</v>
      </c>
      <c r="D30" s="770">
        <f>D27</f>
        <v>2020010.7994678766</v>
      </c>
      <c r="E30" s="770"/>
      <c r="F30" s="779">
        <f t="shared" si="5"/>
        <v>2020010.7994678766</v>
      </c>
    </row>
    <row r="31" spans="1:6" ht="13.2">
      <c r="A31" s="346">
        <f t="shared" si="6"/>
        <v>19</v>
      </c>
      <c r="B31" s="333" t="s">
        <v>694</v>
      </c>
      <c r="C31" s="333" t="s">
        <v>679</v>
      </c>
      <c r="D31" s="770">
        <v>0</v>
      </c>
      <c r="E31" s="770"/>
      <c r="F31" s="779">
        <f t="shared" si="5"/>
        <v>0</v>
      </c>
    </row>
    <row r="32" spans="1:6" ht="13.2">
      <c r="A32" s="346">
        <f t="shared" si="6"/>
        <v>20</v>
      </c>
      <c r="B32" s="769" t="s">
        <v>693</v>
      </c>
      <c r="C32" s="541" t="str">
        <f>"(Line "&amp;A29&amp;" - line "&amp;A30&amp;" - line "&amp;A31&amp;")"</f>
        <v>(Line 17 - line 18 - line 19)</v>
      </c>
      <c r="D32" s="768">
        <f>+D29-D30-D31</f>
        <v>0</v>
      </c>
      <c r="E32" s="768">
        <f>+E29-E30-E31</f>
        <v>0</v>
      </c>
      <c r="F32" s="781">
        <f t="shared" si="5"/>
        <v>0</v>
      </c>
    </row>
    <row r="33" spans="1:9" ht="13.2">
      <c r="A33" s="346"/>
      <c r="B33" s="769"/>
      <c r="C33" s="769"/>
      <c r="D33" s="771"/>
      <c r="E33" s="771"/>
    </row>
    <row r="34" spans="1:9" ht="13.2">
      <c r="A34" s="712">
        <f>+A32+1</f>
        <v>21</v>
      </c>
      <c r="B34" s="782" t="s">
        <v>773</v>
      </c>
      <c r="C34" s="541" t="str">
        <f>"(Line "&amp;A21&amp;" + line "&amp;A32&amp;")"</f>
        <v>(Line 11 + line 20)</v>
      </c>
      <c r="D34" s="773">
        <f>+D21+D32</f>
        <v>0</v>
      </c>
      <c r="E34" s="773">
        <f>+E21+E32</f>
        <v>0</v>
      </c>
      <c r="F34" s="773">
        <f>+F21+F32</f>
        <v>0</v>
      </c>
    </row>
    <row r="35" spans="1:9" ht="14.25" customHeight="1">
      <c r="A35" s="333"/>
      <c r="B35" s="333"/>
      <c r="C35" s="333"/>
      <c r="E35" s="778"/>
      <c r="F35" s="346"/>
    </row>
    <row r="36" spans="1:9" s="774" customFormat="1" ht="13.2">
      <c r="A36" s="333"/>
      <c r="B36" s="333"/>
      <c r="C36" s="333"/>
      <c r="D36" s="333"/>
      <c r="E36" s="773"/>
      <c r="F36" s="771"/>
    </row>
    <row r="37" spans="1:9" ht="41.25" customHeight="1">
      <c r="A37" s="775" t="s">
        <v>670</v>
      </c>
      <c r="B37" s="1031" t="s">
        <v>775</v>
      </c>
      <c r="C37" s="1031"/>
      <c r="D37" s="1031"/>
      <c r="E37" s="1031"/>
      <c r="F37" s="1031"/>
      <c r="G37" s="1031"/>
    </row>
    <row r="38" spans="1:9" ht="13.2">
      <c r="A38" s="564"/>
      <c r="B38" s="564"/>
      <c r="C38" s="564"/>
      <c r="D38" s="564"/>
      <c r="E38" s="564"/>
      <c r="F38" s="564"/>
      <c r="G38" s="564"/>
      <c r="H38" s="564"/>
      <c r="I38" s="564"/>
    </row>
    <row r="42" spans="1:9" ht="13.2">
      <c r="A42" s="346"/>
      <c r="B42" s="333"/>
      <c r="C42" s="333"/>
      <c r="D42" s="776"/>
      <c r="E42" s="347"/>
    </row>
    <row r="113" spans="5:5">
      <c r="E113" s="225"/>
    </row>
    <row r="232" spans="4:8">
      <c r="D232" s="772"/>
      <c r="F232" s="772"/>
      <c r="G232" s="772"/>
      <c r="H232" s="772"/>
    </row>
    <row r="233" spans="4:8" ht="99.75" customHeight="1">
      <c r="D233" s="772"/>
      <c r="F233" s="772"/>
      <c r="G233" s="772"/>
      <c r="H233" s="772"/>
    </row>
    <row r="234" spans="4:8">
      <c r="D234" s="772"/>
      <c r="F234" s="772"/>
      <c r="G234" s="772"/>
      <c r="H234" s="772"/>
    </row>
    <row r="235" spans="4:8">
      <c r="D235" s="772"/>
      <c r="F235" s="772"/>
      <c r="G235" s="772"/>
      <c r="H235" s="772"/>
    </row>
    <row r="236" spans="4:8">
      <c r="D236" s="772"/>
      <c r="F236" s="772"/>
      <c r="G236" s="772"/>
      <c r="H236" s="772"/>
    </row>
    <row r="237" spans="4:8">
      <c r="D237" s="772"/>
      <c r="F237" s="772"/>
      <c r="G237" s="772"/>
      <c r="H237" s="772"/>
    </row>
    <row r="238" spans="4:8">
      <c r="D238" s="772"/>
      <c r="F238" s="772"/>
      <c r="G238" s="772"/>
      <c r="H238" s="772"/>
    </row>
    <row r="239" spans="4:8">
      <c r="D239" s="772"/>
      <c r="F239" s="772"/>
      <c r="G239" s="772"/>
      <c r="H239" s="772"/>
    </row>
    <row r="240" spans="4:8">
      <c r="D240" s="772"/>
      <c r="F240" s="772"/>
      <c r="G240" s="772"/>
      <c r="H240" s="772"/>
    </row>
    <row r="241" spans="4:8">
      <c r="D241" s="772"/>
      <c r="F241" s="772"/>
      <c r="G241" s="772"/>
      <c r="H241" s="772"/>
    </row>
    <row r="242" spans="4:8">
      <c r="D242" s="772"/>
      <c r="F242" s="772"/>
      <c r="G242" s="772"/>
      <c r="H242" s="772"/>
    </row>
    <row r="243" spans="4:8">
      <c r="D243" s="772"/>
      <c r="F243" s="772"/>
      <c r="G243" s="772"/>
      <c r="H243" s="772"/>
    </row>
    <row r="244" spans="4:8">
      <c r="D244" s="772"/>
      <c r="F244" s="772"/>
      <c r="G244" s="772"/>
      <c r="H244" s="772"/>
    </row>
    <row r="245" spans="4:8">
      <c r="D245" s="772"/>
      <c r="F245" s="772"/>
      <c r="G245" s="772"/>
      <c r="H245" s="772"/>
    </row>
    <row r="246" spans="4:8">
      <c r="D246" s="772"/>
      <c r="F246" s="772"/>
      <c r="G246" s="772"/>
      <c r="H246" s="772"/>
    </row>
    <row r="247" spans="4:8">
      <c r="D247" s="772"/>
      <c r="F247" s="772"/>
      <c r="G247" s="772"/>
      <c r="H247" s="772"/>
    </row>
    <row r="248" spans="4:8">
      <c r="D248" s="772"/>
      <c r="F248" s="772"/>
      <c r="G248" s="772"/>
      <c r="H248" s="772"/>
    </row>
    <row r="249" spans="4:8">
      <c r="D249" s="772"/>
      <c r="F249" s="772"/>
      <c r="G249" s="772"/>
      <c r="H249" s="772"/>
    </row>
    <row r="250" spans="4:8">
      <c r="D250" s="772"/>
      <c r="F250" s="772"/>
      <c r="G250" s="772"/>
      <c r="H250" s="772"/>
    </row>
    <row r="251" spans="4:8">
      <c r="D251" s="772"/>
      <c r="F251" s="772"/>
      <c r="G251" s="772"/>
      <c r="H251" s="772"/>
    </row>
    <row r="252" spans="4:8">
      <c r="D252" s="772"/>
      <c r="F252" s="772"/>
      <c r="G252" s="772"/>
      <c r="H252" s="772"/>
    </row>
    <row r="253" spans="4:8">
      <c r="D253" s="772"/>
      <c r="F253" s="772"/>
      <c r="G253" s="772"/>
      <c r="H253" s="772"/>
    </row>
    <row r="254" spans="4:8" ht="40.5" customHeight="1">
      <c r="D254" s="772"/>
      <c r="F254" s="772"/>
      <c r="G254" s="772"/>
      <c r="H254" s="772"/>
    </row>
    <row r="255" spans="4:8">
      <c r="D255" s="772"/>
      <c r="F255" s="772"/>
      <c r="G255" s="772"/>
      <c r="H255" s="772"/>
    </row>
  </sheetData>
  <customSheetViews>
    <customSheetView guid="{63AFAF34-E340-4B5E-A289-FFB7051CA9B6}" showPageBreaks="1" fitToPage="1" printArea="1" view="pageBreakPreview">
      <selection activeCell="F20" sqref="F20"/>
      <rowBreaks count="1" manualBreakCount="1">
        <brk id="49" max="3" man="1"/>
      </rowBreaks>
      <pageMargins left="0.75" right="0.75" top="1.28" bottom="1" header="0.5" footer="0.5"/>
      <pageSetup scale="65" orientation="portrait" r:id="rId1"/>
      <headerFooter alignWithMargins="0"/>
    </customSheetView>
    <customSheetView guid="{F1DC5514-577A-46EB-866C-26F0BED2C286}" showPageBreaks="1" fitToPage="1" printArea="1" view="pageBreakPreview">
      <selection activeCell="G31" sqref="A1:G31"/>
      <rowBreaks count="1" manualBreakCount="1">
        <brk id="49" max="3" man="1"/>
      </rowBreaks>
      <pageMargins left="0.75" right="0.75" top="1.28" bottom="1" header="0.5" footer="0.5"/>
      <pageSetup scale="89" orientation="landscape" r:id="rId2"/>
      <headerFooter alignWithMargins="0"/>
    </customSheetView>
  </customSheetViews>
  <mergeCells count="4">
    <mergeCell ref="B37:G37"/>
    <mergeCell ref="A1:G1"/>
    <mergeCell ref="A2:G2"/>
    <mergeCell ref="A3:G3"/>
  </mergeCells>
  <pageMargins left="0.75" right="0.75" top="1.28" bottom="1" header="0.5" footer="0.5"/>
  <pageSetup scale="75" orientation="landscape" r:id="rId3"/>
  <headerFooter alignWithMargins="0"/>
  <rowBreaks count="1" manualBreakCount="1">
    <brk id="56" max="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7"/>
  <sheetViews>
    <sheetView view="pageBreakPreview" zoomScaleNormal="100" zoomScaleSheetLayoutView="100" workbookViewId="0">
      <selection sqref="A1:D1"/>
    </sheetView>
  </sheetViews>
  <sheetFormatPr defaultColWidth="8.90625" defaultRowHeight="15.6"/>
  <cols>
    <col min="1" max="1" width="7.36328125" style="347" customWidth="1"/>
    <col min="2" max="2" width="49.6328125" style="347" customWidth="1"/>
    <col min="3" max="3" width="14.81640625" style="347" customWidth="1"/>
    <col min="4" max="4" width="11.6328125" style="347" customWidth="1"/>
    <col min="5" max="5" width="10.90625" style="777" bestFit="1" customWidth="1"/>
    <col min="6" max="6" width="10.453125" style="347" customWidth="1"/>
    <col min="7" max="16384" width="8.90625" style="347"/>
  </cols>
  <sheetData>
    <row r="1" spans="1:9" ht="13.2">
      <c r="A1" s="1008" t="s">
        <v>739</v>
      </c>
      <c r="B1" s="1008"/>
      <c r="C1" s="1008"/>
      <c r="D1" s="1008"/>
      <c r="E1" s="407"/>
      <c r="F1" s="407"/>
      <c r="G1" s="407"/>
      <c r="H1" s="407"/>
      <c r="I1" s="407"/>
    </row>
    <row r="2" spans="1:9" ht="13.2">
      <c r="A2" s="1037" t="s">
        <v>740</v>
      </c>
      <c r="B2" s="1037"/>
      <c r="C2" s="1037"/>
      <c r="D2" s="1037"/>
      <c r="E2" s="714"/>
      <c r="F2" s="714"/>
      <c r="G2" s="714"/>
      <c r="H2" s="714"/>
      <c r="I2" s="714"/>
    </row>
    <row r="3" spans="1:9" ht="13.2">
      <c r="A3" s="1038" t="str">
        <f>+'Attachment H-30A'!D5</f>
        <v>Transource Maryland, LLC</v>
      </c>
      <c r="B3" s="1038"/>
      <c r="C3" s="1038"/>
      <c r="D3" s="1038"/>
      <c r="E3" s="368"/>
      <c r="F3" s="368"/>
      <c r="G3" s="368"/>
      <c r="H3" s="368"/>
      <c r="I3" s="368"/>
    </row>
    <row r="4" spans="1:9" ht="13.2">
      <c r="A4" s="840"/>
      <c r="B4" s="840"/>
      <c r="C4" s="840"/>
      <c r="D4" s="840"/>
      <c r="E4" s="840"/>
      <c r="F4" s="840"/>
      <c r="G4" s="840"/>
      <c r="H4" s="368"/>
      <c r="I4" s="368"/>
    </row>
    <row r="5" spans="1:9">
      <c r="A5" s="758"/>
      <c r="C5" s="564"/>
      <c r="D5" s="839"/>
      <c r="E5"/>
      <c r="F5"/>
      <c r="H5" s="761"/>
    </row>
    <row r="6" spans="1:9" ht="15">
      <c r="A6" s="838" t="s">
        <v>148</v>
      </c>
      <c r="B6" s="842"/>
      <c r="C6" s="398" t="s">
        <v>199</v>
      </c>
      <c r="D6" s="780" t="s">
        <v>11</v>
      </c>
      <c r="E6"/>
      <c r="F6"/>
      <c r="G6" s="762"/>
      <c r="H6" s="762"/>
      <c r="I6" s="762"/>
    </row>
    <row r="7" spans="1:9" ht="15">
      <c r="A7" s="346"/>
      <c r="B7" s="763"/>
      <c r="E7"/>
      <c r="F7"/>
    </row>
    <row r="8" spans="1:9" customFormat="1" ht="15">
      <c r="A8" s="844">
        <v>1</v>
      </c>
      <c r="B8" s="125" t="s">
        <v>740</v>
      </c>
      <c r="D8" s="766">
        <v>0</v>
      </c>
    </row>
    <row r="9" spans="1:9" customFormat="1" ht="15"/>
    <row r="10" spans="1:9" customFormat="1" ht="15"/>
    <row r="11" spans="1:9" customFormat="1" ht="15"/>
    <row r="12" spans="1:9" customFormat="1" ht="15"/>
    <row r="13" spans="1:9" customFormat="1" ht="15"/>
    <row r="14" spans="1:9" customFormat="1" ht="15"/>
    <row r="15" spans="1:9" customFormat="1" ht="15"/>
    <row r="16" spans="1:9" customFormat="1" ht="73.5" customHeight="1">
      <c r="A16" s="797" t="s">
        <v>751</v>
      </c>
      <c r="B16" s="987" t="s">
        <v>762</v>
      </c>
      <c r="C16" s="987"/>
      <c r="D16" s="987"/>
    </row>
    <row r="17" spans="1:9" customFormat="1" ht="15"/>
    <row r="18" spans="1:9" customFormat="1" ht="15"/>
    <row r="19" spans="1:9" customFormat="1" ht="15"/>
    <row r="20" spans="1:9" customFormat="1" ht="15"/>
    <row r="21" spans="1:9" customFormat="1" ht="15"/>
    <row r="22" spans="1:9" customFormat="1" ht="15"/>
    <row r="23" spans="1:9" customFormat="1" ht="15"/>
    <row r="24" spans="1:9" customFormat="1" ht="15"/>
    <row r="25" spans="1:9" customFormat="1" ht="15"/>
    <row r="26" spans="1:9" customFormat="1" ht="15"/>
    <row r="27" spans="1:9" customFormat="1" ht="14.25" customHeight="1"/>
    <row r="28" spans="1:9" customFormat="1" ht="15"/>
    <row r="29" spans="1:9" customFormat="1" ht="41.25" customHeight="1"/>
    <row r="30" spans="1:9" ht="13.2">
      <c r="A30" s="564"/>
      <c r="B30" s="564"/>
      <c r="C30" s="564"/>
      <c r="D30" s="564"/>
      <c r="E30" s="564"/>
      <c r="F30" s="564"/>
      <c r="G30" s="564"/>
      <c r="H30" s="564"/>
      <c r="I30" s="564"/>
    </row>
    <row r="34" spans="1:5" ht="13.2">
      <c r="A34" s="346"/>
      <c r="B34" s="333"/>
      <c r="C34" s="333"/>
      <c r="D34" s="776"/>
      <c r="E34" s="347"/>
    </row>
    <row r="105" spans="5:5">
      <c r="E105" s="225"/>
    </row>
    <row r="224" spans="4:8">
      <c r="D224" s="772"/>
      <c r="F224" s="772"/>
      <c r="G224" s="772"/>
      <c r="H224" s="772"/>
    </row>
    <row r="225" spans="4:8" ht="99.75" customHeight="1">
      <c r="D225" s="772"/>
      <c r="F225" s="772"/>
      <c r="G225" s="772"/>
      <c r="H225" s="772"/>
    </row>
    <row r="226" spans="4:8">
      <c r="D226" s="772"/>
      <c r="F226" s="772"/>
      <c r="G226" s="772"/>
      <c r="H226" s="772"/>
    </row>
    <row r="227" spans="4:8">
      <c r="D227" s="772"/>
      <c r="F227" s="772"/>
      <c r="G227" s="772"/>
      <c r="H227" s="772"/>
    </row>
    <row r="228" spans="4:8">
      <c r="D228" s="772"/>
      <c r="F228" s="772"/>
      <c r="G228" s="772"/>
      <c r="H228" s="772"/>
    </row>
    <row r="229" spans="4:8">
      <c r="D229" s="772"/>
      <c r="F229" s="772"/>
      <c r="G229" s="772"/>
      <c r="H229" s="772"/>
    </row>
    <row r="230" spans="4:8">
      <c r="D230" s="772"/>
      <c r="F230" s="772"/>
      <c r="G230" s="772"/>
      <c r="H230" s="772"/>
    </row>
    <row r="231" spans="4:8">
      <c r="D231" s="772"/>
      <c r="F231" s="772"/>
      <c r="G231" s="772"/>
      <c r="H231" s="772"/>
    </row>
    <row r="232" spans="4:8">
      <c r="D232" s="772"/>
      <c r="F232" s="772"/>
      <c r="G232" s="772"/>
      <c r="H232" s="772"/>
    </row>
    <row r="233" spans="4:8">
      <c r="D233" s="772"/>
      <c r="F233" s="772"/>
      <c r="G233" s="772"/>
      <c r="H233" s="772"/>
    </row>
    <row r="234" spans="4:8">
      <c r="D234" s="772"/>
      <c r="F234" s="772"/>
      <c r="G234" s="772"/>
      <c r="H234" s="772"/>
    </row>
    <row r="235" spans="4:8">
      <c r="D235" s="772"/>
      <c r="F235" s="772"/>
      <c r="G235" s="772"/>
      <c r="H235" s="772"/>
    </row>
    <row r="236" spans="4:8">
      <c r="D236" s="772"/>
      <c r="F236" s="772"/>
      <c r="G236" s="772"/>
      <c r="H236" s="772"/>
    </row>
    <row r="237" spans="4:8">
      <c r="D237" s="772"/>
      <c r="F237" s="772"/>
      <c r="G237" s="772"/>
      <c r="H237" s="772"/>
    </row>
    <row r="238" spans="4:8">
      <c r="D238" s="772"/>
      <c r="F238" s="772"/>
      <c r="G238" s="772"/>
      <c r="H238" s="772"/>
    </row>
    <row r="239" spans="4:8">
      <c r="D239" s="772"/>
      <c r="F239" s="772"/>
      <c r="G239" s="772"/>
      <c r="H239" s="772"/>
    </row>
    <row r="240" spans="4:8">
      <c r="D240" s="772"/>
      <c r="F240" s="772"/>
      <c r="G240" s="772"/>
      <c r="H240" s="772"/>
    </row>
    <row r="241" spans="4:8">
      <c r="D241" s="772"/>
      <c r="F241" s="772"/>
      <c r="G241" s="772"/>
      <c r="H241" s="772"/>
    </row>
    <row r="242" spans="4:8">
      <c r="D242" s="772"/>
      <c r="F242" s="772"/>
      <c r="G242" s="772"/>
      <c r="H242" s="772"/>
    </row>
    <row r="243" spans="4:8">
      <c r="D243" s="772"/>
      <c r="F243" s="772"/>
      <c r="G243" s="772"/>
      <c r="H243" s="772"/>
    </row>
    <row r="244" spans="4:8">
      <c r="D244" s="772"/>
      <c r="F244" s="772"/>
      <c r="G244" s="772"/>
      <c r="H244" s="772"/>
    </row>
    <row r="245" spans="4:8">
      <c r="D245" s="772"/>
      <c r="F245" s="772"/>
      <c r="G245" s="772"/>
      <c r="H245" s="772"/>
    </row>
    <row r="246" spans="4:8" ht="40.5" customHeight="1">
      <c r="D246" s="772"/>
      <c r="F246" s="772"/>
      <c r="G246" s="772"/>
      <c r="H246" s="772"/>
    </row>
    <row r="247" spans="4:8">
      <c r="D247" s="772"/>
      <c r="F247" s="772"/>
      <c r="G247" s="772"/>
      <c r="H247" s="772"/>
    </row>
  </sheetData>
  <customSheetViews>
    <customSheetView guid="{63AFAF34-E340-4B5E-A289-FFB7051CA9B6}" showPageBreaks="1" fitToPage="1" printArea="1" view="pageBreakPreview">
      <selection activeCell="B23" sqref="B23"/>
      <rowBreaks count="1" manualBreakCount="1">
        <brk id="48" max="3" man="1"/>
      </rowBreaks>
      <pageMargins left="0.75" right="0.75" top="1.28" bottom="1" header="0.5" footer="0.5"/>
      <pageSetup scale="90" orientation="portrait" r:id="rId1"/>
      <headerFooter alignWithMargins="0"/>
    </customSheetView>
  </customSheetViews>
  <mergeCells count="4">
    <mergeCell ref="A1:D1"/>
    <mergeCell ref="A2:D2"/>
    <mergeCell ref="A3:D3"/>
    <mergeCell ref="B16:D16"/>
  </mergeCells>
  <pageMargins left="0.75" right="0.75" top="1.28" bottom="1" header="0.5" footer="0.5"/>
  <pageSetup scale="88" orientation="landscape" r:id="rId2"/>
  <headerFooter alignWithMargins="0"/>
  <rowBreaks count="1" manualBreakCount="1">
    <brk id="48"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view="pageBreakPreview" zoomScale="85" zoomScaleNormal="100" zoomScaleSheetLayoutView="85" workbookViewId="0">
      <selection activeCell="I16" sqref="I16"/>
    </sheetView>
  </sheetViews>
  <sheetFormatPr defaultColWidth="8.90625" defaultRowHeight="13.2"/>
  <cols>
    <col min="1" max="1" width="6" style="23" customWidth="1"/>
    <col min="2" max="2" width="1.453125" style="23" customWidth="1"/>
    <col min="3" max="3" width="21.81640625" style="23" customWidth="1"/>
    <col min="4" max="4" width="13.54296875" style="539" customWidth="1"/>
    <col min="5" max="5" width="21.81640625" style="23" customWidth="1"/>
    <col min="6" max="6" width="17.1796875" style="23" customWidth="1"/>
    <col min="7" max="7" width="10.36328125" style="23" customWidth="1"/>
    <col min="8" max="8" width="11.453125" style="23" customWidth="1"/>
    <col min="9" max="9" width="11.1796875" style="23" bestFit="1" customWidth="1"/>
    <col min="10" max="10" width="9.08984375" style="23" customWidth="1"/>
    <col min="11" max="11" width="10.36328125" style="23" customWidth="1"/>
    <col min="12" max="12" width="5.81640625" style="411" customWidth="1"/>
    <col min="13" max="13" width="13.54296875" style="23" customWidth="1"/>
    <col min="14" max="14" width="12.54296875" style="23" customWidth="1"/>
    <col min="15" max="15" width="12.453125" style="23" bestFit="1" customWidth="1"/>
    <col min="16" max="16" width="12.453125" style="23" customWidth="1"/>
    <col min="17" max="17" width="11.6328125" style="23" bestFit="1" customWidth="1"/>
    <col min="18" max="18" width="10.36328125" style="23" bestFit="1" customWidth="1"/>
    <col min="19" max="19" width="11.81640625" style="23" customWidth="1"/>
    <col min="20" max="20" width="9.36328125" style="23" customWidth="1"/>
    <col min="21" max="21" width="10.81640625" style="23" customWidth="1"/>
    <col min="22" max="16384" width="8.90625" style="23"/>
  </cols>
  <sheetData>
    <row r="1" spans="1:23">
      <c r="S1" s="51"/>
    </row>
    <row r="2" spans="1:23">
      <c r="K2" s="23" t="s">
        <v>303</v>
      </c>
      <c r="S2" s="51"/>
    </row>
    <row r="3" spans="1:23">
      <c r="F3" s="18" t="s">
        <v>181</v>
      </c>
      <c r="S3" s="51"/>
    </row>
    <row r="4" spans="1:23">
      <c r="E4" s="17"/>
      <c r="F4" s="18" t="s">
        <v>579</v>
      </c>
      <c r="G4" s="17"/>
      <c r="I4" s="17"/>
      <c r="J4" s="17"/>
      <c r="K4" s="17"/>
      <c r="L4" s="407"/>
      <c r="M4" s="22"/>
      <c r="N4" s="52"/>
      <c r="O4" s="53"/>
      <c r="P4" s="53"/>
      <c r="Q4" s="53"/>
      <c r="R4" s="53"/>
      <c r="S4" s="53"/>
      <c r="T4" s="24"/>
      <c r="U4" s="54"/>
      <c r="V4" s="54"/>
      <c r="W4" s="24"/>
    </row>
    <row r="5" spans="1:23">
      <c r="E5" s="17"/>
      <c r="F5" s="212" t="str">
        <f>+'Attachment H-30A'!D5</f>
        <v>Transource Maryland, LLC</v>
      </c>
      <c r="G5" s="20"/>
      <c r="I5" s="20"/>
      <c r="J5" s="20"/>
      <c r="K5" s="20"/>
      <c r="L5" s="409"/>
      <c r="M5" s="22"/>
      <c r="R5" s="24"/>
      <c r="S5" s="22"/>
      <c r="T5" s="24"/>
      <c r="U5" s="55"/>
      <c r="V5" s="54"/>
      <c r="W5" s="24"/>
    </row>
    <row r="6" spans="1:23">
      <c r="C6" s="24"/>
      <c r="D6" s="540"/>
      <c r="E6" s="24"/>
      <c r="G6" s="24"/>
      <c r="I6" s="24"/>
      <c r="J6" s="24"/>
      <c r="K6" s="24"/>
      <c r="L6" s="24"/>
      <c r="M6" s="24"/>
      <c r="R6" s="24"/>
      <c r="S6" s="24"/>
      <c r="T6" s="24"/>
      <c r="U6" s="54"/>
      <c r="V6" s="54"/>
      <c r="W6" s="24"/>
    </row>
    <row r="7" spans="1:23">
      <c r="A7" s="18"/>
      <c r="C7" s="24"/>
      <c r="D7" s="540"/>
      <c r="E7" s="24"/>
      <c r="F7" s="24"/>
      <c r="G7" s="24"/>
      <c r="H7" s="56"/>
      <c r="I7" s="24"/>
      <c r="J7" s="24"/>
      <c r="K7" s="24"/>
      <c r="L7" s="24"/>
      <c r="M7" s="24"/>
      <c r="N7" s="24"/>
      <c r="O7" s="24"/>
      <c r="P7" s="24"/>
      <c r="Q7" s="24"/>
      <c r="R7" s="24"/>
      <c r="S7" s="24"/>
      <c r="T7" s="24"/>
      <c r="U7" s="54"/>
      <c r="V7" s="54"/>
      <c r="W7" s="24"/>
    </row>
    <row r="8" spans="1:23">
      <c r="A8" s="18"/>
      <c r="C8" s="24" t="s">
        <v>871</v>
      </c>
      <c r="D8" s="540"/>
      <c r="E8" s="24"/>
      <c r="F8" s="24"/>
      <c r="G8" s="24"/>
      <c r="H8" s="56"/>
      <c r="I8" s="24"/>
      <c r="J8" s="24"/>
      <c r="K8" s="24"/>
      <c r="L8" s="24"/>
      <c r="M8" s="24"/>
      <c r="N8" s="24"/>
      <c r="O8" s="24"/>
      <c r="P8" s="24"/>
      <c r="Q8" s="24"/>
      <c r="R8" s="24"/>
      <c r="S8" s="24"/>
      <c r="T8" s="24"/>
      <c r="U8" s="54"/>
      <c r="V8" s="54"/>
      <c r="W8" s="24"/>
    </row>
    <row r="9" spans="1:23">
      <c r="A9" s="18"/>
      <c r="C9" s="24"/>
      <c r="D9" s="540"/>
      <c r="E9" s="24"/>
      <c r="F9" s="24"/>
      <c r="G9" s="24"/>
      <c r="H9" s="24"/>
      <c r="N9" s="57"/>
      <c r="O9" s="57"/>
      <c r="P9" s="57"/>
      <c r="Q9" s="57"/>
      <c r="R9" s="24"/>
      <c r="S9" s="24"/>
      <c r="T9" s="24"/>
      <c r="U9" s="24"/>
      <c r="V9" s="24"/>
      <c r="W9" s="24"/>
    </row>
    <row r="10" spans="1:23">
      <c r="C10" s="58" t="s">
        <v>3</v>
      </c>
      <c r="D10" s="547"/>
      <c r="E10" s="58"/>
      <c r="F10" s="58" t="s">
        <v>4</v>
      </c>
      <c r="G10" s="58"/>
      <c r="I10" s="58" t="s">
        <v>5</v>
      </c>
      <c r="K10" s="59" t="s">
        <v>6</v>
      </c>
      <c r="L10" s="59"/>
      <c r="O10" s="59"/>
      <c r="P10" s="59"/>
      <c r="Q10" s="59"/>
      <c r="R10" s="20"/>
      <c r="S10" s="59"/>
      <c r="T10" s="20"/>
      <c r="U10" s="59"/>
      <c r="V10" s="20"/>
      <c r="W10" s="60"/>
    </row>
    <row r="11" spans="1:23">
      <c r="C11" s="60"/>
      <c r="D11" s="548"/>
      <c r="E11" s="60"/>
      <c r="F11" s="61" t="s">
        <v>872</v>
      </c>
      <c r="G11" s="61"/>
      <c r="I11" s="20"/>
      <c r="R11" s="20"/>
      <c r="T11" s="20"/>
      <c r="U11" s="58"/>
      <c r="V11" s="58"/>
      <c r="W11" s="60"/>
    </row>
    <row r="12" spans="1:23">
      <c r="A12" s="18" t="s">
        <v>8</v>
      </c>
      <c r="C12" s="60"/>
      <c r="D12" s="548"/>
      <c r="E12" s="60"/>
      <c r="F12" s="62" t="s">
        <v>17</v>
      </c>
      <c r="G12" s="62"/>
      <c r="I12" s="63" t="s">
        <v>16</v>
      </c>
      <c r="K12" s="63" t="s">
        <v>14</v>
      </c>
      <c r="L12" s="63"/>
      <c r="O12" s="63"/>
      <c r="P12" s="63"/>
      <c r="Q12" s="63"/>
      <c r="R12" s="20"/>
      <c r="T12" s="24"/>
      <c r="U12" s="64"/>
      <c r="V12" s="58"/>
      <c r="W12" s="60"/>
    </row>
    <row r="13" spans="1:23">
      <c r="A13" s="18" t="s">
        <v>10</v>
      </c>
      <c r="C13" s="65"/>
      <c r="D13" s="549"/>
      <c r="E13" s="65"/>
      <c r="F13" s="20"/>
      <c r="G13" s="20"/>
      <c r="I13" s="20"/>
      <c r="K13" s="20"/>
      <c r="L13" s="409"/>
      <c r="O13" s="20"/>
      <c r="P13" s="20"/>
      <c r="Q13" s="20"/>
      <c r="R13" s="20"/>
      <c r="S13" s="20"/>
      <c r="T13" s="24"/>
      <c r="U13" s="20"/>
      <c r="V13" s="20"/>
      <c r="W13" s="60"/>
    </row>
    <row r="14" spans="1:23">
      <c r="A14" s="66"/>
      <c r="C14" s="60"/>
      <c r="D14" s="548"/>
      <c r="E14" s="60"/>
      <c r="F14" s="20"/>
      <c r="G14" s="20"/>
      <c r="I14" s="20"/>
      <c r="K14" s="20"/>
      <c r="L14" s="409"/>
      <c r="O14" s="20"/>
      <c r="P14" s="20"/>
      <c r="Q14" s="20"/>
      <c r="R14" s="20"/>
      <c r="S14" s="20"/>
      <c r="T14" s="24"/>
      <c r="U14" s="20"/>
      <c r="V14" s="20"/>
      <c r="W14" s="60"/>
    </row>
    <row r="15" spans="1:23">
      <c r="A15" s="21">
        <v>1</v>
      </c>
      <c r="C15" s="60" t="s">
        <v>498</v>
      </c>
      <c r="D15" s="548"/>
      <c r="E15" s="60"/>
      <c r="F15" s="67" t="str">
        <f>"Attach H-30A, p 2, line "&amp;'Attachment H-30A'!A66&amp;" col 5 plus line "&amp;'Attachment H-30A'!A92&amp;" col 5 (Note A)"</f>
        <v>Attach H-30A, p 2, line 2 col 5 plus line 25 col 5 (Note A)</v>
      </c>
      <c r="G15" s="21"/>
      <c r="I15" s="47">
        <f>+'Attachment H-30A'!I66+'Attachment H-30A'!I92</f>
        <v>15360616.069230773</v>
      </c>
      <c r="R15" s="20"/>
      <c r="S15" s="20"/>
      <c r="T15" s="24"/>
      <c r="U15" s="20"/>
      <c r="V15" s="20"/>
      <c r="W15" s="60"/>
    </row>
    <row r="16" spans="1:23">
      <c r="A16" s="21">
        <v>2</v>
      </c>
      <c r="C16" s="60" t="s">
        <v>499</v>
      </c>
      <c r="D16" s="548"/>
      <c r="E16" s="60"/>
      <c r="F16" s="67" t="str">
        <f>"Attach H-30A, p 2, line "&amp;'Attachment H-30A'!A80&amp;" col 5 plus line "&amp;'Attachment H-30A'!A92&amp;" &amp; "&amp;'Attachment H-30A'!A94&amp;" col 5 (Note B)"</f>
        <v>Attach H-30A, p 2, line 14 col 5 plus line 25 &amp; 27 col 5 (Note B)</v>
      </c>
      <c r="G16" s="21"/>
      <c r="I16" s="47">
        <f>+'Attachment H-30A'!I80+'Attachment H-30A'!I92+'Attachment H-30A'!I94</f>
        <v>15360616.069230773</v>
      </c>
      <c r="R16" s="20"/>
      <c r="S16" s="20"/>
      <c r="T16" s="24"/>
      <c r="U16" s="20"/>
      <c r="V16" s="20"/>
      <c r="W16" s="60"/>
    </row>
    <row r="17" spans="1:23">
      <c r="A17" s="21"/>
      <c r="F17" s="67"/>
      <c r="G17" s="21"/>
      <c r="R17" s="20"/>
      <c r="S17" s="20"/>
      <c r="T17" s="24"/>
      <c r="U17" s="20"/>
      <c r="V17" s="20"/>
      <c r="W17" s="60"/>
    </row>
    <row r="18" spans="1:23">
      <c r="A18" s="21"/>
      <c r="C18" s="60" t="s">
        <v>121</v>
      </c>
      <c r="D18" s="548"/>
      <c r="E18" s="60"/>
      <c r="F18" s="67"/>
      <c r="G18" s="21"/>
      <c r="I18" s="20"/>
      <c r="K18" s="20"/>
      <c r="L18" s="409"/>
      <c r="O18" s="20"/>
      <c r="P18" s="20"/>
      <c r="Q18" s="20"/>
      <c r="R18" s="20"/>
      <c r="S18" s="20"/>
      <c r="T18" s="20"/>
      <c r="U18" s="20"/>
      <c r="V18" s="20"/>
      <c r="W18" s="60"/>
    </row>
    <row r="19" spans="1:23">
      <c r="A19" s="21">
        <v>3</v>
      </c>
      <c r="C19" s="60" t="s">
        <v>122</v>
      </c>
      <c r="D19" s="548"/>
      <c r="E19" s="60"/>
      <c r="F19" s="67" t="s">
        <v>873</v>
      </c>
      <c r="G19" s="21"/>
      <c r="I19" s="47">
        <f>+'Attachment H-30A'!I134</f>
        <v>466902.80594505428</v>
      </c>
      <c r="R19" s="20"/>
      <c r="S19" s="20"/>
      <c r="T19" s="20"/>
      <c r="U19" s="20"/>
      <c r="V19" s="20"/>
      <c r="W19" s="60"/>
    </row>
    <row r="20" spans="1:23">
      <c r="A20" s="21">
        <v>4</v>
      </c>
      <c r="C20" s="60" t="s">
        <v>123</v>
      </c>
      <c r="D20" s="548"/>
      <c r="E20" s="60"/>
      <c r="F20" s="67" t="s">
        <v>124</v>
      </c>
      <c r="G20" s="21"/>
      <c r="I20" s="497">
        <f>IF(I19=0,0,+I19/I15)</f>
        <v>3.0396098948161251E-2</v>
      </c>
      <c r="J20" s="389"/>
      <c r="K20" s="68">
        <f>I20</f>
        <v>3.0396098948161251E-2</v>
      </c>
      <c r="L20" s="391"/>
      <c r="O20" s="68"/>
      <c r="P20" s="68"/>
      <c r="Q20" s="68"/>
      <c r="R20" s="20"/>
      <c r="S20" s="69"/>
      <c r="T20" s="70"/>
      <c r="U20" s="71"/>
      <c r="V20" s="20"/>
      <c r="W20" s="60"/>
    </row>
    <row r="21" spans="1:23">
      <c r="A21" s="21"/>
      <c r="C21" s="60"/>
      <c r="D21" s="548"/>
      <c r="E21" s="60"/>
      <c r="F21" s="67"/>
      <c r="G21" s="21"/>
      <c r="I21" s="72"/>
      <c r="K21" s="68"/>
      <c r="L21" s="391"/>
      <c r="O21" s="68"/>
      <c r="P21" s="68"/>
      <c r="Q21" s="68"/>
      <c r="R21" s="20"/>
      <c r="S21" s="69"/>
      <c r="T21" s="70"/>
      <c r="U21" s="71"/>
      <c r="V21" s="20"/>
      <c r="W21" s="60"/>
    </row>
    <row r="22" spans="1:23">
      <c r="A22" s="59"/>
      <c r="C22" s="60" t="s">
        <v>509</v>
      </c>
      <c r="D22" s="548"/>
      <c r="E22" s="60"/>
      <c r="F22" s="211"/>
      <c r="G22" s="50"/>
      <c r="I22" s="20"/>
      <c r="K22" s="497"/>
      <c r="L22" s="390"/>
      <c r="O22" s="20"/>
      <c r="P22" s="20"/>
      <c r="Q22" s="20"/>
      <c r="R22" s="20"/>
      <c r="S22" s="69"/>
      <c r="T22" s="70"/>
      <c r="U22" s="71"/>
      <c r="V22" s="20"/>
      <c r="W22" s="60"/>
    </row>
    <row r="23" spans="1:23">
      <c r="A23" s="59" t="s">
        <v>125</v>
      </c>
      <c r="C23" s="60" t="s">
        <v>508</v>
      </c>
      <c r="D23" s="548"/>
      <c r="E23" s="60"/>
      <c r="F23" s="67" t="s">
        <v>874</v>
      </c>
      <c r="G23" s="21"/>
      <c r="I23" s="47">
        <f>+'Attachment H-30A'!I138</f>
        <v>42045.4851624121</v>
      </c>
      <c r="K23" s="497"/>
      <c r="L23" s="390"/>
      <c r="R23" s="20"/>
      <c r="S23" s="69"/>
      <c r="T23" s="70"/>
      <c r="U23" s="71"/>
      <c r="V23" s="20"/>
      <c r="W23" s="60"/>
    </row>
    <row r="24" spans="1:23">
      <c r="A24" s="59" t="s">
        <v>126</v>
      </c>
      <c r="C24" s="60" t="s">
        <v>730</v>
      </c>
      <c r="D24" s="548"/>
      <c r="E24" s="60"/>
      <c r="F24" s="67" t="s">
        <v>127</v>
      </c>
      <c r="G24" s="21"/>
      <c r="I24" s="497">
        <f>IF(I23=0,0,I23/I15)</f>
        <v>2.7372264870700364E-3</v>
      </c>
      <c r="J24" s="48"/>
      <c r="K24" s="68">
        <f>I24</f>
        <v>2.7372264870700364E-3</v>
      </c>
      <c r="L24" s="391"/>
      <c r="O24" s="68"/>
      <c r="P24" s="68"/>
      <c r="Q24" s="68"/>
      <c r="R24" s="20"/>
      <c r="S24" s="69"/>
      <c r="T24" s="70"/>
      <c r="U24" s="71"/>
      <c r="V24" s="20"/>
      <c r="W24" s="60"/>
    </row>
    <row r="25" spans="1:23">
      <c r="A25" s="21"/>
      <c r="C25" s="60"/>
      <c r="D25" s="548"/>
      <c r="E25" s="60"/>
      <c r="F25" s="67"/>
      <c r="G25" s="21"/>
      <c r="I25" s="48"/>
      <c r="J25" s="48"/>
      <c r="K25" s="68"/>
      <c r="L25" s="391"/>
      <c r="O25" s="68"/>
      <c r="P25" s="68"/>
      <c r="Q25" s="68"/>
      <c r="R25" s="20"/>
      <c r="S25" s="69"/>
      <c r="T25" s="70"/>
      <c r="U25" s="71"/>
      <c r="V25" s="20"/>
      <c r="W25" s="60"/>
    </row>
    <row r="26" spans="1:23">
      <c r="A26" s="59"/>
      <c r="C26" s="60" t="s">
        <v>128</v>
      </c>
      <c r="D26" s="548"/>
      <c r="E26" s="60"/>
      <c r="F26" s="211"/>
      <c r="G26" s="50"/>
      <c r="I26" s="48"/>
      <c r="J26" s="48"/>
      <c r="K26" s="497"/>
      <c r="L26" s="390"/>
      <c r="O26" s="20"/>
      <c r="P26" s="20"/>
      <c r="Q26" s="20"/>
      <c r="R26" s="20"/>
      <c r="S26" s="20"/>
      <c r="T26" s="20"/>
      <c r="U26" s="20"/>
      <c r="V26" s="20"/>
      <c r="W26" s="60"/>
    </row>
    <row r="27" spans="1:23">
      <c r="A27" s="59" t="s">
        <v>129</v>
      </c>
      <c r="C27" s="60" t="s">
        <v>130</v>
      </c>
      <c r="D27" s="548"/>
      <c r="E27" s="60"/>
      <c r="F27" s="67" t="s">
        <v>875</v>
      </c>
      <c r="G27" s="21"/>
      <c r="I27" s="47">
        <f>+'Attachment H-30A'!I151</f>
        <v>20000</v>
      </c>
      <c r="J27" s="48"/>
      <c r="K27" s="497"/>
      <c r="L27" s="390"/>
      <c r="R27" s="20"/>
      <c r="S27" s="64"/>
      <c r="T27" s="20"/>
      <c r="U27" s="21"/>
      <c r="V27" s="58"/>
      <c r="W27" s="60"/>
    </row>
    <row r="28" spans="1:23">
      <c r="A28" s="59" t="s">
        <v>131</v>
      </c>
      <c r="C28" s="60" t="s">
        <v>132</v>
      </c>
      <c r="D28" s="548"/>
      <c r="E28" s="60"/>
      <c r="F28" s="67" t="s">
        <v>133</v>
      </c>
      <c r="G28" s="21"/>
      <c r="I28" s="497">
        <f>IF(I27=0,0,I27/I15)</f>
        <v>1.3020311105921391E-3</v>
      </c>
      <c r="J28" s="48"/>
      <c r="K28" s="68">
        <f>I28</f>
        <v>1.3020311105921391E-3</v>
      </c>
      <c r="L28" s="391"/>
      <c r="O28" s="68"/>
      <c r="P28" s="68"/>
      <c r="Q28" s="68"/>
      <c r="R28" s="20"/>
      <c r="S28" s="69"/>
      <c r="T28" s="20"/>
      <c r="U28" s="71"/>
      <c r="V28" s="58"/>
      <c r="W28" s="60"/>
    </row>
    <row r="29" spans="1:23">
      <c r="A29" s="59"/>
      <c r="C29" s="60"/>
      <c r="D29" s="548"/>
      <c r="E29" s="60"/>
      <c r="F29" s="67"/>
      <c r="G29" s="21"/>
      <c r="I29" s="20"/>
      <c r="K29" s="497"/>
      <c r="L29" s="390"/>
      <c r="O29" s="20"/>
      <c r="P29" s="20"/>
      <c r="Q29" s="20"/>
      <c r="R29" s="20"/>
      <c r="V29" s="20"/>
      <c r="W29" s="60"/>
    </row>
    <row r="30" spans="1:23">
      <c r="A30" s="59" t="s">
        <v>134</v>
      </c>
      <c r="C30" s="60" t="s">
        <v>175</v>
      </c>
      <c r="D30" s="548"/>
      <c r="E30" s="60"/>
      <c r="F30" s="67" t="s">
        <v>876</v>
      </c>
      <c r="G30" s="21"/>
      <c r="I30" s="47">
        <f>-'Attachment H-30A'!I18</f>
        <v>0</v>
      </c>
      <c r="K30" s="497"/>
      <c r="L30" s="390"/>
      <c r="O30" s="20"/>
      <c r="P30" s="20"/>
      <c r="Q30" s="20"/>
      <c r="R30" s="20"/>
      <c r="V30" s="20"/>
      <c r="W30" s="60"/>
    </row>
    <row r="31" spans="1:23">
      <c r="A31" s="59" t="s">
        <v>137</v>
      </c>
      <c r="C31" s="60" t="s">
        <v>378</v>
      </c>
      <c r="D31" s="548"/>
      <c r="E31" s="60"/>
      <c r="F31" s="67" t="s">
        <v>170</v>
      </c>
      <c r="G31" s="21"/>
      <c r="I31" s="496">
        <f>IF(I30=0,0,I30/I15)</f>
        <v>0</v>
      </c>
      <c r="K31" s="497">
        <f>+I31</f>
        <v>0</v>
      </c>
      <c r="L31" s="390"/>
      <c r="O31" s="20"/>
      <c r="P31" s="20"/>
      <c r="Q31" s="20"/>
      <c r="R31" s="20"/>
      <c r="V31" s="20"/>
      <c r="W31" s="60"/>
    </row>
    <row r="32" spans="1:23">
      <c r="A32" s="59"/>
      <c r="C32" s="60"/>
      <c r="D32" s="548"/>
      <c r="E32" s="60"/>
      <c r="F32" s="67"/>
      <c r="G32" s="21"/>
      <c r="I32" s="20"/>
      <c r="K32" s="497"/>
      <c r="L32" s="390"/>
      <c r="O32" s="20"/>
      <c r="P32" s="20"/>
      <c r="Q32" s="20"/>
      <c r="R32" s="20"/>
      <c r="V32" s="20"/>
      <c r="W32" s="60"/>
    </row>
    <row r="33" spans="1:23">
      <c r="A33" s="73" t="s">
        <v>138</v>
      </c>
      <c r="B33" s="74"/>
      <c r="C33" s="65" t="s">
        <v>135</v>
      </c>
      <c r="D33" s="549"/>
      <c r="E33" s="65"/>
      <c r="F33" s="75" t="s">
        <v>171</v>
      </c>
      <c r="G33" s="61"/>
      <c r="I33" s="70"/>
      <c r="K33" s="76">
        <f>K20+K24+K28+K31</f>
        <v>3.4435356545823428E-2</v>
      </c>
      <c r="L33" s="392"/>
      <c r="O33" s="76"/>
      <c r="P33" s="76"/>
      <c r="Q33" s="76"/>
      <c r="R33" s="20"/>
      <c r="V33" s="20"/>
      <c r="W33" s="60"/>
    </row>
    <row r="34" spans="1:23">
      <c r="A34" s="59"/>
      <c r="C34" s="60"/>
      <c r="D34" s="548"/>
      <c r="E34" s="60"/>
      <c r="F34" s="67"/>
      <c r="G34" s="21"/>
      <c r="I34" s="20"/>
      <c r="K34" s="497"/>
      <c r="L34" s="390"/>
      <c r="O34" s="20"/>
      <c r="P34" s="20"/>
      <c r="Q34" s="20"/>
      <c r="R34" s="20"/>
      <c r="S34" s="20"/>
      <c r="T34" s="20"/>
      <c r="U34" s="77"/>
      <c r="V34" s="20"/>
      <c r="W34" s="60"/>
    </row>
    <row r="35" spans="1:23">
      <c r="A35" s="59"/>
      <c r="B35" s="78"/>
      <c r="C35" s="20" t="s">
        <v>136</v>
      </c>
      <c r="D35" s="538"/>
      <c r="E35" s="20"/>
      <c r="F35" s="67"/>
      <c r="G35" s="21"/>
      <c r="I35" s="20"/>
      <c r="K35" s="497"/>
      <c r="L35" s="390"/>
      <c r="O35" s="20"/>
      <c r="P35" s="20"/>
      <c r="Q35" s="20"/>
      <c r="R35" s="79"/>
      <c r="S35" s="78"/>
      <c r="V35" s="58"/>
      <c r="W35" s="20" t="s">
        <v>2</v>
      </c>
    </row>
    <row r="36" spans="1:23">
      <c r="A36" s="59" t="s">
        <v>140</v>
      </c>
      <c r="B36" s="78"/>
      <c r="C36" s="20" t="s">
        <v>42</v>
      </c>
      <c r="D36" s="538"/>
      <c r="E36" s="20"/>
      <c r="F36" s="67" t="s">
        <v>877</v>
      </c>
      <c r="G36" s="21"/>
      <c r="I36" s="47">
        <f>+'Attachment H-30A'!I166</f>
        <v>373780.7418516734</v>
      </c>
      <c r="K36" s="497"/>
      <c r="L36" s="390"/>
      <c r="O36" s="20"/>
      <c r="P36" s="20"/>
      <c r="Q36" s="20"/>
      <c r="R36" s="79"/>
      <c r="S36" s="78"/>
      <c r="V36" s="58"/>
      <c r="W36" s="20"/>
    </row>
    <row r="37" spans="1:23">
      <c r="A37" s="59" t="s">
        <v>142</v>
      </c>
      <c r="B37" s="78"/>
      <c r="C37" s="20" t="s">
        <v>139</v>
      </c>
      <c r="D37" s="538"/>
      <c r="E37" s="20"/>
      <c r="F37" s="67" t="s">
        <v>144</v>
      </c>
      <c r="G37" s="21"/>
      <c r="I37" s="497">
        <f>IF(I16=0,0,I36/I16)</f>
        <v>2.4333707721554396E-2</v>
      </c>
      <c r="K37" s="68">
        <f>I37</f>
        <v>2.4333707721554396E-2</v>
      </c>
      <c r="L37" s="391"/>
      <c r="O37" s="68"/>
      <c r="P37" s="68"/>
      <c r="Q37" s="68"/>
      <c r="R37" s="79"/>
      <c r="S37" s="78"/>
      <c r="T37" s="20"/>
      <c r="U37" s="20"/>
      <c r="V37" s="58"/>
      <c r="W37" s="20"/>
    </row>
    <row r="38" spans="1:23">
      <c r="A38" s="59"/>
      <c r="C38" s="20"/>
      <c r="D38" s="538"/>
      <c r="E38" s="20"/>
      <c r="F38" s="67"/>
      <c r="G38" s="21"/>
      <c r="I38" s="20"/>
      <c r="K38" s="497"/>
      <c r="L38" s="390"/>
      <c r="O38" s="20"/>
      <c r="P38" s="20"/>
      <c r="Q38" s="20"/>
      <c r="R38" s="20"/>
      <c r="T38" s="24"/>
      <c r="U38" s="20"/>
      <c r="V38" s="24"/>
      <c r="W38" s="60"/>
    </row>
    <row r="39" spans="1:23">
      <c r="A39" s="59"/>
      <c r="C39" s="60" t="s">
        <v>43</v>
      </c>
      <c r="D39" s="548"/>
      <c r="E39" s="60"/>
      <c r="F39" s="80"/>
      <c r="G39" s="81"/>
      <c r="K39" s="497"/>
      <c r="L39" s="390"/>
      <c r="R39" s="20"/>
      <c r="T39" s="20"/>
      <c r="U39" s="20"/>
      <c r="V39" s="20"/>
      <c r="W39" s="60"/>
    </row>
    <row r="40" spans="1:23">
      <c r="A40" s="59" t="s">
        <v>145</v>
      </c>
      <c r="C40" s="60" t="s">
        <v>141</v>
      </c>
      <c r="D40" s="548"/>
      <c r="E40" s="60"/>
      <c r="F40" s="67" t="s">
        <v>878</v>
      </c>
      <c r="G40" s="21"/>
      <c r="I40" s="47">
        <f>+'Attachment H-30A'!I169</f>
        <v>1117281.7665087366</v>
      </c>
      <c r="K40" s="497"/>
      <c r="L40" s="390"/>
      <c r="O40" s="20"/>
      <c r="P40" s="20"/>
      <c r="Q40" s="20"/>
      <c r="R40" s="20"/>
      <c r="T40" s="20"/>
      <c r="U40" s="20"/>
      <c r="V40" s="20"/>
      <c r="W40" s="60"/>
    </row>
    <row r="41" spans="1:23">
      <c r="A41" s="59" t="s">
        <v>168</v>
      </c>
      <c r="B41" s="78"/>
      <c r="C41" s="20" t="s">
        <v>143</v>
      </c>
      <c r="D41" s="538"/>
      <c r="E41" s="20"/>
      <c r="F41" s="67" t="s">
        <v>329</v>
      </c>
      <c r="G41" s="21"/>
      <c r="I41" s="497">
        <f>IF(I16=0,0,I40/I16)</f>
        <v>7.273678096458587E-2</v>
      </c>
      <c r="K41" s="68">
        <f>I41</f>
        <v>7.273678096458587E-2</v>
      </c>
      <c r="L41" s="391"/>
      <c r="O41" s="68"/>
      <c r="P41" s="68"/>
      <c r="Q41" s="68"/>
      <c r="R41" s="20"/>
      <c r="U41" s="82"/>
      <c r="V41" s="58"/>
      <c r="W41" s="20"/>
    </row>
    <row r="42" spans="1:23">
      <c r="A42" s="59"/>
      <c r="C42" s="60"/>
      <c r="D42" s="548"/>
      <c r="E42" s="60"/>
      <c r="F42" s="67"/>
      <c r="G42" s="21"/>
      <c r="I42" s="389"/>
      <c r="K42" s="497"/>
      <c r="L42" s="390"/>
      <c r="O42" s="20"/>
      <c r="P42" s="20"/>
      <c r="Q42" s="20"/>
      <c r="R42" s="20"/>
      <c r="S42" s="81"/>
      <c r="T42" s="20"/>
      <c r="U42" s="20"/>
      <c r="V42" s="20"/>
      <c r="W42" s="60"/>
    </row>
    <row r="43" spans="1:23">
      <c r="A43" s="73" t="s">
        <v>169</v>
      </c>
      <c r="B43" s="74"/>
      <c r="C43" s="65" t="s">
        <v>146</v>
      </c>
      <c r="D43" s="549"/>
      <c r="E43" s="65"/>
      <c r="F43" s="75" t="s">
        <v>172</v>
      </c>
      <c r="G43" s="61"/>
      <c r="I43" s="497">
        <f>+I41+I37</f>
        <v>9.7070488686140266E-2</v>
      </c>
      <c r="K43" s="76">
        <f>K37+K41</f>
        <v>9.7070488686140266E-2</v>
      </c>
      <c r="L43" s="392"/>
      <c r="O43" s="76"/>
      <c r="P43" s="76"/>
      <c r="Q43" s="76"/>
      <c r="R43" s="20"/>
      <c r="S43" s="81"/>
      <c r="T43" s="20"/>
      <c r="U43" s="20"/>
      <c r="V43" s="20"/>
      <c r="W43" s="60"/>
    </row>
    <row r="44" spans="1:23">
      <c r="R44" s="83"/>
      <c r="S44" s="83"/>
      <c r="T44" s="20"/>
      <c r="U44" s="20"/>
      <c r="V44" s="20"/>
      <c r="W44" s="60"/>
    </row>
    <row r="45" spans="1:23">
      <c r="A45" s="18"/>
      <c r="H45" s="20"/>
      <c r="R45" s="20"/>
      <c r="S45" s="20"/>
      <c r="T45" s="20"/>
      <c r="U45" s="20"/>
      <c r="V45" s="58"/>
      <c r="W45" s="20" t="s">
        <v>2</v>
      </c>
    </row>
    <row r="46" spans="1:23">
      <c r="S46" s="51"/>
    </row>
    <row r="47" spans="1:23">
      <c r="K47" s="23" t="s">
        <v>324</v>
      </c>
      <c r="S47" s="51"/>
      <c r="U47" s="23" t="s">
        <v>323</v>
      </c>
    </row>
    <row r="48" spans="1:23">
      <c r="A48" s="18"/>
      <c r="C48" s="60"/>
      <c r="D48" s="548"/>
      <c r="E48" s="60"/>
      <c r="F48" s="50" t="str">
        <f>+F3</f>
        <v>Attachment 1</v>
      </c>
      <c r="I48" s="50"/>
      <c r="P48" s="50" t="str">
        <f>+F48</f>
        <v>Attachment 1</v>
      </c>
      <c r="R48" s="20"/>
      <c r="S48" s="51"/>
      <c r="T48" s="20"/>
      <c r="U48" s="24"/>
      <c r="V48" s="20"/>
      <c r="W48" s="60"/>
    </row>
    <row r="49" spans="1:23">
      <c r="A49" s="18"/>
      <c r="C49" s="60"/>
      <c r="D49" s="548"/>
      <c r="E49" s="60"/>
      <c r="F49" s="50" t="str">
        <f>+F4</f>
        <v>Project Revenue Requirement Worksheet</v>
      </c>
      <c r="I49" s="50"/>
      <c r="N49" s="20"/>
      <c r="O49" s="20"/>
      <c r="P49" s="546" t="str">
        <f>+F49</f>
        <v>Project Revenue Requirement Worksheet</v>
      </c>
      <c r="Q49" s="20"/>
      <c r="R49" s="20"/>
      <c r="T49" s="20"/>
      <c r="U49" s="24"/>
      <c r="V49" s="20"/>
      <c r="W49" s="60"/>
    </row>
    <row r="50" spans="1:23" ht="14.25" customHeight="1">
      <c r="A50" s="18"/>
      <c r="F50" s="50" t="str">
        <f>+F5</f>
        <v>Transource Maryland, LLC</v>
      </c>
      <c r="P50" s="546" t="str">
        <f>+F50</f>
        <v>Transource Maryland, LLC</v>
      </c>
      <c r="R50" s="20"/>
      <c r="T50" s="20"/>
      <c r="U50" s="24"/>
      <c r="V50" s="20"/>
      <c r="W50" s="60"/>
    </row>
    <row r="51" spans="1:23" s="411" customFormat="1">
      <c r="A51" s="446"/>
      <c r="D51" s="539"/>
      <c r="F51" s="65"/>
      <c r="G51" s="65"/>
      <c r="I51" s="24"/>
      <c r="J51" s="24"/>
      <c r="K51" s="24"/>
      <c r="L51" s="24"/>
      <c r="M51" s="24"/>
      <c r="N51" s="24"/>
      <c r="O51" s="24"/>
      <c r="P51" s="24"/>
      <c r="Q51" s="24"/>
      <c r="R51" s="409"/>
      <c r="S51" s="409"/>
      <c r="T51" s="409"/>
      <c r="U51" s="24"/>
      <c r="V51" s="409"/>
      <c r="W51" s="60"/>
    </row>
    <row r="52" spans="1:23" s="411" customFormat="1" ht="53.25" customHeight="1">
      <c r="A52" s="446"/>
      <c r="C52" s="996" t="s">
        <v>879</v>
      </c>
      <c r="D52" s="996"/>
      <c r="E52" s="996"/>
      <c r="F52" s="996"/>
      <c r="G52" s="996"/>
      <c r="H52" s="996"/>
      <c r="I52" s="996"/>
      <c r="J52" s="996"/>
      <c r="K52" s="996"/>
      <c r="L52" s="445"/>
      <c r="M52" s="24"/>
      <c r="N52" s="24"/>
      <c r="O52" s="24"/>
      <c r="P52" s="24"/>
      <c r="Q52" s="24"/>
      <c r="R52" s="409"/>
      <c r="S52" s="409"/>
      <c r="T52" s="409"/>
      <c r="U52" s="24"/>
      <c r="V52" s="409"/>
      <c r="W52" s="60"/>
    </row>
    <row r="53" spans="1:23" s="411" customFormat="1" ht="28.5" customHeight="1">
      <c r="A53" s="446"/>
      <c r="C53" s="998" t="s">
        <v>665</v>
      </c>
      <c r="D53" s="998"/>
      <c r="E53" s="998"/>
      <c r="F53" s="998"/>
      <c r="G53" s="998"/>
      <c r="H53" s="998"/>
      <c r="I53" s="998"/>
      <c r="J53" s="998"/>
      <c r="K53" s="998"/>
      <c r="L53" s="24"/>
      <c r="M53" s="24"/>
      <c r="N53" s="24"/>
      <c r="O53" s="24"/>
      <c r="P53" s="24"/>
      <c r="Q53" s="24"/>
      <c r="R53" s="409"/>
      <c r="S53" s="409"/>
      <c r="T53" s="409"/>
      <c r="U53" s="24"/>
      <c r="V53" s="409"/>
      <c r="W53" s="60"/>
    </row>
    <row r="54" spans="1:23">
      <c r="A54" s="18"/>
      <c r="F54" s="65"/>
      <c r="G54" s="65"/>
      <c r="I54" s="24"/>
      <c r="J54" s="24"/>
      <c r="K54" s="24"/>
      <c r="L54" s="24"/>
      <c r="M54" s="24"/>
      <c r="N54" s="24"/>
      <c r="O54" s="24"/>
      <c r="P54" s="24"/>
      <c r="Q54" s="24"/>
      <c r="R54" s="20"/>
      <c r="S54" s="20"/>
      <c r="T54" s="20"/>
      <c r="U54" s="24"/>
      <c r="V54" s="20"/>
      <c r="W54" s="60"/>
    </row>
    <row r="55" spans="1:23">
      <c r="A55" s="18"/>
      <c r="C55" s="84">
        <v>-1</v>
      </c>
      <c r="D55" s="550"/>
      <c r="E55" s="84">
        <v>-2</v>
      </c>
      <c r="F55" s="84">
        <v>-3</v>
      </c>
      <c r="G55" s="84">
        <v>-4</v>
      </c>
      <c r="H55" s="84">
        <v>-5</v>
      </c>
      <c r="I55" s="84">
        <v>-6</v>
      </c>
      <c r="J55" s="84">
        <v>-7</v>
      </c>
      <c r="K55" s="84">
        <v>-8</v>
      </c>
      <c r="L55" s="84"/>
      <c r="M55" s="84">
        <v>-9</v>
      </c>
      <c r="N55" s="84">
        <v>-10</v>
      </c>
      <c r="O55" s="84">
        <v>-11</v>
      </c>
      <c r="P55" s="84">
        <v>-12</v>
      </c>
      <c r="Q55" s="84" t="s">
        <v>293</v>
      </c>
      <c r="R55" s="84">
        <v>-13</v>
      </c>
      <c r="S55" s="209" t="s">
        <v>260</v>
      </c>
      <c r="T55" s="209" t="s">
        <v>261</v>
      </c>
      <c r="U55" s="209" t="s">
        <v>271</v>
      </c>
      <c r="V55" s="20"/>
      <c r="W55" s="60"/>
    </row>
    <row r="56" spans="1:23" ht="53.25" customHeight="1">
      <c r="A56" s="551" t="s">
        <v>148</v>
      </c>
      <c r="B56" s="85"/>
      <c r="C56" s="85" t="s">
        <v>310</v>
      </c>
      <c r="D56" s="552" t="s">
        <v>580</v>
      </c>
      <c r="E56" s="403" t="s">
        <v>550</v>
      </c>
      <c r="F56" s="86" t="s">
        <v>149</v>
      </c>
      <c r="G56" s="86" t="s">
        <v>135</v>
      </c>
      <c r="H56" s="87" t="s">
        <v>150</v>
      </c>
      <c r="I56" s="86" t="s">
        <v>151</v>
      </c>
      <c r="J56" s="86" t="s">
        <v>146</v>
      </c>
      <c r="K56" s="87" t="s">
        <v>152</v>
      </c>
      <c r="L56" s="551" t="s">
        <v>148</v>
      </c>
      <c r="M56" s="86" t="s">
        <v>173</v>
      </c>
      <c r="N56" s="88" t="s">
        <v>153</v>
      </c>
      <c r="O56" s="88" t="s">
        <v>497</v>
      </c>
      <c r="P56" s="88" t="s">
        <v>174</v>
      </c>
      <c r="Q56" s="88" t="s">
        <v>291</v>
      </c>
      <c r="R56" s="88" t="s">
        <v>668</v>
      </c>
      <c r="S56" s="88" t="s">
        <v>180</v>
      </c>
      <c r="T56" s="88" t="s">
        <v>154</v>
      </c>
      <c r="U56" s="88" t="s">
        <v>569</v>
      </c>
      <c r="V56" s="20"/>
      <c r="W56" s="60"/>
    </row>
    <row r="57" spans="1:23" ht="46.5" customHeight="1">
      <c r="A57" s="553"/>
      <c r="B57" s="89"/>
      <c r="C57" s="89"/>
      <c r="D57" s="554"/>
      <c r="E57" s="89"/>
      <c r="F57" s="90" t="s">
        <v>104</v>
      </c>
      <c r="G57" s="90" t="s">
        <v>265</v>
      </c>
      <c r="H57" s="91" t="s">
        <v>155</v>
      </c>
      <c r="I57" s="90" t="s">
        <v>486</v>
      </c>
      <c r="J57" s="224" t="s">
        <v>266</v>
      </c>
      <c r="K57" s="283" t="s">
        <v>156</v>
      </c>
      <c r="L57" s="553"/>
      <c r="M57" s="90" t="s">
        <v>158</v>
      </c>
      <c r="N57" s="283" t="s">
        <v>157</v>
      </c>
      <c r="O57" s="90" t="s">
        <v>233</v>
      </c>
      <c r="P57" s="283" t="s">
        <v>289</v>
      </c>
      <c r="Q57" s="92" t="s">
        <v>292</v>
      </c>
      <c r="R57" s="224" t="s">
        <v>743</v>
      </c>
      <c r="S57" s="92" t="s">
        <v>272</v>
      </c>
      <c r="T57" s="93" t="s">
        <v>551</v>
      </c>
      <c r="U57" s="92" t="s">
        <v>588</v>
      </c>
      <c r="V57" s="20"/>
      <c r="W57" s="60"/>
    </row>
    <row r="58" spans="1:23">
      <c r="A58" s="555"/>
      <c r="B58" s="24"/>
      <c r="C58" s="24"/>
      <c r="D58" s="540"/>
      <c r="E58" s="24"/>
      <c r="F58" s="24"/>
      <c r="G58" s="24"/>
      <c r="H58" s="94"/>
      <c r="I58" s="24"/>
      <c r="J58" s="24"/>
      <c r="K58" s="94"/>
      <c r="L58" s="555"/>
      <c r="M58" s="24"/>
      <c r="N58" s="94"/>
      <c r="O58" s="280"/>
      <c r="P58" s="94"/>
      <c r="Q58" s="94"/>
      <c r="R58" s="24"/>
      <c r="S58" s="223"/>
      <c r="T58" s="20"/>
      <c r="U58" s="95"/>
      <c r="V58" s="20"/>
      <c r="W58" s="60"/>
    </row>
    <row r="59" spans="1:23">
      <c r="A59" s="512" t="s">
        <v>502</v>
      </c>
      <c r="B59" s="96"/>
      <c r="C59" s="954" t="s">
        <v>904</v>
      </c>
      <c r="D59" s="558" t="s">
        <v>581</v>
      </c>
      <c r="E59" s="954" t="s">
        <v>905</v>
      </c>
      <c r="F59" s="563">
        <f>+I15</f>
        <v>15360616.069230773</v>
      </c>
      <c r="G59" s="390">
        <f>$K$33</f>
        <v>3.4435356545823428E-2</v>
      </c>
      <c r="H59" s="265">
        <f>F59*G59</f>
        <v>528948.29110746644</v>
      </c>
      <c r="I59" s="97">
        <f>+I16</f>
        <v>15360616.069230773</v>
      </c>
      <c r="J59" s="390">
        <f>$K$43</f>
        <v>9.7070488686140266E-2</v>
      </c>
      <c r="K59" s="567">
        <f>I59*J59</f>
        <v>1491062.5083604101</v>
      </c>
      <c r="L59" s="512" t="str">
        <f>+A59</f>
        <v>1a</v>
      </c>
      <c r="M59" s="563">
        <f>+'Attachment H-30A'!D137+'Attachment H-30A'!D139</f>
        <v>0</v>
      </c>
      <c r="N59" s="265">
        <f>H59+K59+M59</f>
        <v>2020010.7994678766</v>
      </c>
      <c r="O59" s="281">
        <v>0</v>
      </c>
      <c r="P59" s="265">
        <f>O59/100*'2-Incentive ROE'!$J$38*I59</f>
        <v>0</v>
      </c>
      <c r="Q59" s="265">
        <f>+N59+P59</f>
        <v>2020010.7994678766</v>
      </c>
      <c r="R59" s="563">
        <v>0</v>
      </c>
      <c r="S59" s="567">
        <f>+N59+P59-R59</f>
        <v>2020010.7994678766</v>
      </c>
      <c r="T59" s="563">
        <f>'3-Project True-up'!L19</f>
        <v>-432508.1439527864</v>
      </c>
      <c r="U59" s="265">
        <f>+S59+T59</f>
        <v>1587502.6555150901</v>
      </c>
    </row>
    <row r="60" spans="1:23">
      <c r="A60" s="512" t="s">
        <v>503</v>
      </c>
      <c r="B60" s="96"/>
      <c r="C60" s="953"/>
      <c r="D60" s="558"/>
      <c r="E60" s="955"/>
      <c r="F60" s="563">
        <v>0</v>
      </c>
      <c r="G60" s="390">
        <f>$K$33</f>
        <v>3.4435356545823428E-2</v>
      </c>
      <c r="H60" s="265">
        <f>F60*G60</f>
        <v>0</v>
      </c>
      <c r="I60" s="97">
        <v>0</v>
      </c>
      <c r="J60" s="390">
        <f>$K$43</f>
        <v>9.7070488686140266E-2</v>
      </c>
      <c r="K60" s="567">
        <f>I60*J60</f>
        <v>0</v>
      </c>
      <c r="L60" s="512" t="str">
        <f>+A60</f>
        <v>1b</v>
      </c>
      <c r="M60" s="563">
        <v>0</v>
      </c>
      <c r="N60" s="265">
        <f>H60+K60+M60</f>
        <v>0</v>
      </c>
      <c r="O60" s="281">
        <v>0</v>
      </c>
      <c r="P60" s="265">
        <f>O60/100*'2-Incentive ROE'!$J$38*I60</f>
        <v>0</v>
      </c>
      <c r="Q60" s="265">
        <f>+N60+P60</f>
        <v>0</v>
      </c>
      <c r="R60" s="563">
        <v>0</v>
      </c>
      <c r="S60" s="567">
        <f>+N60+P60-R60</f>
        <v>0</v>
      </c>
      <c r="T60" s="563">
        <f>+'3-Project True-up'!L20</f>
        <v>0</v>
      </c>
      <c r="U60" s="265">
        <f>+S60+T60</f>
        <v>0</v>
      </c>
    </row>
    <row r="61" spans="1:23" s="539" customFormat="1">
      <c r="A61" s="516">
        <v>2</v>
      </c>
      <c r="B61" s="517"/>
      <c r="C61" s="517" t="s">
        <v>583</v>
      </c>
      <c r="D61" s="517"/>
      <c r="E61" s="534"/>
      <c r="F61" s="536">
        <f>+F59+F60</f>
        <v>15360616.069230773</v>
      </c>
      <c r="G61" s="510"/>
      <c r="H61" s="511">
        <f>+H59+H60</f>
        <v>528948.29110746644</v>
      </c>
      <c r="I61" s="535">
        <f>+I59+I60</f>
        <v>15360616.069230773</v>
      </c>
      <c r="J61" s="510"/>
      <c r="K61" s="511">
        <f>+K59+K60</f>
        <v>1491062.5083604101</v>
      </c>
      <c r="L61" s="532">
        <f>+A61</f>
        <v>2</v>
      </c>
      <c r="M61" s="536">
        <f t="shared" ref="M61" si="0">+M59+M60</f>
        <v>0</v>
      </c>
      <c r="N61" s="511">
        <f>+N59+N60</f>
        <v>2020010.7994678766</v>
      </c>
      <c r="O61" s="514"/>
      <c r="P61" s="511">
        <f t="shared" ref="P61:U61" si="1">+P59+P60</f>
        <v>0</v>
      </c>
      <c r="Q61" s="511">
        <f t="shared" si="1"/>
        <v>2020010.7994678766</v>
      </c>
      <c r="R61" s="536">
        <f t="shared" si="1"/>
        <v>0</v>
      </c>
      <c r="S61" s="511">
        <f t="shared" si="1"/>
        <v>2020010.7994678766</v>
      </c>
      <c r="T61" s="536">
        <f t="shared" si="1"/>
        <v>-432508.1439527864</v>
      </c>
      <c r="U61" s="511">
        <f t="shared" si="1"/>
        <v>1587502.6555150901</v>
      </c>
    </row>
    <row r="62" spans="1:23" s="539" customFormat="1">
      <c r="A62" s="512"/>
      <c r="B62" s="557"/>
      <c r="C62" s="557"/>
      <c r="D62" s="557"/>
      <c r="E62" s="529"/>
      <c r="F62" s="545"/>
      <c r="G62" s="586"/>
      <c r="H62" s="567"/>
      <c r="I62" s="530"/>
      <c r="J62" s="586"/>
      <c r="K62" s="567"/>
      <c r="L62" s="512"/>
      <c r="M62" s="545"/>
      <c r="N62" s="567"/>
      <c r="O62" s="513"/>
      <c r="P62" s="567"/>
      <c r="Q62" s="567"/>
      <c r="R62" s="545"/>
      <c r="S62" s="567"/>
      <c r="T62" s="545"/>
      <c r="U62" s="567"/>
    </row>
    <row r="63" spans="1:23">
      <c r="A63" s="512" t="s">
        <v>330</v>
      </c>
      <c r="B63" s="96"/>
      <c r="C63" s="954"/>
      <c r="D63" s="558" t="s">
        <v>582</v>
      </c>
      <c r="E63" s="956"/>
      <c r="F63" s="563">
        <v>0</v>
      </c>
      <c r="G63" s="390">
        <f>$K$33</f>
        <v>3.4435356545823428E-2</v>
      </c>
      <c r="H63" s="265">
        <f>F63*G63</f>
        <v>0</v>
      </c>
      <c r="I63" s="97">
        <v>0</v>
      </c>
      <c r="J63" s="390">
        <f>$K$43</f>
        <v>9.7070488686140266E-2</v>
      </c>
      <c r="K63" s="567">
        <f>I63*J63</f>
        <v>0</v>
      </c>
      <c r="L63" s="512" t="str">
        <f t="shared" ref="L63:L69" si="2">+A63</f>
        <v>3a</v>
      </c>
      <c r="M63" s="563">
        <v>0</v>
      </c>
      <c r="N63" s="265">
        <f>H63+K63+M63</f>
        <v>0</v>
      </c>
      <c r="O63" s="281">
        <v>0</v>
      </c>
      <c r="P63" s="265">
        <f>O63/100*'2-Incentive ROE'!$J$38*I63</f>
        <v>0</v>
      </c>
      <c r="Q63" s="265">
        <f>+N63+P63</f>
        <v>0</v>
      </c>
      <c r="R63" s="563">
        <v>0</v>
      </c>
      <c r="S63" s="567">
        <f>+N63+P63-R63</f>
        <v>0</v>
      </c>
      <c r="T63" s="563">
        <f>+'3-Project True-up'!L23</f>
        <v>0</v>
      </c>
      <c r="U63" s="265">
        <f>+S63+T63</f>
        <v>0</v>
      </c>
    </row>
    <row r="64" spans="1:23">
      <c r="A64" s="512" t="s">
        <v>331</v>
      </c>
      <c r="B64" s="96"/>
      <c r="C64" s="954"/>
      <c r="D64" s="558"/>
      <c r="E64" s="956"/>
      <c r="F64" s="563">
        <v>0</v>
      </c>
      <c r="G64" s="390">
        <f>$K$33</f>
        <v>3.4435356545823428E-2</v>
      </c>
      <c r="H64" s="265">
        <f>F64*G64</f>
        <v>0</v>
      </c>
      <c r="I64" s="97">
        <v>0</v>
      </c>
      <c r="J64" s="390">
        <f>$K$43</f>
        <v>9.7070488686140266E-2</v>
      </c>
      <c r="K64" s="567">
        <f>I64*J64</f>
        <v>0</v>
      </c>
      <c r="L64" s="512" t="str">
        <f t="shared" si="2"/>
        <v>3b</v>
      </c>
      <c r="M64" s="563">
        <v>0</v>
      </c>
      <c r="N64" s="265">
        <f>H64+K64+M64</f>
        <v>0</v>
      </c>
      <c r="O64" s="281">
        <v>0</v>
      </c>
      <c r="P64" s="265">
        <f>O64/100*'2-Incentive ROE'!$J$38*I64</f>
        <v>0</v>
      </c>
      <c r="Q64" s="265">
        <f>+N64+P64</f>
        <v>0</v>
      </c>
      <c r="R64" s="563">
        <v>0</v>
      </c>
      <c r="S64" s="567">
        <f>+N64+P64-R64</f>
        <v>0</v>
      </c>
      <c r="T64" s="563">
        <f>+'3-Project True-up'!L24</f>
        <v>0</v>
      </c>
      <c r="U64" s="265">
        <f>+S64+T64</f>
        <v>0</v>
      </c>
    </row>
    <row r="65" spans="1:21" s="539" customFormat="1">
      <c r="A65" s="516">
        <v>4</v>
      </c>
      <c r="B65" s="517"/>
      <c r="C65" s="517" t="s">
        <v>584</v>
      </c>
      <c r="D65" s="517"/>
      <c r="E65" s="957"/>
      <c r="F65" s="536">
        <f>+F63+F64</f>
        <v>0</v>
      </c>
      <c r="G65" s="510"/>
      <c r="H65" s="511">
        <f>+H63+H64</f>
        <v>0</v>
      </c>
      <c r="I65" s="535">
        <f>+I63+I64</f>
        <v>0</v>
      </c>
      <c r="J65" s="510"/>
      <c r="K65" s="511">
        <f>+K63+K64</f>
        <v>0</v>
      </c>
      <c r="L65" s="532">
        <f t="shared" si="2"/>
        <v>4</v>
      </c>
      <c r="M65" s="536">
        <f>+M63+M64</f>
        <v>0</v>
      </c>
      <c r="N65" s="511">
        <f>+N63+N64</f>
        <v>0</v>
      </c>
      <c r="O65" s="514"/>
      <c r="P65" s="511">
        <f t="shared" ref="P65:U65" si="3">+P63+P64</f>
        <v>0</v>
      </c>
      <c r="Q65" s="511">
        <f t="shared" si="3"/>
        <v>0</v>
      </c>
      <c r="R65" s="536">
        <f t="shared" si="3"/>
        <v>0</v>
      </c>
      <c r="S65" s="511">
        <f t="shared" si="3"/>
        <v>0</v>
      </c>
      <c r="T65" s="536">
        <f t="shared" si="3"/>
        <v>0</v>
      </c>
      <c r="U65" s="511">
        <f t="shared" si="3"/>
        <v>0</v>
      </c>
    </row>
    <row r="66" spans="1:21" s="539" customFormat="1">
      <c r="A66" s="515"/>
      <c r="B66" s="557"/>
      <c r="C66" s="557"/>
      <c r="D66" s="557"/>
      <c r="E66" s="529"/>
      <c r="F66" s="545"/>
      <c r="G66" s="586"/>
      <c r="H66" s="567"/>
      <c r="I66" s="530"/>
      <c r="J66" s="586"/>
      <c r="K66" s="567"/>
      <c r="L66" s="556"/>
      <c r="M66" s="545"/>
      <c r="N66" s="567"/>
      <c r="O66" s="513"/>
      <c r="P66" s="567"/>
      <c r="Q66" s="567"/>
      <c r="R66" s="545"/>
      <c r="S66" s="567"/>
      <c r="T66" s="545"/>
      <c r="U66" s="567"/>
    </row>
    <row r="67" spans="1:21" s="539" customFormat="1">
      <c r="A67" s="515">
        <f>+A65+1</f>
        <v>5</v>
      </c>
      <c r="B67" s="557"/>
      <c r="C67" s="558" t="s">
        <v>404</v>
      </c>
      <c r="D67" s="558"/>
      <c r="E67" s="559"/>
      <c r="F67" s="563"/>
      <c r="G67" s="586"/>
      <c r="H67" s="567"/>
      <c r="I67" s="560"/>
      <c r="J67" s="586"/>
      <c r="K67" s="567"/>
      <c r="L67" s="515">
        <f t="shared" si="2"/>
        <v>5</v>
      </c>
      <c r="M67" s="563"/>
      <c r="N67" s="567"/>
      <c r="O67" s="569"/>
      <c r="P67" s="567"/>
      <c r="Q67" s="567"/>
      <c r="R67" s="563"/>
      <c r="S67" s="567"/>
      <c r="T67" s="563"/>
      <c r="U67" s="567"/>
    </row>
    <row r="68" spans="1:21">
      <c r="A68" s="579"/>
      <c r="B68" s="46"/>
      <c r="C68" s="46"/>
      <c r="D68" s="544"/>
      <c r="E68" s="46"/>
      <c r="F68" s="509"/>
      <c r="G68" s="46"/>
      <c r="H68" s="417"/>
      <c r="I68" s="46"/>
      <c r="J68" s="46"/>
      <c r="K68" s="417"/>
      <c r="L68" s="579"/>
      <c r="M68" s="46"/>
      <c r="N68" s="417"/>
      <c r="O68" s="282"/>
      <c r="P68" s="485"/>
      <c r="Q68" s="485"/>
      <c r="R68" s="208"/>
      <c r="S68" s="207"/>
      <c r="T68" s="46"/>
      <c r="U68" s="266">
        <f>N68+T68</f>
        <v>0</v>
      </c>
    </row>
    <row r="69" spans="1:21">
      <c r="A69" s="653">
        <f>+A67+1</f>
        <v>6</v>
      </c>
      <c r="B69" s="654"/>
      <c r="C69" s="655" t="s">
        <v>159</v>
      </c>
      <c r="D69" s="655"/>
      <c r="E69" s="655"/>
      <c r="F69" s="656">
        <f>+F61+F65+F67</f>
        <v>15360616.069230773</v>
      </c>
      <c r="G69" s="657"/>
      <c r="H69" s="660">
        <f>+H61+H65+H67</f>
        <v>528948.29110746644</v>
      </c>
      <c r="I69" s="656">
        <f>+I61+I65+I67</f>
        <v>15360616.069230773</v>
      </c>
      <c r="J69" s="658"/>
      <c r="K69" s="660">
        <f>+K61+K65+K67</f>
        <v>1491062.5083604101</v>
      </c>
      <c r="L69" s="653">
        <f t="shared" si="2"/>
        <v>6</v>
      </c>
      <c r="M69" s="656">
        <f>+M61+M65+M67</f>
        <v>0</v>
      </c>
      <c r="N69" s="660">
        <f>+N61+N65+N67</f>
        <v>2020010.7994678766</v>
      </c>
      <c r="O69" s="659"/>
      <c r="P69" s="660">
        <f t="shared" ref="P69:U69" si="4">+P61+P65+P67</f>
        <v>0</v>
      </c>
      <c r="Q69" s="660">
        <f t="shared" si="4"/>
        <v>2020010.7994678766</v>
      </c>
      <c r="R69" s="660">
        <f t="shared" si="4"/>
        <v>0</v>
      </c>
      <c r="S69" s="660">
        <f t="shared" si="4"/>
        <v>2020010.7994678766</v>
      </c>
      <c r="T69" s="660">
        <f t="shared" si="4"/>
        <v>-432508.1439527864</v>
      </c>
      <c r="U69" s="660">
        <f t="shared" si="4"/>
        <v>1587502.6555150901</v>
      </c>
    </row>
    <row r="70" spans="1:21">
      <c r="M70" s="49"/>
      <c r="N70" s="49"/>
      <c r="O70" s="49"/>
      <c r="P70" s="49"/>
      <c r="Q70" s="49"/>
    </row>
    <row r="71" spans="1:21">
      <c r="M71" s="49"/>
      <c r="N71" s="49"/>
      <c r="O71" s="49"/>
      <c r="P71" s="49"/>
      <c r="Q71" s="49"/>
    </row>
    <row r="72" spans="1:21">
      <c r="A72" s="546"/>
      <c r="L72" s="546"/>
    </row>
    <row r="73" spans="1:21" ht="13.8" thickBot="1">
      <c r="A73" s="533" t="s">
        <v>525</v>
      </c>
      <c r="L73" s="533" t="str">
        <f>+A73</f>
        <v>Notes</v>
      </c>
    </row>
    <row r="74" spans="1:21" s="411" customFormat="1" ht="27.75" customHeight="1">
      <c r="A74" s="98" t="s">
        <v>62</v>
      </c>
      <c r="C74" s="995" t="s">
        <v>880</v>
      </c>
      <c r="D74" s="995"/>
      <c r="E74" s="995"/>
      <c r="F74" s="995"/>
      <c r="G74" s="995"/>
      <c r="H74" s="995"/>
      <c r="I74" s="995"/>
      <c r="J74" s="995"/>
      <c r="K74" s="995"/>
      <c r="L74" s="561" t="str">
        <f>+A74</f>
        <v>A</v>
      </c>
      <c r="M74" s="995" t="str">
        <f>+C74</f>
        <v>Gross Transmission Plant is that identified on page 2 line 2 of Attachment H-30A inclusive of any CWIP included in rate base when authorized by FERC order.</v>
      </c>
      <c r="N74" s="995"/>
      <c r="O74" s="995"/>
      <c r="P74" s="995"/>
      <c r="Q74" s="995"/>
      <c r="R74" s="995"/>
      <c r="S74" s="995"/>
      <c r="T74" s="995"/>
      <c r="U74" s="995"/>
    </row>
    <row r="75" spans="1:21" ht="29.25" customHeight="1">
      <c r="A75" s="98" t="s">
        <v>63</v>
      </c>
      <c r="C75" s="995" t="s">
        <v>881</v>
      </c>
      <c r="D75" s="995"/>
      <c r="E75" s="995"/>
      <c r="F75" s="995"/>
      <c r="G75" s="995"/>
      <c r="H75" s="995"/>
      <c r="I75" s="995"/>
      <c r="J75" s="995"/>
      <c r="K75" s="995"/>
      <c r="L75" s="561" t="str">
        <f t="shared" ref="L75:L82" si="5">+A75</f>
        <v>B</v>
      </c>
      <c r="M75" s="995" t="str">
        <f t="shared" ref="M75:M82" si="6">+C75</f>
        <v>Net Plant is that identified on page 2 line 14 of Attachment H-30A inclusive of any CWIP or unamortized Abandoned Plant included in rate base when authorized by FERC order less any prefunded AFUDC, if applicable.</v>
      </c>
      <c r="N75" s="995"/>
      <c r="O75" s="995"/>
      <c r="P75" s="995"/>
      <c r="Q75" s="995"/>
      <c r="R75" s="995"/>
      <c r="S75" s="995"/>
      <c r="T75" s="995"/>
      <c r="U75" s="995"/>
    </row>
    <row r="76" spans="1:21" s="411" customFormat="1" ht="15" customHeight="1">
      <c r="A76" s="98" t="s">
        <v>64</v>
      </c>
      <c r="B76" s="478"/>
      <c r="C76" s="995" t="s">
        <v>633</v>
      </c>
      <c r="D76" s="995"/>
      <c r="E76" s="995"/>
      <c r="F76" s="995"/>
      <c r="G76" s="995"/>
      <c r="H76" s="995"/>
      <c r="I76" s="995"/>
      <c r="J76" s="995"/>
      <c r="K76" s="995"/>
      <c r="L76" s="561" t="str">
        <f t="shared" si="5"/>
        <v>C</v>
      </c>
      <c r="M76" s="995" t="str">
        <f t="shared" si="6"/>
        <v>General and Intangible Depreciation and Amortization Expense includes all expense not directly associated with a project, which is entered on page 3 , column 9.</v>
      </c>
      <c r="N76" s="995"/>
      <c r="O76" s="995"/>
      <c r="P76" s="995"/>
      <c r="Q76" s="995"/>
      <c r="R76" s="995"/>
      <c r="S76" s="995"/>
      <c r="T76" s="995"/>
      <c r="U76" s="995"/>
    </row>
    <row r="77" spans="1:21" ht="30" customHeight="1">
      <c r="A77" s="98" t="s">
        <v>65</v>
      </c>
      <c r="C77" s="995" t="s">
        <v>500</v>
      </c>
      <c r="D77" s="995"/>
      <c r="E77" s="995"/>
      <c r="F77" s="995"/>
      <c r="G77" s="995"/>
      <c r="H77" s="995"/>
      <c r="I77" s="995"/>
      <c r="J77" s="995"/>
      <c r="K77" s="995"/>
      <c r="L77" s="561" t="str">
        <f t="shared" si="5"/>
        <v>D</v>
      </c>
      <c r="M77" s="995" t="str">
        <f t="shared" si="6"/>
        <v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v>
      </c>
      <c r="N77" s="995"/>
      <c r="O77" s="995"/>
      <c r="P77" s="995"/>
      <c r="Q77" s="995"/>
      <c r="R77" s="995"/>
      <c r="S77" s="995"/>
      <c r="T77" s="995"/>
      <c r="U77" s="995"/>
    </row>
    <row r="78" spans="1:21" ht="29.25" customHeight="1">
      <c r="A78" s="98" t="s">
        <v>66</v>
      </c>
      <c r="C78" s="995" t="s">
        <v>836</v>
      </c>
      <c r="D78" s="995"/>
      <c r="E78" s="995"/>
      <c r="F78" s="995"/>
      <c r="G78" s="995"/>
      <c r="H78" s="995"/>
      <c r="I78" s="995"/>
      <c r="J78" s="995"/>
      <c r="K78" s="995"/>
      <c r="L78" s="561" t="str">
        <f t="shared" si="5"/>
        <v>E</v>
      </c>
      <c r="M78" s="995" t="str">
        <f t="shared" si="6"/>
        <v>Project Net Plant is the Project Gross Plant Identified in Column 3 less the associated Accumulated Depreciation plus CWIP in rate base, if applicable and Unamortized Abandoned Plant, if applicable.</v>
      </c>
      <c r="N78" s="995"/>
      <c r="O78" s="995"/>
      <c r="P78" s="995"/>
      <c r="Q78" s="995"/>
      <c r="R78" s="995"/>
      <c r="S78" s="995"/>
      <c r="T78" s="995"/>
      <c r="U78" s="995"/>
    </row>
    <row r="79" spans="1:21" ht="27" customHeight="1">
      <c r="A79" s="98" t="s">
        <v>67</v>
      </c>
      <c r="C79" s="995" t="s">
        <v>882</v>
      </c>
      <c r="D79" s="995"/>
      <c r="E79" s="995"/>
      <c r="F79" s="995"/>
      <c r="G79" s="995"/>
      <c r="H79" s="995"/>
      <c r="I79" s="995"/>
      <c r="J79" s="995"/>
      <c r="K79" s="995"/>
      <c r="L79" s="561" t="str">
        <f t="shared" si="5"/>
        <v>F</v>
      </c>
      <c r="M79" s="995" t="str">
        <f t="shared" si="6"/>
        <v>Project Depreciation Expense is the actual value booked for the project (excluding General and Intangible depreciation) at Attachment H-30A, page 3, line 19, plus amortization of Abandoned Plant at Attachment H-30A, page 3, line 21, if applicable.</v>
      </c>
      <c r="N79" s="995"/>
      <c r="O79" s="995"/>
      <c r="P79" s="995"/>
      <c r="Q79" s="995"/>
      <c r="R79" s="995"/>
      <c r="S79" s="995"/>
      <c r="T79" s="995"/>
      <c r="U79" s="995"/>
    </row>
    <row r="80" spans="1:21">
      <c r="A80" s="484" t="s">
        <v>68</v>
      </c>
      <c r="C80" s="483" t="s">
        <v>501</v>
      </c>
      <c r="D80" s="600"/>
      <c r="E80" s="483"/>
      <c r="F80" s="483"/>
      <c r="G80" s="483"/>
      <c r="H80" s="483"/>
      <c r="I80" s="483"/>
      <c r="J80" s="483"/>
      <c r="K80" s="483"/>
      <c r="L80" s="561" t="str">
        <f t="shared" si="5"/>
        <v>G</v>
      </c>
      <c r="M80" s="995" t="str">
        <f t="shared" si="6"/>
        <v>Requires approval by FERC of incentive return applicable to the specified project(s).</v>
      </c>
      <c r="N80" s="995"/>
      <c r="O80" s="995"/>
      <c r="P80" s="995"/>
      <c r="Q80" s="995"/>
      <c r="R80" s="995"/>
      <c r="S80" s="995"/>
      <c r="T80" s="995"/>
      <c r="U80" s="995"/>
    </row>
    <row r="81" spans="1:21" ht="90.75" customHeight="1">
      <c r="A81" s="98" t="s">
        <v>69</v>
      </c>
      <c r="C81" s="997" t="s">
        <v>909</v>
      </c>
      <c r="D81" s="997"/>
      <c r="E81" s="997"/>
      <c r="F81" s="997"/>
      <c r="G81" s="997"/>
      <c r="H81" s="997"/>
      <c r="I81" s="997"/>
      <c r="J81" s="997"/>
      <c r="K81" s="997"/>
      <c r="L81" s="561" t="str">
        <f t="shared" si="5"/>
        <v>H</v>
      </c>
      <c r="M81" s="995" t="str">
        <f t="shared" si="6"/>
        <v>The Competitive Concession is a reduction in the revenue requirement, if any, that the Company agreed to, for instance, in the process of being selected to build facilities as the result of a competitive process and equals the amount by which the  annual revenue requirement is reduced from the ceiling rate. The Competitive Concession column will also be used to reflect any reduction in the revenue requirement resulting from the following provisions of the Settlement filed in Docket No. ER17-419, after such Settlement becomes effective by its terms: (i) the requirement that the Company cap the equity component of the capital structure for the competitive elements of a project in Pennsylvania and Maryland known as PJM Market Efficiency Project 9A ("Project 9A") at 50% beginning on the earlier of (a) Project 9A's in-service date, (b) the date non-construction debt (i.e., permanent financing) is put in place, or (c) June 1, 2020; and (ii) the requirement that the Company forgo any ROE incentives (including the 50 basis point RTO participation adder) for any Project 9A costs that exceed $210 million on the date the project is placed into service. A workpaper will be prepared supporting the amount of any applicable concession or other revenue requirement reduction reflected in this column.</v>
      </c>
      <c r="N81" s="995"/>
      <c r="O81" s="995"/>
      <c r="P81" s="995"/>
      <c r="Q81" s="995"/>
      <c r="R81" s="995"/>
      <c r="S81" s="995"/>
      <c r="T81" s="995"/>
      <c r="U81" s="995"/>
    </row>
    <row r="82" spans="1:21">
      <c r="A82" s="98" t="s">
        <v>70</v>
      </c>
      <c r="C82" s="997" t="s">
        <v>587</v>
      </c>
      <c r="D82" s="997"/>
      <c r="E82" s="997"/>
      <c r="F82" s="997"/>
      <c r="G82" s="997"/>
      <c r="H82" s="997"/>
      <c r="I82" s="997"/>
      <c r="J82" s="997"/>
      <c r="K82" s="997"/>
      <c r="L82" s="561" t="str">
        <f t="shared" si="5"/>
        <v>I</v>
      </c>
      <c r="M82" s="995" t="str">
        <f t="shared" si="6"/>
        <v>True-Up Adjustment is calculated on the Project True-up Schedule for the relevant true-up year.</v>
      </c>
      <c r="N82" s="995"/>
      <c r="O82" s="995"/>
      <c r="P82" s="995"/>
      <c r="Q82" s="995"/>
      <c r="R82" s="995"/>
      <c r="S82" s="995"/>
      <c r="T82" s="995"/>
      <c r="U82" s="995"/>
    </row>
    <row r="83" spans="1:21" ht="15.75" customHeight="1">
      <c r="A83" s="98"/>
      <c r="C83" s="995"/>
      <c r="D83" s="995"/>
      <c r="E83" s="995"/>
      <c r="F83" s="995"/>
      <c r="G83" s="995"/>
      <c r="H83" s="995"/>
      <c r="I83" s="995"/>
      <c r="J83" s="995"/>
      <c r="K83" s="995"/>
      <c r="L83" s="444"/>
      <c r="M83" s="483"/>
      <c r="N83" s="483"/>
      <c r="O83" s="483"/>
      <c r="P83" s="483"/>
      <c r="Q83" s="483"/>
      <c r="R83" s="483"/>
      <c r="S83" s="483"/>
    </row>
    <row r="85" spans="1:21">
      <c r="C85" s="320"/>
      <c r="D85" s="581"/>
    </row>
    <row r="86" spans="1:21">
      <c r="C86" s="320"/>
      <c r="D86" s="581"/>
    </row>
  </sheetData>
  <customSheetViews>
    <customSheetView guid="{63AFAF34-E340-4B5E-A289-FFB7051CA9B6}" showPageBreaks="1" printArea="1" topLeftCell="A34">
      <selection activeCell="C75" sqref="C75:K75"/>
      <rowBreaks count="1" manualBreakCount="1">
        <brk id="45" max="18" man="1"/>
      </rowBreaks>
      <colBreaks count="1" manualBreakCount="1">
        <brk id="11" max="79" man="1"/>
      </colBreaks>
      <pageMargins left="0.75" right="0.25" top="0.75" bottom="0.75" header="0.3" footer="0.3"/>
      <pageSetup scale="61" fitToWidth="2" fitToHeight="2" orientation="landscape" r:id="rId1"/>
    </customSheetView>
    <customSheetView guid="{F1DC5514-577A-46EB-866C-26F0BED2C286}" scale="85" showPageBreaks="1" printArea="1" view="pageBreakPreview">
      <rowBreaks count="1" manualBreakCount="1">
        <brk id="46" max="20" man="1"/>
      </rowBreaks>
      <colBreaks count="1" manualBreakCount="1">
        <brk id="11" max="81" man="1"/>
      </colBreaks>
      <pageMargins left="0.75" right="0.25" top="0.75" bottom="0.75" header="0.3" footer="0.3"/>
      <pageSetup scale="75" fitToWidth="2" fitToHeight="2" orientation="landscape" r:id="rId2"/>
    </customSheetView>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3"/>
      <headerFooter alignWithMargins="0"/>
    </customSheetView>
  </customSheetViews>
  <mergeCells count="20">
    <mergeCell ref="M79:U79"/>
    <mergeCell ref="M80:U80"/>
    <mergeCell ref="M81:U81"/>
    <mergeCell ref="M82:U82"/>
    <mergeCell ref="C82:K82"/>
    <mergeCell ref="C83:K83"/>
    <mergeCell ref="C52:K52"/>
    <mergeCell ref="C77:K77"/>
    <mergeCell ref="C76:K76"/>
    <mergeCell ref="C79:K79"/>
    <mergeCell ref="C78:K78"/>
    <mergeCell ref="C81:K81"/>
    <mergeCell ref="C75:K75"/>
    <mergeCell ref="C74:K74"/>
    <mergeCell ref="C53:K53"/>
    <mergeCell ref="M74:U74"/>
    <mergeCell ref="M75:U75"/>
    <mergeCell ref="M76:U76"/>
    <mergeCell ref="M77:U77"/>
    <mergeCell ref="M78:U78"/>
  </mergeCells>
  <phoneticPr fontId="0" type="noConversion"/>
  <pageMargins left="0.75" right="0.25" top="0.75" bottom="0.75" header="0.3" footer="0.3"/>
  <pageSetup scale="61" fitToWidth="2" fitToHeight="2" orientation="landscape" r:id="rId4"/>
  <rowBreaks count="1" manualBreakCount="1">
    <brk id="45" max="10" man="1"/>
  </rowBreaks>
  <colBreaks count="1" manualBreakCount="1">
    <brk id="11" max="79" man="1"/>
  </colBreaks>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48"/>
  <sheetViews>
    <sheetView view="pageBreakPreview" zoomScale="75" zoomScaleNormal="80" zoomScaleSheetLayoutView="75" workbookViewId="0"/>
  </sheetViews>
  <sheetFormatPr defaultColWidth="8.90625" defaultRowHeight="15.6"/>
  <cols>
    <col min="1" max="1" width="5.54296875" style="260" customWidth="1"/>
    <col min="2" max="2" width="21.54296875" style="225" customWidth="1"/>
    <col min="3" max="3" width="35.54296875" style="225" customWidth="1"/>
    <col min="4" max="4" width="29.08984375" style="225" customWidth="1"/>
    <col min="5" max="5" width="11" style="225" customWidth="1"/>
    <col min="6" max="6" width="6.54296875" style="225" customWidth="1"/>
    <col min="7" max="7" width="4.81640625" style="225" customWidth="1"/>
    <col min="8" max="8" width="6.453125" style="225" bestFit="1" customWidth="1"/>
    <col min="9" max="9" width="10" style="231" customWidth="1"/>
    <col min="10" max="10" width="12.90625" style="225" bestFit="1" customWidth="1"/>
    <col min="11" max="16384" width="8.90625" style="225"/>
  </cols>
  <sheetData>
    <row r="1" spans="1:10">
      <c r="B1" s="999" t="s">
        <v>236</v>
      </c>
      <c r="C1" s="999"/>
      <c r="D1" s="999"/>
      <c r="E1" s="999"/>
      <c r="F1" s="999"/>
      <c r="G1" s="999"/>
      <c r="H1" s="999"/>
      <c r="I1" s="999"/>
      <c r="J1" s="999"/>
    </row>
    <row r="2" spans="1:10">
      <c r="B2" s="999" t="s">
        <v>290</v>
      </c>
      <c r="C2" s="999"/>
      <c r="D2" s="999"/>
      <c r="E2" s="999"/>
      <c r="F2" s="999"/>
      <c r="G2" s="999"/>
      <c r="H2" s="999"/>
      <c r="I2" s="999"/>
      <c r="J2" s="999"/>
    </row>
    <row r="3" spans="1:10">
      <c r="B3" s="999" t="str">
        <f>+'Attachment H-30A'!D5</f>
        <v>Transource Maryland, LLC</v>
      </c>
      <c r="C3" s="999"/>
      <c r="D3" s="999"/>
      <c r="E3" s="999"/>
      <c r="F3" s="999"/>
      <c r="G3" s="999"/>
      <c r="H3" s="999"/>
      <c r="I3" s="999"/>
      <c r="J3" s="999"/>
    </row>
    <row r="5" spans="1:10">
      <c r="A5" s="260">
        <v>1</v>
      </c>
      <c r="B5" s="225" t="s">
        <v>284</v>
      </c>
      <c r="C5" s="225" t="str">
        <f>"Attachment H-30A, page 2, line "&amp;'Attachment H-30A'!A105&amp;", Col.5"</f>
        <v>Attachment H-30A, page 2, line 35, Col.5</v>
      </c>
      <c r="I5" s="225"/>
      <c r="J5" s="260">
        <f>+'Attachment H-30A'!I105</f>
        <v>15778166.004654337</v>
      </c>
    </row>
    <row r="6" spans="1:10">
      <c r="I6" s="225"/>
      <c r="J6" s="231"/>
    </row>
    <row r="7" spans="1:10" ht="16.2" thickBot="1">
      <c r="A7" s="227">
        <f>+A5+1</f>
        <v>2</v>
      </c>
      <c r="B7" s="228" t="s">
        <v>237</v>
      </c>
      <c r="C7" s="229"/>
      <c r="D7" s="229"/>
      <c r="E7" s="229"/>
      <c r="F7" s="229"/>
      <c r="G7" s="229"/>
      <c r="H7" s="229"/>
      <c r="I7" s="230" t="s">
        <v>48</v>
      </c>
      <c r="J7" s="231"/>
    </row>
    <row r="8" spans="1:10">
      <c r="A8" s="227"/>
      <c r="B8" s="232"/>
      <c r="C8" s="229"/>
      <c r="D8" s="229"/>
      <c r="E8" s="229"/>
      <c r="F8" s="229"/>
      <c r="G8" s="229"/>
      <c r="H8" s="233" t="s">
        <v>57</v>
      </c>
      <c r="I8" s="229"/>
      <c r="J8" s="231"/>
    </row>
    <row r="9" spans="1:10" ht="16.2" thickBot="1">
      <c r="A9" s="227"/>
      <c r="B9" s="232"/>
      <c r="C9" s="229"/>
      <c r="D9" s="846" t="s">
        <v>199</v>
      </c>
      <c r="E9" s="234" t="s">
        <v>48</v>
      </c>
      <c r="F9" s="234" t="s">
        <v>58</v>
      </c>
      <c r="G9" s="229"/>
      <c r="H9" s="234"/>
      <c r="I9" s="234" t="s">
        <v>59</v>
      </c>
      <c r="J9" s="231"/>
    </row>
    <row r="10" spans="1:10">
      <c r="A10" s="227">
        <f>+A7+1</f>
        <v>3</v>
      </c>
      <c r="B10" s="228" t="s">
        <v>227</v>
      </c>
      <c r="C10" s="32" t="s">
        <v>891</v>
      </c>
      <c r="D10" s="235"/>
      <c r="E10" s="471">
        <f>+'Attachment H-30A'!D203</f>
        <v>8323076.923076923</v>
      </c>
      <c r="F10" s="473">
        <f>+'Attachment H-30A'!E203</f>
        <v>0.4</v>
      </c>
      <c r="G10" s="474"/>
      <c r="H10" s="477">
        <f>+'Attachment H-30A'!G203</f>
        <v>2.1029726740603813E-2</v>
      </c>
      <c r="I10" s="475">
        <f>F10*H10</f>
        <v>8.4118906962415262E-3</v>
      </c>
      <c r="J10" s="231"/>
    </row>
    <row r="11" spans="1:10">
      <c r="A11" s="227">
        <f>+A10+1</f>
        <v>4</v>
      </c>
      <c r="B11" s="228" t="s">
        <v>285</v>
      </c>
      <c r="C11" s="32" t="s">
        <v>891</v>
      </c>
      <c r="D11" s="235"/>
      <c r="E11" s="471">
        <f>+'Attachment H-30A'!D204</f>
        <v>0</v>
      </c>
      <c r="F11" s="473">
        <f>+'Attachment H-30A'!E204</f>
        <v>0</v>
      </c>
      <c r="G11" s="474"/>
      <c r="H11" s="477">
        <f>+'Attachment H-30A'!G204</f>
        <v>0</v>
      </c>
      <c r="I11" s="475">
        <f>F11*H11</f>
        <v>0</v>
      </c>
      <c r="J11" s="231"/>
    </row>
    <row r="12" spans="1:10" ht="31.8" thickBot="1">
      <c r="A12" s="227">
        <f>+A11+1</f>
        <v>5</v>
      </c>
      <c r="B12" s="228" t="s">
        <v>262</v>
      </c>
      <c r="C12" s="32" t="s">
        <v>892</v>
      </c>
      <c r="D12" s="275" t="s">
        <v>893</v>
      </c>
      <c r="E12" s="471">
        <f>+'Attachment H-30A'!D205</f>
        <v>8467443.6363902148</v>
      </c>
      <c r="F12" s="473">
        <f>+'Attachment H-30A'!E205</f>
        <v>0.6</v>
      </c>
      <c r="G12" s="474"/>
      <c r="H12" s="477">
        <f>+'Attachment H-30A'!G205+0.01</f>
        <v>0.114</v>
      </c>
      <c r="I12" s="476">
        <f>F12*H12</f>
        <v>6.8400000000000002E-2</v>
      </c>
      <c r="J12" s="231"/>
    </row>
    <row r="13" spans="1:10">
      <c r="A13" s="227">
        <f>+A12+1</f>
        <v>6</v>
      </c>
      <c r="B13" s="232" t="s">
        <v>510</v>
      </c>
      <c r="C13" s="236"/>
      <c r="D13" s="236"/>
      <c r="E13" s="471">
        <f>SUM(E10:E12)</f>
        <v>16790520.559467137</v>
      </c>
      <c r="F13" s="226" t="s">
        <v>2</v>
      </c>
      <c r="G13" s="226"/>
      <c r="H13" s="472"/>
      <c r="I13" s="475">
        <f>SUM(I10:I12)</f>
        <v>7.681189069624153E-2</v>
      </c>
      <c r="J13" s="231"/>
    </row>
    <row r="14" spans="1:10">
      <c r="A14" s="227">
        <f t="shared" ref="A14:A38" si="0">+A13+1</f>
        <v>7</v>
      </c>
      <c r="B14" s="232" t="s">
        <v>750</v>
      </c>
      <c r="C14" s="236"/>
      <c r="D14" s="236"/>
      <c r="E14" s="237"/>
      <c r="F14" s="229"/>
      <c r="G14" s="229"/>
      <c r="H14" s="229"/>
      <c r="I14" s="486"/>
      <c r="J14" s="260">
        <f>+I13*J5</f>
        <v>1211950.7625366629</v>
      </c>
    </row>
    <row r="15" spans="1:10">
      <c r="A15" s="227"/>
      <c r="I15" s="487"/>
      <c r="J15" s="487"/>
    </row>
    <row r="16" spans="1:10">
      <c r="A16" s="227">
        <f>+A14+1</f>
        <v>8</v>
      </c>
      <c r="B16" s="232" t="s">
        <v>40</v>
      </c>
      <c r="C16" s="238"/>
      <c r="D16" s="238"/>
      <c r="E16" s="229"/>
      <c r="F16" s="229"/>
      <c r="G16" s="236"/>
      <c r="H16" s="239"/>
      <c r="I16" s="486"/>
      <c r="J16" s="487"/>
    </row>
    <row r="17" spans="1:10">
      <c r="A17" s="227">
        <f t="shared" si="0"/>
        <v>9</v>
      </c>
      <c r="B17" s="240" t="s">
        <v>733</v>
      </c>
      <c r="C17" s="229"/>
      <c r="D17" s="502"/>
      <c r="E17" s="664">
        <f>IF('Attachment H-30A'!D237&gt;0,1-(((1-'Attachment H-30A'!D238)*(1-'Attachment H-30A'!D237))/(1-'Attachment H-30A'!D237*'Attachment H-30A'!D238*'Attachment H-30A'!D239)),0)</f>
        <v>0.27517499999999995</v>
      </c>
      <c r="F17" s="664"/>
      <c r="G17" s="236"/>
      <c r="H17" s="239"/>
      <c r="I17" s="486"/>
      <c r="J17" s="487"/>
    </row>
    <row r="18" spans="1:10">
      <c r="A18" s="227">
        <f t="shared" si="0"/>
        <v>10</v>
      </c>
      <c r="B18" s="236" t="s">
        <v>41</v>
      </c>
      <c r="C18" s="229"/>
      <c r="D18" s="502"/>
      <c r="E18" s="664">
        <f>IF(I13&gt;0,(E17/(1-E17))*(1-I10/I13),0)</f>
        <v>0.33806752754656993</v>
      </c>
      <c r="F18" s="229"/>
      <c r="G18" s="236"/>
      <c r="H18" s="239"/>
      <c r="I18" s="486"/>
      <c r="J18" s="487"/>
    </row>
    <row r="19" spans="1:10">
      <c r="A19" s="227">
        <f t="shared" si="0"/>
        <v>11</v>
      </c>
      <c r="B19" s="238" t="s">
        <v>286</v>
      </c>
      <c r="C19" s="238"/>
      <c r="D19" s="502"/>
      <c r="E19" s="229"/>
      <c r="F19" s="229"/>
      <c r="G19" s="236"/>
      <c r="H19" s="239"/>
      <c r="I19" s="486"/>
      <c r="J19" s="487"/>
    </row>
    <row r="20" spans="1:10">
      <c r="A20" s="227">
        <f t="shared" si="0"/>
        <v>12</v>
      </c>
      <c r="B20" s="241" t="s">
        <v>894</v>
      </c>
      <c r="C20" s="238"/>
      <c r="D20" s="238"/>
      <c r="E20" s="229"/>
      <c r="F20" s="229"/>
      <c r="G20" s="236"/>
      <c r="H20" s="239"/>
      <c r="I20" s="486"/>
      <c r="J20" s="487"/>
    </row>
    <row r="21" spans="1:10">
      <c r="A21" s="227">
        <f t="shared" si="0"/>
        <v>13</v>
      </c>
      <c r="B21" s="242" t="str">
        <f>"      1 / (1 - T)  =  (from line "&amp;A17&amp;")"</f>
        <v xml:space="preserve">      1 / (1 - T)  =  (from line 9)</v>
      </c>
      <c r="C21" s="238"/>
      <c r="D21" s="238"/>
      <c r="E21" s="664">
        <f>IF(E17&gt;0,1/(1-E17),0)</f>
        <v>1.3796433621908735</v>
      </c>
      <c r="F21" s="229"/>
      <c r="G21" s="236"/>
      <c r="H21" s="239"/>
      <c r="I21" s="486"/>
      <c r="J21" s="487"/>
    </row>
    <row r="22" spans="1:10">
      <c r="A22" s="227">
        <f t="shared" si="0"/>
        <v>14</v>
      </c>
      <c r="B22" s="241" t="s">
        <v>238</v>
      </c>
      <c r="C22" s="238"/>
      <c r="D22" s="238" t="s">
        <v>895</v>
      </c>
      <c r="E22" s="243">
        <f>+'Attachment H-30A'!D159</f>
        <v>0</v>
      </c>
      <c r="F22" s="229"/>
      <c r="G22" s="236"/>
      <c r="H22" s="239"/>
      <c r="I22" s="486"/>
      <c r="J22" s="487"/>
    </row>
    <row r="23" spans="1:10">
      <c r="A23" s="227">
        <f t="shared" si="0"/>
        <v>15</v>
      </c>
      <c r="B23" s="241" t="s">
        <v>239</v>
      </c>
      <c r="C23" s="238"/>
      <c r="D23" s="238" t="s">
        <v>896</v>
      </c>
      <c r="E23" s="243">
        <f>+'Attachment H-30A'!D160</f>
        <v>0</v>
      </c>
      <c r="F23" s="229"/>
      <c r="G23" s="236"/>
      <c r="H23" s="244"/>
      <c r="I23" s="486"/>
      <c r="J23" s="487"/>
    </row>
    <row r="24" spans="1:10">
      <c r="A24" s="227">
        <f t="shared" si="0"/>
        <v>16</v>
      </c>
      <c r="B24" s="241" t="s">
        <v>287</v>
      </c>
      <c r="C24" s="238"/>
      <c r="D24" s="238" t="s">
        <v>897</v>
      </c>
      <c r="E24" s="490">
        <f>+'Attachment H-30A'!D161</f>
        <v>0</v>
      </c>
      <c r="F24" s="229"/>
      <c r="G24" s="236"/>
      <c r="H24" s="239"/>
      <c r="I24" s="486"/>
      <c r="J24" s="487"/>
    </row>
    <row r="25" spans="1:10">
      <c r="A25" s="227">
        <f t="shared" si="0"/>
        <v>17</v>
      </c>
      <c r="B25" s="242" t="str">
        <f>"Income Tax Calculation = line "&amp;A14&amp;" * line "&amp;A18&amp;""</f>
        <v>Income Tax Calculation = line 7 * line 10</v>
      </c>
      <c r="C25" s="245"/>
      <c r="E25" s="263"/>
      <c r="F25" s="246"/>
      <c r="G25" s="246"/>
      <c r="H25" s="247"/>
      <c r="I25" s="488">
        <f>+E18*J14</f>
        <v>409721.19779894972</v>
      </c>
      <c r="J25" s="487"/>
    </row>
    <row r="26" spans="1:10">
      <c r="A26" s="227">
        <f t="shared" si="0"/>
        <v>18</v>
      </c>
      <c r="B26" s="235" t="str">
        <f>"ITC adjustment (line "&amp;A21&amp;" * line "&amp;A22&amp;")"</f>
        <v>ITC adjustment (line 13 * line 14)</v>
      </c>
      <c r="C26" s="245"/>
      <c r="D26" s="245"/>
      <c r="E26" s="263">
        <f>+E$21*E22</f>
        <v>0</v>
      </c>
      <c r="F26" s="246"/>
      <c r="G26" s="248" t="s">
        <v>27</v>
      </c>
      <c r="H26" s="226">
        <f>+'Attachment H-30A'!G83</f>
        <v>1</v>
      </c>
      <c r="I26" s="488">
        <f>+E26*H26</f>
        <v>0</v>
      </c>
      <c r="J26" s="487"/>
    </row>
    <row r="27" spans="1:10">
      <c r="A27" s="227">
        <f t="shared" si="0"/>
        <v>19</v>
      </c>
      <c r="B27" s="235" t="str">
        <f>"Excess Deferred Income Tax Adjustment (line "&amp;A21&amp;" * line "&amp;A23&amp;")"</f>
        <v>Excess Deferred Income Tax Adjustment (line 13 * line 15)</v>
      </c>
      <c r="C27" s="245"/>
      <c r="D27" s="245"/>
      <c r="E27" s="263">
        <f>+E$21*E23</f>
        <v>0</v>
      </c>
      <c r="F27" s="246"/>
      <c r="G27" s="248" t="s">
        <v>27</v>
      </c>
      <c r="H27" s="226">
        <f>H26</f>
        <v>1</v>
      </c>
      <c r="I27" s="488">
        <f>+E27*H27</f>
        <v>0</v>
      </c>
      <c r="J27" s="487"/>
    </row>
    <row r="28" spans="1:10">
      <c r="A28" s="227">
        <f t="shared" si="0"/>
        <v>20</v>
      </c>
      <c r="B28" s="235" t="str">
        <f>"Permanent Differences Tax Adjustment (line "&amp;A21&amp;" * "&amp;A24&amp;")"</f>
        <v>Permanent Differences Tax Adjustment (line 13 * 16)</v>
      </c>
      <c r="C28" s="245"/>
      <c r="D28" s="245"/>
      <c r="E28" s="489">
        <f>+E$21*E24</f>
        <v>0</v>
      </c>
      <c r="F28" s="246"/>
      <c r="G28" s="248" t="s">
        <v>27</v>
      </c>
      <c r="H28" s="226">
        <f>H27</f>
        <v>1</v>
      </c>
      <c r="I28" s="489">
        <f>+E28*H28</f>
        <v>0</v>
      </c>
      <c r="J28" s="487"/>
    </row>
    <row r="29" spans="1:10">
      <c r="A29" s="227">
        <f t="shared" si="0"/>
        <v>21</v>
      </c>
      <c r="B29" s="249" t="str">
        <f>"Total Income Taxes (sum lines "&amp;A25&amp;" - "&amp;A28&amp;")"</f>
        <v>Total Income Taxes (sum lines 17 - 20)</v>
      </c>
      <c r="C29" s="235"/>
      <c r="D29" s="235"/>
      <c r="E29" s="243"/>
      <c r="F29" s="246"/>
      <c r="G29" s="246" t="s">
        <v>2</v>
      </c>
      <c r="H29" s="247" t="s">
        <v>2</v>
      </c>
      <c r="I29" s="490">
        <f>SUM(I25:I28)</f>
        <v>409721.19779894972</v>
      </c>
      <c r="J29" s="260">
        <f>+I29</f>
        <v>409721.19779894972</v>
      </c>
    </row>
    <row r="30" spans="1:10">
      <c r="A30" s="227"/>
      <c r="I30" s="487"/>
      <c r="J30" s="487"/>
    </row>
    <row r="31" spans="1:10">
      <c r="A31" s="227">
        <f>+A29+1</f>
        <v>22</v>
      </c>
      <c r="B31" s="235" t="s">
        <v>744</v>
      </c>
      <c r="D31" s="238" t="str">
        <f>"(line "&amp;A14&amp;" + line "&amp;A29&amp;")"</f>
        <v>(line 7 + line 21)</v>
      </c>
      <c r="I31" s="487"/>
      <c r="J31" s="260">
        <f>+J29+J14</f>
        <v>1621671.9603356125</v>
      </c>
    </row>
    <row r="32" spans="1:10">
      <c r="A32" s="227"/>
      <c r="I32" s="487"/>
      <c r="J32" s="487"/>
    </row>
    <row r="33" spans="1:10">
      <c r="A33" s="227">
        <f>+A31+1</f>
        <v>23</v>
      </c>
      <c r="B33" s="225" t="s">
        <v>898</v>
      </c>
      <c r="I33" s="487"/>
      <c r="J33" s="260">
        <f>+'Attachment H-30A'!I169</f>
        <v>1117281.7665087366</v>
      </c>
    </row>
    <row r="34" spans="1:10">
      <c r="A34" s="227">
        <f t="shared" si="0"/>
        <v>24</v>
      </c>
      <c r="B34" s="225" t="s">
        <v>899</v>
      </c>
      <c r="I34" s="487"/>
      <c r="J34" s="260">
        <f>+'Attachment H-30A'!I166</f>
        <v>373780.7418516734</v>
      </c>
    </row>
    <row r="35" spans="1:10">
      <c r="A35" s="227">
        <f t="shared" si="0"/>
        <v>25</v>
      </c>
      <c r="B35" s="235" t="s">
        <v>745</v>
      </c>
      <c r="D35" s="238" t="str">
        <f>"(line "&amp;A33&amp;" + line "&amp;A34&amp;")"</f>
        <v>(line 23 + line 24)</v>
      </c>
      <c r="I35" s="487"/>
      <c r="J35" s="689">
        <f>SUM(J33:J34)</f>
        <v>1491062.5083604101</v>
      </c>
    </row>
    <row r="36" spans="1:10">
      <c r="A36" s="227">
        <f t="shared" si="0"/>
        <v>26</v>
      </c>
      <c r="B36" s="235" t="s">
        <v>746</v>
      </c>
      <c r="D36" s="238" t="str">
        <f>"(line "&amp;A31&amp;" - line "&amp;A35&amp;")"</f>
        <v>(line 22 - line 25)</v>
      </c>
      <c r="I36" s="225"/>
      <c r="J36" s="845">
        <f>+J31-J35</f>
        <v>130609.45197520242</v>
      </c>
    </row>
    <row r="37" spans="1:10">
      <c r="A37" s="227">
        <f t="shared" si="0"/>
        <v>27</v>
      </c>
      <c r="B37" s="225" t="s">
        <v>288</v>
      </c>
      <c r="I37" s="225"/>
      <c r="J37" s="276">
        <f>+J5</f>
        <v>15778166.004654337</v>
      </c>
    </row>
    <row r="38" spans="1:10">
      <c r="A38" s="227">
        <f t="shared" si="0"/>
        <v>28</v>
      </c>
      <c r="B38" s="225" t="s">
        <v>747</v>
      </c>
      <c r="I38" s="225"/>
      <c r="J38" s="277">
        <f>IF(J37=0,0,J36/J37)</f>
        <v>8.2778601731452479E-3</v>
      </c>
    </row>
    <row r="39" spans="1:10">
      <c r="I39" s="225"/>
      <c r="J39" s="231"/>
    </row>
    <row r="40" spans="1:10">
      <c r="A40" s="666" t="s">
        <v>267</v>
      </c>
      <c r="I40" s="225"/>
      <c r="J40" s="231"/>
    </row>
    <row r="41" spans="1:10">
      <c r="A41" s="665" t="s">
        <v>62</v>
      </c>
      <c r="B41" s="260" t="s">
        <v>748</v>
      </c>
      <c r="I41" s="225"/>
      <c r="J41" s="231"/>
    </row>
    <row r="42" spans="1:10">
      <c r="A42" s="665"/>
      <c r="B42" s="225" t="s">
        <v>749</v>
      </c>
      <c r="I42" s="225"/>
      <c r="J42" s="231"/>
    </row>
    <row r="43" spans="1:10">
      <c r="A43" s="665"/>
      <c r="B43" s="225" t="s">
        <v>634</v>
      </c>
      <c r="I43" s="225"/>
      <c r="J43" s="231"/>
    </row>
    <row r="44" spans="1:10">
      <c r="A44" s="665"/>
      <c r="B44" s="225" t="s">
        <v>635</v>
      </c>
      <c r="I44" s="225"/>
      <c r="J44" s="231"/>
    </row>
    <row r="45" spans="1:10">
      <c r="A45" s="665" t="s">
        <v>63</v>
      </c>
      <c r="B45" s="225" t="s">
        <v>268</v>
      </c>
      <c r="I45" s="225"/>
      <c r="J45" s="231"/>
    </row>
    <row r="46" spans="1:10">
      <c r="B46" s="225" t="s">
        <v>900</v>
      </c>
      <c r="I46" s="225"/>
      <c r="J46" s="231"/>
    </row>
    <row r="47" spans="1:10">
      <c r="A47" s="665" t="s">
        <v>64</v>
      </c>
      <c r="B47" s="225" t="s">
        <v>907</v>
      </c>
      <c r="I47" s="225"/>
      <c r="J47" s="231"/>
    </row>
    <row r="48" spans="1:10">
      <c r="B48" s="225" t="s">
        <v>908</v>
      </c>
    </row>
  </sheetData>
  <customSheetViews>
    <customSheetView guid="{63AFAF34-E340-4B5E-A289-FFB7051CA9B6}" scale="80">
      <selection activeCell="H12" sqref="H12"/>
      <pageMargins left="0.7" right="0.7" top="0.75" bottom="0.75" header="0.3" footer="0.3"/>
      <pageSetup scale="64" orientation="landscape" r:id="rId1"/>
    </customSheetView>
    <customSheetView guid="{F1DC5514-577A-46EB-866C-26F0BED2C286}" scale="75" showPageBreaks="1" view="pageBreakPreview">
      <selection activeCell="E33" sqref="E33"/>
      <pageMargins left="0.7" right="0.7" top="0.75" bottom="0.75" header="0.3" footer="0.3"/>
      <pageSetup scale="64" orientation="landscape" r:id="rId2"/>
    </customSheetView>
  </customSheetViews>
  <mergeCells count="3">
    <mergeCell ref="B1:J1"/>
    <mergeCell ref="B2:J2"/>
    <mergeCell ref="B3:J3"/>
  </mergeCells>
  <phoneticPr fontId="0" type="noConversion"/>
  <pageMargins left="0.7" right="0.7" top="0.75" bottom="0.75" header="0.3" footer="0.3"/>
  <pageSetup scale="64"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zoomScaleNormal="100" zoomScaleSheetLayoutView="70" workbookViewId="0">
      <selection activeCell="B12" sqref="B12"/>
    </sheetView>
  </sheetViews>
  <sheetFormatPr defaultColWidth="8.90625" defaultRowHeight="13.2"/>
  <cols>
    <col min="1" max="1" width="6" style="437" customWidth="1"/>
    <col min="2" max="2" width="28.36328125" style="411" customWidth="1"/>
    <col min="3" max="3" width="12.08984375" style="539" customWidth="1"/>
    <col min="4" max="4" width="21.6328125" style="411" customWidth="1"/>
    <col min="5" max="5" width="14.6328125" style="411" customWidth="1"/>
    <col min="6" max="6" width="14.54296875" style="411" customWidth="1"/>
    <col min="7" max="7" width="15.1796875" style="411" customWidth="1"/>
    <col min="8" max="8" width="13.81640625" style="411" customWidth="1"/>
    <col min="9" max="9" width="12" style="411" customWidth="1"/>
    <col min="10" max="10" width="9.54296875" style="411" customWidth="1"/>
    <col min="11" max="11" width="12" style="411" customWidth="1"/>
    <col min="12" max="12" width="10.36328125" style="411" customWidth="1"/>
    <col min="13" max="13" width="13.54296875" style="411" customWidth="1"/>
    <col min="14" max="16384" width="8.90625" style="411"/>
  </cols>
  <sheetData>
    <row r="1" spans="1:13">
      <c r="L1" s="407" t="s">
        <v>414</v>
      </c>
      <c r="M1" s="407"/>
    </row>
    <row r="2" spans="1:13">
      <c r="F2" s="408" t="s">
        <v>182</v>
      </c>
    </row>
    <row r="3" spans="1:13">
      <c r="F3" s="419" t="s">
        <v>553</v>
      </c>
    </row>
    <row r="4" spans="1:13">
      <c r="E4" s="407"/>
      <c r="F4" s="414" t="str">
        <f>+'Attachment H-30A'!D5</f>
        <v>Transource Maryland, LLC</v>
      </c>
      <c r="G4" s="407"/>
      <c r="H4" s="407"/>
      <c r="J4" s="407"/>
      <c r="K4" s="407"/>
      <c r="L4" s="407"/>
      <c r="M4" s="410"/>
    </row>
    <row r="5" spans="1:13">
      <c r="E5" s="407"/>
      <c r="G5" s="409"/>
      <c r="H5" s="409"/>
      <c r="J5" s="409"/>
      <c r="K5" s="409"/>
      <c r="L5" s="409"/>
      <c r="M5" s="410"/>
    </row>
    <row r="6" spans="1:13" ht="70.5" customHeight="1">
      <c r="B6" s="988" t="s">
        <v>589</v>
      </c>
      <c r="C6" s="988"/>
      <c r="D6" s="988"/>
      <c r="E6" s="988"/>
      <c r="F6" s="988"/>
      <c r="G6" s="988"/>
      <c r="H6" s="988"/>
      <c r="I6" s="988"/>
      <c r="J6" s="988"/>
      <c r="K6" s="988"/>
      <c r="L6" s="988"/>
      <c r="M6" s="588"/>
    </row>
    <row r="7" spans="1:13" s="418" customFormat="1" ht="27" customHeight="1">
      <c r="A7" s="438"/>
      <c r="B7" s="998" t="s">
        <v>665</v>
      </c>
      <c r="C7" s="998"/>
      <c r="D7" s="998"/>
      <c r="E7" s="998"/>
      <c r="F7" s="998"/>
      <c r="G7" s="998"/>
      <c r="H7" s="998"/>
      <c r="I7" s="998"/>
      <c r="J7" s="998"/>
      <c r="K7" s="415"/>
      <c r="L7" s="415"/>
      <c r="M7" s="415"/>
    </row>
    <row r="8" spans="1:13" s="568" customFormat="1" ht="18" customHeight="1">
      <c r="A8" s="583"/>
      <c r="B8" s="710"/>
      <c r="C8" s="710"/>
      <c r="D8" s="710"/>
      <c r="E8" s="710"/>
      <c r="F8" s="710"/>
      <c r="G8" s="710"/>
      <c r="H8" s="710"/>
      <c r="I8" s="710"/>
      <c r="J8" s="710"/>
      <c r="K8" s="564"/>
      <c r="L8" s="564"/>
      <c r="M8" s="564"/>
    </row>
    <row r="9" spans="1:13" s="418" customFormat="1" ht="15.75" customHeight="1">
      <c r="A9" s="527" t="s">
        <v>594</v>
      </c>
      <c r="B9" s="415"/>
      <c r="C9" s="564"/>
      <c r="D9" s="415"/>
      <c r="E9" s="1006" t="s">
        <v>485</v>
      </c>
      <c r="F9" s="1007"/>
      <c r="G9" s="1001" t="s">
        <v>552</v>
      </c>
      <c r="H9" s="450" t="s">
        <v>484</v>
      </c>
      <c r="I9" s="420"/>
      <c r="J9" s="423"/>
      <c r="K9" s="423"/>
      <c r="L9" s="421"/>
    </row>
    <row r="10" spans="1:13" s="418" customFormat="1" ht="15.75" customHeight="1">
      <c r="A10" s="438">
        <v>1</v>
      </c>
      <c r="B10" s="415" t="s">
        <v>712</v>
      </c>
      <c r="C10" s="564"/>
      <c r="D10" s="415"/>
      <c r="E10" s="1003" t="s">
        <v>304</v>
      </c>
      <c r="F10" s="1005"/>
      <c r="G10" s="1002"/>
      <c r="H10" s="424" t="s">
        <v>555</v>
      </c>
      <c r="I10" s="1003" t="s">
        <v>306</v>
      </c>
      <c r="J10" s="1004"/>
      <c r="K10" s="1004"/>
      <c r="L10" s="1005"/>
    </row>
    <row r="11" spans="1:13" s="418" customFormat="1" ht="13.8">
      <c r="A11" s="438">
        <v>2</v>
      </c>
      <c r="B11" s="847">
        <v>2020</v>
      </c>
      <c r="C11" s="571"/>
      <c r="D11" s="415"/>
      <c r="E11" s="425"/>
      <c r="F11" s="425"/>
      <c r="G11" s="591">
        <v>1898876.4707137714</v>
      </c>
      <c r="H11" s="426"/>
      <c r="I11" s="425"/>
      <c r="J11" s="425"/>
      <c r="K11" s="425"/>
      <c r="L11" s="425"/>
    </row>
    <row r="12" spans="1:13" s="418" customFormat="1" ht="13.8">
      <c r="B12" s="427" t="s">
        <v>62</v>
      </c>
      <c r="C12" s="574"/>
      <c r="D12" s="427" t="s">
        <v>63</v>
      </c>
      <c r="E12" s="424" t="s">
        <v>64</v>
      </c>
      <c r="F12" s="424" t="s">
        <v>65</v>
      </c>
      <c r="G12" s="422" t="s">
        <v>66</v>
      </c>
      <c r="H12" s="428" t="s">
        <v>67</v>
      </c>
      <c r="I12" s="428" t="s">
        <v>68</v>
      </c>
      <c r="J12" s="428" t="s">
        <v>69</v>
      </c>
      <c r="K12" s="449" t="s">
        <v>70</v>
      </c>
      <c r="L12" s="428" t="s">
        <v>71</v>
      </c>
    </row>
    <row r="13" spans="1:13" s="418" customFormat="1" ht="13.8">
      <c r="A13" s="438"/>
      <c r="B13" s="425"/>
      <c r="C13" s="572"/>
      <c r="D13" s="422"/>
      <c r="E13" s="422"/>
      <c r="F13" s="441" t="s">
        <v>307</v>
      </c>
      <c r="G13" s="422" t="s">
        <v>559</v>
      </c>
      <c r="H13" s="422"/>
      <c r="I13" s="425"/>
      <c r="J13" s="422" t="s">
        <v>479</v>
      </c>
      <c r="K13" s="425"/>
      <c r="L13" s="425"/>
    </row>
    <row r="14" spans="1:13" s="418" customFormat="1" ht="13.8">
      <c r="A14" s="438"/>
      <c r="B14" s="426"/>
      <c r="C14" s="573"/>
      <c r="D14" s="575" t="s">
        <v>313</v>
      </c>
      <c r="E14" s="428"/>
      <c r="F14" s="439" t="s">
        <v>13</v>
      </c>
      <c r="G14" s="428" t="s">
        <v>379</v>
      </c>
      <c r="H14" s="428" t="s">
        <v>479</v>
      </c>
      <c r="I14" s="428" t="s">
        <v>380</v>
      </c>
      <c r="J14" s="428" t="s">
        <v>273</v>
      </c>
      <c r="K14" s="428" t="s">
        <v>325</v>
      </c>
      <c r="L14" s="428"/>
    </row>
    <row r="15" spans="1:13" s="418" customFormat="1" ht="13.8">
      <c r="A15" s="438"/>
      <c r="B15" s="428"/>
      <c r="C15" s="575"/>
      <c r="D15" s="575" t="s">
        <v>585</v>
      </c>
      <c r="E15" s="428" t="s">
        <v>308</v>
      </c>
      <c r="F15" s="439" t="s">
        <v>282</v>
      </c>
      <c r="G15" s="428" t="s">
        <v>311</v>
      </c>
      <c r="H15" s="428" t="s">
        <v>308</v>
      </c>
      <c r="I15" s="428" t="s">
        <v>283</v>
      </c>
      <c r="J15" s="428" t="s">
        <v>309</v>
      </c>
      <c r="K15" s="448" t="s">
        <v>476</v>
      </c>
      <c r="L15" s="428" t="s">
        <v>332</v>
      </c>
    </row>
    <row r="16" spans="1:13" s="418" customFormat="1" ht="16.2">
      <c r="A16" s="438"/>
      <c r="B16" s="570" t="s">
        <v>310</v>
      </c>
      <c r="C16" s="570" t="s">
        <v>580</v>
      </c>
      <c r="D16" s="570" t="s">
        <v>586</v>
      </c>
      <c r="E16" s="424" t="s">
        <v>312</v>
      </c>
      <c r="F16" s="439" t="s">
        <v>305</v>
      </c>
      <c r="G16" s="442" t="s">
        <v>556</v>
      </c>
      <c r="H16" s="424" t="s">
        <v>483</v>
      </c>
      <c r="I16" s="424" t="s">
        <v>557</v>
      </c>
      <c r="J16" s="424" t="s">
        <v>480</v>
      </c>
      <c r="K16" s="447" t="s">
        <v>481</v>
      </c>
      <c r="L16" s="424" t="s">
        <v>558</v>
      </c>
    </row>
    <row r="17" spans="1:13" s="418" customFormat="1" ht="13.8">
      <c r="A17" s="438">
        <v>3</v>
      </c>
      <c r="B17" s="468" t="s">
        <v>890</v>
      </c>
      <c r="C17" s="599"/>
      <c r="D17" s="435"/>
      <c r="E17" s="451">
        <v>0</v>
      </c>
      <c r="F17" s="464">
        <f>IF(E$29=0,0,E17/E$29)</f>
        <v>0</v>
      </c>
      <c r="G17" s="455">
        <f>IF(G$11=0,0,F17*G$11)</f>
        <v>0</v>
      </c>
      <c r="H17" s="456">
        <v>0</v>
      </c>
      <c r="I17" s="459">
        <f>+H17-G17</f>
        <v>0</v>
      </c>
      <c r="J17" s="459">
        <f>+$J$31*F17</f>
        <v>0</v>
      </c>
      <c r="K17" s="460">
        <f>+D38</f>
        <v>0</v>
      </c>
      <c r="L17" s="531">
        <f>+I17+J17+K17</f>
        <v>0</v>
      </c>
    </row>
    <row r="18" spans="1:13" s="568" customFormat="1" ht="13.8">
      <c r="A18" s="582"/>
      <c r="B18" s="589"/>
      <c r="C18" s="589"/>
      <c r="D18" s="518"/>
      <c r="E18" s="519"/>
      <c r="F18" s="520"/>
      <c r="G18" s="521"/>
      <c r="H18" s="521"/>
      <c r="I18" s="522"/>
      <c r="J18" s="522"/>
      <c r="K18" s="522"/>
      <c r="L18" s="522"/>
    </row>
    <row r="19" spans="1:13" s="418" customFormat="1" ht="13.8">
      <c r="A19" s="438" t="s">
        <v>590</v>
      </c>
      <c r="B19" s="954" t="s">
        <v>904</v>
      </c>
      <c r="C19" s="961" t="s">
        <v>581</v>
      </c>
      <c r="D19" s="954" t="s">
        <v>905</v>
      </c>
      <c r="E19" s="452">
        <v>1898876.449819338</v>
      </c>
      <c r="F19" s="465">
        <f>IF(E$29=0,0,E19/E$29)</f>
        <v>1</v>
      </c>
      <c r="G19" s="455">
        <f>IF(G$11=0,0,F19*G$11)</f>
        <v>1898876.4707137714</v>
      </c>
      <c r="H19" s="457">
        <v>1494385.1331406019</v>
      </c>
      <c r="I19" s="461">
        <f>+H19-G19</f>
        <v>-404491.3375731695</v>
      </c>
      <c r="J19" s="459">
        <f>+$J$31*F19</f>
        <v>-28016.806379616901</v>
      </c>
      <c r="K19" s="462">
        <v>0</v>
      </c>
      <c r="L19" s="594">
        <f>+I19+J19+K19</f>
        <v>-432508.1439527864</v>
      </c>
    </row>
    <row r="20" spans="1:13" s="418" customFormat="1" ht="13.8">
      <c r="A20" s="438" t="s">
        <v>591</v>
      </c>
      <c r="B20" s="961"/>
      <c r="C20" s="961"/>
      <c r="D20" s="958"/>
      <c r="E20" s="452">
        <v>0</v>
      </c>
      <c r="F20" s="465">
        <f>IF(E$29=0,0,E20/E$29)</f>
        <v>0</v>
      </c>
      <c r="G20" s="455">
        <f>IF(G$11=0,0,F20*G$11)</f>
        <v>0</v>
      </c>
      <c r="H20" s="457"/>
      <c r="I20" s="461">
        <f>+H20-G20</f>
        <v>0</v>
      </c>
      <c r="J20" s="459">
        <f>+$J$31*F20</f>
        <v>0</v>
      </c>
      <c r="K20" s="462">
        <v>0</v>
      </c>
      <c r="L20" s="594">
        <f>+I20+J20+K20</f>
        <v>0</v>
      </c>
    </row>
    <row r="21" spans="1:13" s="568" customFormat="1" ht="13.8">
      <c r="A21" s="582">
        <v>5</v>
      </c>
      <c r="B21" s="960" t="s">
        <v>583</v>
      </c>
      <c r="C21" s="960"/>
      <c r="D21" s="963"/>
      <c r="E21" s="525">
        <f>+E19+E20</f>
        <v>1898876.449819338</v>
      </c>
      <c r="F21" s="526"/>
      <c r="G21" s="525">
        <f t="shared" ref="G21:L21" si="0">+G19+G20</f>
        <v>1898876.4707137714</v>
      </c>
      <c r="H21" s="525">
        <f t="shared" si="0"/>
        <v>1494385.1331406019</v>
      </c>
      <c r="I21" s="525">
        <f t="shared" si="0"/>
        <v>-404491.3375731695</v>
      </c>
      <c r="J21" s="525">
        <f t="shared" si="0"/>
        <v>-28016.806379616901</v>
      </c>
      <c r="K21" s="525">
        <f t="shared" si="0"/>
        <v>0</v>
      </c>
      <c r="L21" s="528">
        <f t="shared" si="0"/>
        <v>-432508.1439527864</v>
      </c>
    </row>
    <row r="22" spans="1:13" s="568" customFormat="1" ht="13.8">
      <c r="A22" s="582"/>
      <c r="B22" s="959"/>
      <c r="C22" s="959"/>
      <c r="D22" s="962"/>
      <c r="E22" s="519"/>
      <c r="F22" s="520"/>
      <c r="G22" s="521"/>
      <c r="H22" s="521"/>
      <c r="I22" s="523"/>
      <c r="J22" s="522"/>
      <c r="K22" s="523"/>
      <c r="L22" s="522"/>
    </row>
    <row r="23" spans="1:13" s="418" customFormat="1" ht="13.8">
      <c r="A23" s="438" t="s">
        <v>592</v>
      </c>
      <c r="B23" s="961"/>
      <c r="C23" s="961" t="s">
        <v>582</v>
      </c>
      <c r="D23" s="958"/>
      <c r="E23" s="452">
        <v>0</v>
      </c>
      <c r="F23" s="465">
        <f>IF(E$29=0,0,E23/E$29)</f>
        <v>0</v>
      </c>
      <c r="G23" s="455">
        <f>IF(G$11=0,0,F23*G$11)</f>
        <v>0</v>
      </c>
      <c r="H23" s="457"/>
      <c r="I23" s="461">
        <f>+H23-G23</f>
        <v>0</v>
      </c>
      <c r="J23" s="594">
        <f>+$J$31*F23</f>
        <v>0</v>
      </c>
      <c r="K23" s="462">
        <v>0</v>
      </c>
      <c r="L23" s="594">
        <f>+I23+J23+K23</f>
        <v>0</v>
      </c>
    </row>
    <row r="24" spans="1:13" s="418" customFormat="1" ht="13.8">
      <c r="A24" s="438" t="s">
        <v>593</v>
      </c>
      <c r="B24" s="961"/>
      <c r="C24" s="961"/>
      <c r="D24" s="958"/>
      <c r="E24" s="452">
        <v>0</v>
      </c>
      <c r="F24" s="465">
        <f>IF(E$29=0,0,E24/E$29)</f>
        <v>0</v>
      </c>
      <c r="G24" s="455">
        <f>IF(G$11=0,0,F24*G$11)</f>
        <v>0</v>
      </c>
      <c r="H24" s="457"/>
      <c r="I24" s="461">
        <f>+H24-G24</f>
        <v>0</v>
      </c>
      <c r="J24" s="594">
        <f>+$J$31*F24</f>
        <v>0</v>
      </c>
      <c r="K24" s="462">
        <v>0</v>
      </c>
      <c r="L24" s="594">
        <f>+I24+J24+K24</f>
        <v>0</v>
      </c>
    </row>
    <row r="25" spans="1:13" s="568" customFormat="1" ht="13.8">
      <c r="A25" s="582">
        <v>7</v>
      </c>
      <c r="B25" s="590" t="s">
        <v>584</v>
      </c>
      <c r="C25" s="590"/>
      <c r="D25" s="524"/>
      <c r="E25" s="525">
        <f>+E23+E24</f>
        <v>0</v>
      </c>
      <c r="F25" s="526"/>
      <c r="G25" s="528">
        <f t="shared" ref="G25:L25" si="1">+G23+G24</f>
        <v>0</v>
      </c>
      <c r="H25" s="585">
        <f t="shared" si="1"/>
        <v>0</v>
      </c>
      <c r="I25" s="525">
        <f t="shared" si="1"/>
        <v>0</v>
      </c>
      <c r="J25" s="525">
        <f t="shared" si="1"/>
        <v>0</v>
      </c>
      <c r="K25" s="525">
        <f t="shared" si="1"/>
        <v>0</v>
      </c>
      <c r="L25" s="528">
        <f t="shared" si="1"/>
        <v>0</v>
      </c>
    </row>
    <row r="26" spans="1:13" s="568" customFormat="1" ht="13.8">
      <c r="A26" s="582"/>
      <c r="B26" s="589"/>
      <c r="C26" s="589"/>
      <c r="D26" s="518"/>
      <c r="E26" s="519"/>
      <c r="F26" s="520"/>
      <c r="G26" s="523"/>
      <c r="H26" s="521"/>
      <c r="I26" s="523"/>
      <c r="J26" s="522"/>
      <c r="K26" s="523"/>
      <c r="L26" s="522"/>
    </row>
    <row r="27" spans="1:13" s="568" customFormat="1" ht="13.8">
      <c r="A27" s="583">
        <f>+A25+1</f>
        <v>8</v>
      </c>
      <c r="B27" s="599" t="s">
        <v>404</v>
      </c>
      <c r="C27" s="599"/>
      <c r="D27" s="580"/>
      <c r="E27" s="591"/>
      <c r="F27" s="598"/>
      <c r="G27" s="595"/>
      <c r="H27" s="593"/>
      <c r="I27" s="595"/>
      <c r="J27" s="594"/>
      <c r="K27" s="596"/>
      <c r="L27" s="594"/>
    </row>
    <row r="28" spans="1:13">
      <c r="A28" s="438"/>
      <c r="B28" s="429"/>
      <c r="C28" s="576"/>
      <c r="D28" s="429"/>
      <c r="E28" s="453"/>
      <c r="F28" s="466"/>
      <c r="G28" s="597"/>
      <c r="H28" s="458"/>
      <c r="I28" s="463"/>
      <c r="J28" s="463"/>
      <c r="K28" s="463"/>
      <c r="L28" s="597"/>
    </row>
    <row r="29" spans="1:13">
      <c r="A29" s="438">
        <f>+A27+1</f>
        <v>9</v>
      </c>
      <c r="B29" s="415" t="s">
        <v>475</v>
      </c>
      <c r="C29" s="564"/>
      <c r="D29" s="415"/>
      <c r="E29" s="454">
        <f>+E17+E21+E25+E27</f>
        <v>1898876.449819338</v>
      </c>
      <c r="F29" s="467">
        <f>SUM(F17:F28)</f>
        <v>1</v>
      </c>
      <c r="G29" s="592">
        <f t="shared" ref="G29:L29" si="2">+G17+G21+G25+G27</f>
        <v>1898876.4707137714</v>
      </c>
      <c r="H29" s="592">
        <f t="shared" si="2"/>
        <v>1494385.1331406019</v>
      </c>
      <c r="I29" s="592">
        <f t="shared" si="2"/>
        <v>-404491.3375731695</v>
      </c>
      <c r="J29" s="592">
        <f t="shared" si="2"/>
        <v>-28016.806379616901</v>
      </c>
      <c r="K29" s="592">
        <f t="shared" si="2"/>
        <v>0</v>
      </c>
      <c r="L29" s="592">
        <f t="shared" si="2"/>
        <v>-432508.1439527864</v>
      </c>
    </row>
    <row r="30" spans="1:13">
      <c r="A30" s="438"/>
      <c r="B30" s="415"/>
      <c r="C30" s="564"/>
      <c r="D30" s="415"/>
      <c r="E30" s="430"/>
      <c r="F30" s="430"/>
      <c r="G30" s="430"/>
      <c r="H30" s="454"/>
      <c r="I30" s="430"/>
      <c r="J30" s="430"/>
      <c r="K30" s="430"/>
      <c r="L30" s="430"/>
    </row>
    <row r="31" spans="1:13">
      <c r="A31" s="438">
        <f>+A29+1</f>
        <v>10</v>
      </c>
      <c r="B31" s="415"/>
      <c r="C31" s="564"/>
      <c r="D31" s="415"/>
      <c r="E31" s="430"/>
      <c r="F31" s="430"/>
      <c r="G31" s="816"/>
      <c r="H31" s="816" t="s">
        <v>624</v>
      </c>
      <c r="I31" s="816"/>
      <c r="J31" s="841">
        <f>+'6 - True-Up Interest'!I57</f>
        <v>-28016.806379616901</v>
      </c>
      <c r="K31" s="430"/>
      <c r="L31" s="430"/>
    </row>
    <row r="32" spans="1:13">
      <c r="A32" s="438"/>
      <c r="B32" s="415"/>
      <c r="C32" s="564"/>
      <c r="D32" s="415"/>
      <c r="E32" s="430"/>
      <c r="F32" s="430"/>
      <c r="G32" s="430"/>
      <c r="H32" s="430"/>
      <c r="I32" s="430"/>
      <c r="J32" s="430"/>
      <c r="K32" s="430"/>
      <c r="L32" s="430"/>
      <c r="M32" s="430"/>
    </row>
    <row r="33" spans="1:13">
      <c r="A33" s="438"/>
      <c r="B33" s="431"/>
      <c r="C33" s="577"/>
      <c r="D33" s="431"/>
      <c r="E33" s="412"/>
      <c r="F33" s="412"/>
      <c r="G33" s="412"/>
      <c r="H33" s="412"/>
      <c r="I33" s="412"/>
      <c r="J33" s="431"/>
      <c r="K33" s="431"/>
      <c r="L33" s="431"/>
    </row>
    <row r="34" spans="1:13">
      <c r="A34" s="440" t="s">
        <v>327</v>
      </c>
      <c r="D34" s="431"/>
      <c r="E34" s="412"/>
      <c r="F34" s="412"/>
      <c r="G34" s="412"/>
      <c r="H34" s="412"/>
      <c r="I34" s="412"/>
      <c r="J34" s="431"/>
      <c r="K34" s="431"/>
      <c r="L34" s="431"/>
    </row>
    <row r="35" spans="1:13" ht="15">
      <c r="A35" s="436"/>
      <c r="B35" s="404" t="s">
        <v>62</v>
      </c>
      <c r="C35" s="587"/>
      <c r="D35" s="404" t="s">
        <v>63</v>
      </c>
      <c r="E35"/>
      <c r="F35"/>
      <c r="G35"/>
      <c r="H35"/>
      <c r="L35" s="431"/>
    </row>
    <row r="36" spans="1:13" ht="15">
      <c r="A36" s="436"/>
      <c r="B36" s="432" t="str">
        <f>+A34</f>
        <v>Prior Period Adjustment</v>
      </c>
      <c r="C36" s="578"/>
      <c r="D36" s="433" t="s">
        <v>477</v>
      </c>
      <c r="E36"/>
      <c r="F36"/>
      <c r="G36"/>
      <c r="H36"/>
      <c r="L36" s="431"/>
    </row>
    <row r="37" spans="1:13" ht="15">
      <c r="A37" s="436"/>
      <c r="B37" s="662" t="s">
        <v>482</v>
      </c>
      <c r="C37" s="662" t="s">
        <v>199</v>
      </c>
      <c r="D37" s="663" t="s">
        <v>11</v>
      </c>
      <c r="E37"/>
      <c r="F37"/>
      <c r="G37"/>
      <c r="H37"/>
      <c r="L37" s="431"/>
    </row>
    <row r="38" spans="1:13" ht="15">
      <c r="A38" s="436">
        <f>+A31+1</f>
        <v>11</v>
      </c>
      <c r="B38" s="405" t="s">
        <v>554</v>
      </c>
      <c r="C38" s="817" t="s">
        <v>491</v>
      </c>
      <c r="D38" s="567">
        <f>+'11-Corrections'!F30</f>
        <v>0</v>
      </c>
      <c r="E38"/>
      <c r="F38"/>
      <c r="G38"/>
      <c r="H38"/>
      <c r="L38" s="431"/>
    </row>
    <row r="39" spans="1:13" ht="15">
      <c r="A39" s="436"/>
      <c r="B39" s="434"/>
      <c r="C39" s="579"/>
      <c r="D39" s="413"/>
      <c r="E39"/>
      <c r="F39"/>
      <c r="G39"/>
      <c r="H39"/>
      <c r="L39" s="431"/>
    </row>
    <row r="40" spans="1:13" ht="15">
      <c r="A40" s="436"/>
      <c r="D40" s="431"/>
      <c r="E40"/>
      <c r="F40"/>
      <c r="G40"/>
      <c r="H40"/>
      <c r="I40" s="406"/>
      <c r="L40" s="431"/>
    </row>
    <row r="41" spans="1:13" ht="14.25" customHeight="1">
      <c r="A41" s="527" t="s">
        <v>176</v>
      </c>
      <c r="B41" s="661"/>
      <c r="C41" s="564"/>
      <c r="D41" s="415"/>
      <c r="E41" s="415"/>
      <c r="F41" s="415"/>
      <c r="G41" s="415"/>
      <c r="H41" s="415"/>
      <c r="I41" s="415"/>
      <c r="J41" s="415"/>
      <c r="K41" s="415"/>
      <c r="L41" s="415"/>
      <c r="M41" s="415"/>
    </row>
    <row r="42" spans="1:13">
      <c r="A42" s="815" t="s">
        <v>655</v>
      </c>
      <c r="B42" s="797" t="s">
        <v>706</v>
      </c>
      <c r="C42" s="797"/>
      <c r="D42" s="797"/>
      <c r="E42" s="797"/>
      <c r="F42" s="797"/>
      <c r="G42" s="797"/>
      <c r="H42" s="797"/>
      <c r="I42" s="797"/>
      <c r="J42" s="797"/>
      <c r="K42" s="797"/>
      <c r="L42" s="797"/>
      <c r="M42" s="415"/>
    </row>
    <row r="43" spans="1:13">
      <c r="A43" s="815" t="s">
        <v>656</v>
      </c>
      <c r="B43" s="797" t="s">
        <v>736</v>
      </c>
      <c r="C43" s="797"/>
      <c r="D43" s="797"/>
      <c r="E43" s="797"/>
      <c r="F43" s="797"/>
      <c r="G43" s="797"/>
      <c r="H43" s="797"/>
      <c r="I43" s="797"/>
      <c r="J43" s="797"/>
      <c r="K43" s="797"/>
      <c r="L43" s="797"/>
      <c r="M43" s="415"/>
    </row>
    <row r="44" spans="1:13">
      <c r="A44" s="815" t="s">
        <v>657</v>
      </c>
      <c r="B44" s="797" t="s">
        <v>737</v>
      </c>
      <c r="C44" s="797"/>
      <c r="D44" s="797"/>
      <c r="E44" s="797"/>
      <c r="F44" s="797"/>
      <c r="G44" s="797"/>
      <c r="H44" s="797"/>
      <c r="I44" s="797"/>
      <c r="J44" s="797"/>
      <c r="K44" s="797"/>
      <c r="L44" s="797"/>
      <c r="M44" s="415"/>
    </row>
    <row r="45" spans="1:13" ht="28.5" customHeight="1">
      <c r="A45" s="815" t="s">
        <v>658</v>
      </c>
      <c r="B45" s="988" t="s">
        <v>738</v>
      </c>
      <c r="C45" s="988"/>
      <c r="D45" s="988"/>
      <c r="E45" s="988"/>
      <c r="F45" s="988"/>
      <c r="G45" s="988"/>
      <c r="H45" s="988"/>
      <c r="I45" s="988"/>
      <c r="J45" s="988"/>
      <c r="K45" s="988"/>
      <c r="L45" s="988"/>
      <c r="M45" s="402"/>
    </row>
    <row r="46" spans="1:13" ht="20.25" customHeight="1">
      <c r="A46" s="815" t="s">
        <v>659</v>
      </c>
      <c r="B46" s="1000" t="s">
        <v>660</v>
      </c>
      <c r="C46" s="1000"/>
      <c r="D46" s="1000"/>
      <c r="E46" s="1000"/>
      <c r="F46" s="1000"/>
      <c r="G46" s="1000"/>
      <c r="H46" s="1000"/>
      <c r="I46" s="1000"/>
      <c r="J46" s="1000"/>
      <c r="K46" s="1000"/>
      <c r="L46" s="1000"/>
      <c r="M46" s="415"/>
    </row>
    <row r="47" spans="1:13">
      <c r="A47" s="438"/>
      <c r="B47" s="416"/>
      <c r="C47" s="566"/>
      <c r="D47" s="415"/>
      <c r="E47" s="415"/>
      <c r="F47" s="415"/>
      <c r="G47" s="415"/>
      <c r="H47" s="415"/>
      <c r="I47" s="416"/>
      <c r="J47" s="415"/>
      <c r="K47" s="415"/>
      <c r="L47" s="415"/>
      <c r="M47" s="415"/>
    </row>
    <row r="48" spans="1:13">
      <c r="A48" s="438"/>
      <c r="B48" s="416"/>
      <c r="C48" s="566"/>
      <c r="D48" s="415"/>
      <c r="E48" s="415"/>
      <c r="F48" s="415"/>
      <c r="G48" s="415"/>
      <c r="H48" s="415"/>
      <c r="I48" s="416"/>
      <c r="J48" s="415"/>
      <c r="K48" s="415"/>
      <c r="L48" s="415"/>
      <c r="M48" s="415"/>
    </row>
  </sheetData>
  <customSheetViews>
    <customSheetView guid="{63AFAF34-E340-4B5E-A289-FFB7051CA9B6}" showPageBreaks="1" fitToPage="1" printArea="1" topLeftCell="A7">
      <selection activeCell="B17" sqref="B17"/>
      <pageMargins left="0.25" right="0.25" top="0.75" bottom="0.75" header="0.3" footer="0.3"/>
      <pageSetup scale="69" orientation="landscape" r:id="rId1"/>
    </customSheetView>
    <customSheetView guid="{F1DC5514-577A-46EB-866C-26F0BED2C286}" scale="70" showPageBreaks="1" fitToPage="1" printArea="1" view="pageBreakPreview">
      <selection activeCell="E31" sqref="E31"/>
      <pageMargins left="0.25" right="0.25" top="0.75" bottom="0.75" header="0.3" footer="0.3"/>
      <pageSetup scale="70" orientation="landscape" r:id="rId2"/>
    </customSheetView>
  </customSheetViews>
  <mergeCells count="8">
    <mergeCell ref="B46:L46"/>
    <mergeCell ref="B6:L6"/>
    <mergeCell ref="G9:G10"/>
    <mergeCell ref="I10:L10"/>
    <mergeCell ref="E9:F9"/>
    <mergeCell ref="E10:F10"/>
    <mergeCell ref="B45:L45"/>
    <mergeCell ref="B7:J7"/>
  </mergeCells>
  <pageMargins left="0.25" right="0.25" top="0.75" bottom="0.75" header="0.3" footer="0.3"/>
  <pageSetup scale="10"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6"/>
  <sheetViews>
    <sheetView view="pageBreakPreview" zoomScale="70" zoomScaleNormal="80" zoomScaleSheetLayoutView="70" workbookViewId="0">
      <selection activeCell="C53" sqref="C53"/>
    </sheetView>
  </sheetViews>
  <sheetFormatPr defaultColWidth="8.90625" defaultRowHeight="13.2"/>
  <cols>
    <col min="1" max="1" width="8" style="12" customWidth="1"/>
    <col min="2" max="2" width="34.81640625" style="14" customWidth="1"/>
    <col min="3" max="3" width="17.90625" style="14" customWidth="1"/>
    <col min="4" max="4" width="17" style="14" customWidth="1"/>
    <col min="5" max="5" width="19.90625" style="14" customWidth="1"/>
    <col min="6" max="6" width="19.54296875" style="14" customWidth="1"/>
    <col min="7" max="7" width="21.36328125" style="14" customWidth="1"/>
    <col min="8" max="8" width="18" style="14" customWidth="1"/>
    <col min="9" max="9" width="16.81640625" style="14" customWidth="1"/>
    <col min="10" max="10" width="17" style="14" customWidth="1"/>
    <col min="11" max="14" width="11.81640625" style="14" customWidth="1"/>
    <col min="15" max="16384" width="8.90625" style="14"/>
  </cols>
  <sheetData>
    <row r="1" spans="1:12">
      <c r="B1" s="1008" t="s">
        <v>183</v>
      </c>
      <c r="C1" s="1008"/>
      <c r="D1" s="1008"/>
      <c r="E1" s="1008"/>
      <c r="F1" s="1008"/>
      <c r="G1" s="1008"/>
      <c r="H1" s="1008"/>
      <c r="I1" s="1008"/>
      <c r="J1" s="1" t="s">
        <v>602</v>
      </c>
    </row>
    <row r="2" spans="1:12">
      <c r="A2" s="218"/>
      <c r="B2" s="1009" t="s">
        <v>241</v>
      </c>
      <c r="C2" s="1009"/>
      <c r="D2" s="1009"/>
      <c r="E2" s="1009"/>
      <c r="F2" s="1009"/>
      <c r="G2" s="1009"/>
      <c r="H2" s="1009"/>
      <c r="I2" s="1009"/>
      <c r="J2" s="1"/>
      <c r="L2" s="217"/>
    </row>
    <row r="3" spans="1:12">
      <c r="A3" s="218"/>
      <c r="B3" s="1010" t="str">
        <f>+'Attachment H-30A'!D5</f>
        <v>Transource Maryland, LLC</v>
      </c>
      <c r="C3" s="1010"/>
      <c r="D3" s="1010"/>
      <c r="E3" s="1010"/>
      <c r="F3" s="1010"/>
      <c r="G3" s="1010"/>
      <c r="H3" s="1010"/>
      <c r="I3" s="1010"/>
      <c r="J3" s="1"/>
    </row>
    <row r="4" spans="1:12">
      <c r="A4" s="218"/>
      <c r="C4" s="1"/>
      <c r="D4" s="1"/>
      <c r="E4" s="1"/>
      <c r="F4" s="1"/>
      <c r="G4" s="1"/>
      <c r="H4" s="1"/>
      <c r="I4" s="1"/>
      <c r="J4" s="1"/>
    </row>
    <row r="5" spans="1:12">
      <c r="A5" s="218"/>
      <c r="B5" s="2"/>
      <c r="C5" s="2"/>
      <c r="D5" s="2"/>
      <c r="E5" s="2"/>
      <c r="F5" s="834"/>
      <c r="G5" s="2"/>
      <c r="H5" s="2"/>
      <c r="I5" s="2"/>
      <c r="J5" s="2"/>
    </row>
    <row r="6" spans="1:12">
      <c r="A6" s="218"/>
      <c r="B6" s="2"/>
      <c r="C6" s="1013" t="s">
        <v>201</v>
      </c>
      <c r="D6" s="1013"/>
      <c r="E6" s="10" t="s">
        <v>203</v>
      </c>
      <c r="F6" s="10" t="s">
        <v>204</v>
      </c>
      <c r="G6" s="1013" t="s">
        <v>202</v>
      </c>
      <c r="H6" s="1013"/>
      <c r="I6" s="1012" t="s">
        <v>200</v>
      </c>
      <c r="J6" s="1012"/>
    </row>
    <row r="7" spans="1:12" s="11" customFormat="1" ht="26.4">
      <c r="A7" s="219" t="s">
        <v>713</v>
      </c>
      <c r="B7" s="3" t="s">
        <v>160</v>
      </c>
      <c r="C7" s="3" t="s">
        <v>16</v>
      </c>
      <c r="D7" s="3" t="s">
        <v>167</v>
      </c>
      <c r="E7" s="3" t="s">
        <v>375</v>
      </c>
      <c r="F7" s="3" t="s">
        <v>161</v>
      </c>
      <c r="G7" s="3" t="s">
        <v>162</v>
      </c>
      <c r="H7" s="3" t="s">
        <v>163</v>
      </c>
      <c r="I7" s="3" t="s">
        <v>16</v>
      </c>
      <c r="J7" s="3" t="s">
        <v>167</v>
      </c>
    </row>
    <row r="8" spans="1:12" s="13" customFormat="1">
      <c r="A8" s="218"/>
      <c r="B8" s="10" t="s">
        <v>190</v>
      </c>
      <c r="C8" s="10" t="s">
        <v>191</v>
      </c>
      <c r="D8" s="10" t="s">
        <v>192</v>
      </c>
      <c r="E8" s="3" t="s">
        <v>193</v>
      </c>
      <c r="F8" s="3" t="s">
        <v>195</v>
      </c>
      <c r="G8" s="3" t="s">
        <v>194</v>
      </c>
      <c r="H8" s="3" t="s">
        <v>196</v>
      </c>
      <c r="I8" s="4" t="s">
        <v>197</v>
      </c>
      <c r="J8" s="4" t="s">
        <v>198</v>
      </c>
    </row>
    <row r="9" spans="1:12" s="13" customFormat="1" ht="44.25" customHeight="1">
      <c r="A9" s="218"/>
      <c r="B9" s="250" t="s">
        <v>504</v>
      </c>
      <c r="C9" s="274" t="s">
        <v>278</v>
      </c>
      <c r="D9" s="297" t="s">
        <v>294</v>
      </c>
      <c r="E9" s="323" t="s">
        <v>604</v>
      </c>
      <c r="F9" s="297" t="s">
        <v>717</v>
      </c>
      <c r="G9" s="274" t="s">
        <v>281</v>
      </c>
      <c r="H9" s="274" t="s">
        <v>851</v>
      </c>
      <c r="I9" s="274" t="s">
        <v>279</v>
      </c>
      <c r="J9" s="274" t="s">
        <v>280</v>
      </c>
      <c r="K9"/>
    </row>
    <row r="10" spans="1:12" ht="15">
      <c r="A10" s="218">
        <v>1</v>
      </c>
      <c r="B10" s="5" t="s">
        <v>187</v>
      </c>
      <c r="C10" s="6">
        <v>0</v>
      </c>
      <c r="D10" s="6">
        <v>201971.71116495301</v>
      </c>
      <c r="E10" s="6">
        <v>15166383.299999999</v>
      </c>
      <c r="F10" s="6">
        <v>0</v>
      </c>
      <c r="G10" s="6">
        <v>0</v>
      </c>
      <c r="H10" s="6">
        <v>-9325.44</v>
      </c>
      <c r="I10" s="6">
        <v>0</v>
      </c>
      <c r="J10" s="6">
        <v>67237.967746793802</v>
      </c>
      <c r="K10"/>
    </row>
    <row r="11" spans="1:12" ht="15">
      <c r="A11" s="218">
        <v>2</v>
      </c>
      <c r="B11" s="5" t="s">
        <v>85</v>
      </c>
      <c r="C11" s="6">
        <v>0</v>
      </c>
      <c r="D11" s="6">
        <v>203236.626123956</v>
      </c>
      <c r="E11" s="6">
        <v>15170550.299999999</v>
      </c>
      <c r="F11" s="6">
        <v>0</v>
      </c>
      <c r="G11" s="6">
        <v>0</v>
      </c>
      <c r="H11" s="6">
        <v>-9325.44</v>
      </c>
      <c r="I11" s="6">
        <v>0</v>
      </c>
      <c r="J11" s="6">
        <v>70529.597912126395</v>
      </c>
      <c r="K11"/>
    </row>
    <row r="12" spans="1:12" ht="15">
      <c r="A12" s="218">
        <v>3</v>
      </c>
      <c r="B12" s="1" t="s">
        <v>84</v>
      </c>
      <c r="C12" s="6">
        <v>0</v>
      </c>
      <c r="D12" s="6">
        <v>205132.04760876999</v>
      </c>
      <c r="E12" s="6">
        <v>15174717.299999999</v>
      </c>
      <c r="F12" s="6">
        <v>0</v>
      </c>
      <c r="G12" s="6">
        <v>0</v>
      </c>
      <c r="H12" s="6">
        <v>-9325.44</v>
      </c>
      <c r="I12" s="6">
        <v>0</v>
      </c>
      <c r="J12" s="6">
        <v>73842.309993442395</v>
      </c>
      <c r="K12"/>
    </row>
    <row r="13" spans="1:12" ht="15">
      <c r="A13" s="218">
        <v>4</v>
      </c>
      <c r="B13" s="1" t="s">
        <v>164</v>
      </c>
      <c r="C13" s="6">
        <v>0</v>
      </c>
      <c r="D13" s="6">
        <v>207753.80750162801</v>
      </c>
      <c r="E13" s="6">
        <v>15178884.299999999</v>
      </c>
      <c r="F13" s="6">
        <v>0</v>
      </c>
      <c r="G13" s="6">
        <v>0</v>
      </c>
      <c r="H13" s="6">
        <v>-9325.44</v>
      </c>
      <c r="I13" s="6">
        <v>0</v>
      </c>
      <c r="J13" s="6">
        <v>77186.612432838505</v>
      </c>
      <c r="K13"/>
    </row>
    <row r="14" spans="1:12" ht="15">
      <c r="A14" s="218">
        <v>5</v>
      </c>
      <c r="B14" s="1" t="s">
        <v>76</v>
      </c>
      <c r="C14" s="6">
        <v>0</v>
      </c>
      <c r="D14" s="6">
        <v>210407.86634148599</v>
      </c>
      <c r="E14" s="6">
        <v>15183051.299999999</v>
      </c>
      <c r="F14" s="6">
        <v>0</v>
      </c>
      <c r="G14" s="6">
        <v>0</v>
      </c>
      <c r="H14" s="6">
        <v>-9325.44</v>
      </c>
      <c r="I14" s="6">
        <v>0</v>
      </c>
      <c r="J14" s="6">
        <v>80574.610870449003</v>
      </c>
      <c r="K14"/>
    </row>
    <row r="15" spans="1:12" ht="15">
      <c r="A15" s="218">
        <v>6</v>
      </c>
      <c r="B15" s="1" t="s">
        <v>75</v>
      </c>
      <c r="C15" s="6">
        <v>0</v>
      </c>
      <c r="D15" s="6">
        <v>213093.509784644</v>
      </c>
      <c r="E15" s="6">
        <v>15287218.299999999</v>
      </c>
      <c r="F15" s="6">
        <v>0</v>
      </c>
      <c r="G15" s="6">
        <v>0</v>
      </c>
      <c r="H15" s="6">
        <v>-9325.44</v>
      </c>
      <c r="I15" s="6">
        <v>0</v>
      </c>
      <c r="J15" s="6">
        <v>84006.843622057102</v>
      </c>
      <c r="K15"/>
    </row>
    <row r="16" spans="1:12" ht="15">
      <c r="A16" s="218">
        <v>7</v>
      </c>
      <c r="B16" s="1" t="s">
        <v>92</v>
      </c>
      <c r="C16" s="6">
        <v>0</v>
      </c>
      <c r="D16" s="6">
        <v>215763.48348332799</v>
      </c>
      <c r="E16" s="6">
        <v>15491385.299999999</v>
      </c>
      <c r="F16" s="6">
        <v>0</v>
      </c>
      <c r="G16" s="6">
        <v>0</v>
      </c>
      <c r="H16" s="6">
        <v>-9325.44</v>
      </c>
      <c r="I16" s="6">
        <v>0</v>
      </c>
      <c r="J16" s="6">
        <v>87483.8370977179</v>
      </c>
      <c r="K16"/>
    </row>
    <row r="17" spans="1:11" ht="15">
      <c r="A17" s="218">
        <v>8</v>
      </c>
      <c r="B17" s="1" t="s">
        <v>82</v>
      </c>
      <c r="C17" s="6">
        <v>0</v>
      </c>
      <c r="D17" s="6">
        <v>218425.81044929801</v>
      </c>
      <c r="E17" s="6">
        <v>15495552.299999999</v>
      </c>
      <c r="F17" s="6">
        <v>0</v>
      </c>
      <c r="G17" s="6">
        <v>0</v>
      </c>
      <c r="H17" s="6">
        <v>-9325.44</v>
      </c>
      <c r="I17" s="6">
        <v>0</v>
      </c>
      <c r="J17" s="6">
        <v>91005.330135023294</v>
      </c>
      <c r="K17"/>
    </row>
    <row r="18" spans="1:11" ht="15">
      <c r="A18" s="218">
        <v>9</v>
      </c>
      <c r="B18" s="1" t="s">
        <v>165</v>
      </c>
      <c r="C18" s="6">
        <v>0</v>
      </c>
      <c r="D18" s="6">
        <v>221105.74096524299</v>
      </c>
      <c r="E18" s="6">
        <v>15499719.299999999</v>
      </c>
      <c r="F18" s="6">
        <v>0</v>
      </c>
      <c r="G18" s="6">
        <v>0</v>
      </c>
      <c r="H18" s="6">
        <v>-9325.44</v>
      </c>
      <c r="I18" s="6">
        <v>0</v>
      </c>
      <c r="J18" s="6">
        <v>94571.195288428295</v>
      </c>
      <c r="K18"/>
    </row>
    <row r="19" spans="1:11" ht="15">
      <c r="A19" s="218">
        <v>10</v>
      </c>
      <c r="B19" s="1" t="s">
        <v>80</v>
      </c>
      <c r="C19" s="6">
        <v>0</v>
      </c>
      <c r="D19" s="6">
        <v>223803.70751531</v>
      </c>
      <c r="E19" s="6">
        <v>15503886.299999999</v>
      </c>
      <c r="F19" s="6">
        <v>0</v>
      </c>
      <c r="G19" s="6">
        <v>0</v>
      </c>
      <c r="H19" s="6">
        <v>-9325.44</v>
      </c>
      <c r="I19" s="6">
        <v>0</v>
      </c>
      <c r="J19" s="6">
        <v>98181.725950432403</v>
      </c>
      <c r="K19"/>
    </row>
    <row r="20" spans="1:11" ht="15">
      <c r="A20" s="218">
        <v>11</v>
      </c>
      <c r="B20" s="1" t="s">
        <v>86</v>
      </c>
      <c r="C20" s="6">
        <v>0</v>
      </c>
      <c r="D20" s="6">
        <v>226509.84316387799</v>
      </c>
      <c r="E20" s="6">
        <v>15508053.299999999</v>
      </c>
      <c r="F20" s="6">
        <v>0</v>
      </c>
      <c r="G20" s="6">
        <v>0</v>
      </c>
      <c r="H20" s="6">
        <v>-9325.44</v>
      </c>
      <c r="I20" s="6">
        <v>0</v>
      </c>
      <c r="J20" s="6">
        <v>101837.222721604</v>
      </c>
      <c r="K20"/>
    </row>
    <row r="21" spans="1:11" ht="15">
      <c r="A21" s="218">
        <v>12</v>
      </c>
      <c r="B21" s="1" t="s">
        <v>79</v>
      </c>
      <c r="C21" s="6">
        <v>0</v>
      </c>
      <c r="D21" s="6">
        <v>229211.77058222899</v>
      </c>
      <c r="E21" s="6">
        <v>15512220.299999999</v>
      </c>
      <c r="F21" s="6">
        <v>0</v>
      </c>
      <c r="G21" s="6">
        <v>0</v>
      </c>
      <c r="H21" s="6">
        <v>-9325.44</v>
      </c>
      <c r="I21" s="6">
        <v>0</v>
      </c>
      <c r="J21" s="6">
        <v>105537.821753585</v>
      </c>
      <c r="K21"/>
    </row>
    <row r="22" spans="1:11" ht="15">
      <c r="A22" s="218">
        <v>13</v>
      </c>
      <c r="B22" s="1" t="s">
        <v>188</v>
      </c>
      <c r="C22" s="6">
        <v>0</v>
      </c>
      <c r="D22" s="6">
        <v>231908.55518852701</v>
      </c>
      <c r="E22" s="6">
        <v>15516387.299999999</v>
      </c>
      <c r="F22" s="6">
        <v>0</v>
      </c>
      <c r="G22" s="6">
        <v>0</v>
      </c>
      <c r="H22" s="6">
        <v>-9325.44</v>
      </c>
      <c r="I22" s="6">
        <v>0</v>
      </c>
      <c r="J22" s="6">
        <v>109283.452909206</v>
      </c>
      <c r="K22"/>
    </row>
    <row r="23" spans="1:11" ht="15.6" thickBot="1">
      <c r="A23" s="218">
        <v>14</v>
      </c>
      <c r="B23" s="7" t="s">
        <v>242</v>
      </c>
      <c r="C23" s="605">
        <f t="shared" ref="C23:H23" si="0">SUM(C10:C22)/13</f>
        <v>0</v>
      </c>
      <c r="D23" s="605">
        <f>SUM(D10:D22)/13</f>
        <v>216024.95999024998</v>
      </c>
      <c r="E23" s="605">
        <f t="shared" si="0"/>
        <v>15360616.069230773</v>
      </c>
      <c r="F23" s="605">
        <f t="shared" si="0"/>
        <v>0</v>
      </c>
      <c r="G23" s="605">
        <f t="shared" si="0"/>
        <v>0</v>
      </c>
      <c r="H23" s="605">
        <f t="shared" si="0"/>
        <v>-9325.44</v>
      </c>
      <c r="I23" s="605">
        <f>SUM(I10:I22)/13</f>
        <v>0</v>
      </c>
      <c r="J23" s="605">
        <f>SUM(J10:J22)/13</f>
        <v>87790.656033361869</v>
      </c>
      <c r="K23"/>
    </row>
    <row r="24" spans="1:11" ht="15.6" thickTop="1">
      <c r="A24" s="218"/>
      <c r="B24" s="1"/>
      <c r="C24" s="8"/>
      <c r="D24" s="15"/>
      <c r="E24" s="15"/>
      <c r="F24" s="15"/>
      <c r="G24" s="8"/>
      <c r="H24" s="8"/>
      <c r="I24" s="8"/>
      <c r="K24"/>
    </row>
    <row r="25" spans="1:11">
      <c r="A25" s="218"/>
      <c r="B25" s="9"/>
      <c r="C25" s="1012" t="s">
        <v>205</v>
      </c>
      <c r="D25" s="1012"/>
      <c r="E25" s="1012"/>
      <c r="F25" s="1012"/>
      <c r="G25" s="1012"/>
      <c r="H25" s="1012"/>
      <c r="I25" s="1012"/>
    </row>
    <row r="26" spans="1:11" ht="72" customHeight="1">
      <c r="A26" s="796" t="s">
        <v>713</v>
      </c>
      <c r="B26" s="10" t="s">
        <v>160</v>
      </c>
      <c r="C26" s="4" t="s">
        <v>166</v>
      </c>
      <c r="D26" s="795" t="s">
        <v>708</v>
      </c>
      <c r="E26" s="795" t="s">
        <v>846</v>
      </c>
      <c r="F26" s="795" t="s">
        <v>847</v>
      </c>
      <c r="G26" s="795" t="s">
        <v>848</v>
      </c>
      <c r="H26" s="795" t="s">
        <v>849</v>
      </c>
      <c r="I26" s="4" t="s">
        <v>244</v>
      </c>
    </row>
    <row r="27" spans="1:11" s="13" customFormat="1">
      <c r="A27" s="218"/>
      <c r="B27" s="10" t="s">
        <v>190</v>
      </c>
      <c r="C27" s="4" t="s">
        <v>191</v>
      </c>
      <c r="D27" s="4" t="s">
        <v>192</v>
      </c>
      <c r="E27" s="795" t="s">
        <v>193</v>
      </c>
      <c r="F27" s="795" t="s">
        <v>195</v>
      </c>
      <c r="G27" s="795" t="s">
        <v>194</v>
      </c>
      <c r="H27" s="795" t="s">
        <v>196</v>
      </c>
      <c r="I27" s="4" t="s">
        <v>197</v>
      </c>
    </row>
    <row r="28" spans="1:11" s="13" customFormat="1" ht="26.4">
      <c r="A28" s="218"/>
      <c r="B28" s="250" t="s">
        <v>504</v>
      </c>
      <c r="C28" s="298" t="s">
        <v>374</v>
      </c>
      <c r="D28" s="4" t="s">
        <v>506</v>
      </c>
      <c r="E28" s="795" t="s">
        <v>850</v>
      </c>
      <c r="F28" s="795" t="s">
        <v>850</v>
      </c>
      <c r="G28" s="795" t="s">
        <v>850</v>
      </c>
      <c r="H28" s="795" t="s">
        <v>850</v>
      </c>
      <c r="I28" s="927" t="s">
        <v>866</v>
      </c>
    </row>
    <row r="29" spans="1:11">
      <c r="A29" s="218">
        <v>15</v>
      </c>
      <c r="B29" s="5" t="s">
        <v>187</v>
      </c>
      <c r="C29" s="6">
        <v>177634.20000000094</v>
      </c>
      <c r="D29" s="6">
        <v>0</v>
      </c>
      <c r="E29" s="6">
        <v>0</v>
      </c>
      <c r="F29" s="6">
        <v>39274.653037974684</v>
      </c>
      <c r="G29" s="6">
        <v>-20708.009999999995</v>
      </c>
      <c r="H29" s="6">
        <v>165549.17999999996</v>
      </c>
      <c r="I29" s="6">
        <v>0</v>
      </c>
    </row>
    <row r="30" spans="1:11">
      <c r="A30" s="218">
        <v>16</v>
      </c>
      <c r="B30" s="5" t="s">
        <v>85</v>
      </c>
      <c r="C30" s="6">
        <v>162831.35000000094</v>
      </c>
      <c r="D30" s="6">
        <v>0</v>
      </c>
      <c r="E30" s="949"/>
      <c r="F30" s="949"/>
      <c r="G30" s="949"/>
      <c r="H30" s="949"/>
      <c r="I30" s="6">
        <v>0</v>
      </c>
    </row>
    <row r="31" spans="1:11">
      <c r="A31" s="218">
        <v>17</v>
      </c>
      <c r="B31" s="1" t="s">
        <v>84</v>
      </c>
      <c r="C31" s="6">
        <v>148028.50000000093</v>
      </c>
      <c r="D31" s="6">
        <v>0</v>
      </c>
      <c r="E31" s="949"/>
      <c r="F31" s="949"/>
      <c r="G31" s="949"/>
      <c r="H31" s="949"/>
      <c r="I31" s="6">
        <v>0</v>
      </c>
    </row>
    <row r="32" spans="1:11">
      <c r="A32" s="218">
        <v>18</v>
      </c>
      <c r="B32" s="1" t="s">
        <v>164</v>
      </c>
      <c r="C32" s="6">
        <v>133225.65000000093</v>
      </c>
      <c r="D32" s="6">
        <v>0</v>
      </c>
      <c r="E32" s="949"/>
      <c r="F32" s="949"/>
      <c r="G32" s="949"/>
      <c r="H32" s="949"/>
      <c r="I32" s="6">
        <v>0</v>
      </c>
    </row>
    <row r="33" spans="1:15">
      <c r="A33" s="218">
        <v>19</v>
      </c>
      <c r="B33" s="1" t="s">
        <v>76</v>
      </c>
      <c r="C33" s="6">
        <v>118422.80000000092</v>
      </c>
      <c r="D33" s="6">
        <v>0</v>
      </c>
      <c r="E33" s="949"/>
      <c r="F33" s="949"/>
      <c r="G33" s="949"/>
      <c r="H33" s="949"/>
      <c r="I33" s="6">
        <v>0</v>
      </c>
    </row>
    <row r="34" spans="1:15">
      <c r="A34" s="218">
        <v>20</v>
      </c>
      <c r="B34" s="1" t="s">
        <v>75</v>
      </c>
      <c r="C34" s="6">
        <v>103619.95000000091</v>
      </c>
      <c r="D34" s="6">
        <v>0</v>
      </c>
      <c r="E34" s="949"/>
      <c r="F34" s="949"/>
      <c r="G34" s="949"/>
      <c r="H34" s="949"/>
      <c r="I34" s="6">
        <v>0</v>
      </c>
    </row>
    <row r="35" spans="1:15">
      <c r="A35" s="218">
        <v>21</v>
      </c>
      <c r="B35" s="1" t="s">
        <v>92</v>
      </c>
      <c r="C35" s="6">
        <v>88817.100000000908</v>
      </c>
      <c r="D35" s="6">
        <v>0</v>
      </c>
      <c r="E35" s="949"/>
      <c r="F35" s="949"/>
      <c r="G35" s="949"/>
      <c r="H35" s="949"/>
      <c r="I35" s="6">
        <v>0</v>
      </c>
    </row>
    <row r="36" spans="1:15">
      <c r="A36" s="218">
        <v>22</v>
      </c>
      <c r="B36" s="1" t="s">
        <v>82</v>
      </c>
      <c r="C36" s="6">
        <v>74014.250000000902</v>
      </c>
      <c r="D36" s="6">
        <v>0</v>
      </c>
      <c r="E36" s="949"/>
      <c r="F36" s="949"/>
      <c r="G36" s="949"/>
      <c r="H36" s="949"/>
      <c r="I36" s="6">
        <v>0</v>
      </c>
    </row>
    <row r="37" spans="1:15">
      <c r="A37" s="218">
        <v>23</v>
      </c>
      <c r="B37" s="1" t="s">
        <v>165</v>
      </c>
      <c r="C37" s="6">
        <v>59211.400000000904</v>
      </c>
      <c r="D37" s="6">
        <v>0</v>
      </c>
      <c r="E37" s="949"/>
      <c r="F37" s="949"/>
      <c r="G37" s="949"/>
      <c r="H37" s="949"/>
      <c r="I37" s="6">
        <v>0</v>
      </c>
    </row>
    <row r="38" spans="1:15">
      <c r="A38" s="218">
        <v>24</v>
      </c>
      <c r="B38" s="1" t="s">
        <v>80</v>
      </c>
      <c r="C38" s="6">
        <v>44408.550000000905</v>
      </c>
      <c r="D38" s="6">
        <v>0</v>
      </c>
      <c r="E38" s="949"/>
      <c r="F38" s="949"/>
      <c r="G38" s="949"/>
      <c r="H38" s="949"/>
      <c r="I38" s="6">
        <v>0</v>
      </c>
    </row>
    <row r="39" spans="1:15">
      <c r="A39" s="218">
        <v>25</v>
      </c>
      <c r="B39" s="1" t="s">
        <v>86</v>
      </c>
      <c r="C39" s="6">
        <v>29605.700000000907</v>
      </c>
      <c r="D39" s="6">
        <v>0</v>
      </c>
      <c r="E39" s="949"/>
      <c r="F39" s="949"/>
      <c r="G39" s="949"/>
      <c r="H39" s="949"/>
      <c r="I39" s="6">
        <v>0</v>
      </c>
    </row>
    <row r="40" spans="1:15">
      <c r="A40" s="218">
        <v>26</v>
      </c>
      <c r="B40" s="1" t="s">
        <v>79</v>
      </c>
      <c r="C40" s="6">
        <v>14802.850000000906</v>
      </c>
      <c r="D40" s="6">
        <v>0</v>
      </c>
      <c r="E40" s="949"/>
      <c r="F40" s="949"/>
      <c r="G40" s="949"/>
      <c r="H40" s="949"/>
      <c r="I40" s="6">
        <v>0</v>
      </c>
    </row>
    <row r="41" spans="1:15">
      <c r="A41" s="218">
        <v>27</v>
      </c>
      <c r="B41" s="1" t="s">
        <v>188</v>
      </c>
      <c r="C41" s="6">
        <v>9.0585672296583652E-10</v>
      </c>
      <c r="D41" s="6">
        <v>0</v>
      </c>
      <c r="E41" s="6">
        <v>0</v>
      </c>
      <c r="F41" s="6">
        <v>40171.567596010631</v>
      </c>
      <c r="G41" s="6">
        <v>-53270.041208947929</v>
      </c>
      <c r="H41" s="6">
        <v>187249.7808721209</v>
      </c>
      <c r="I41" s="6">
        <v>0</v>
      </c>
    </row>
    <row r="42" spans="1:15" ht="13.8" thickBot="1">
      <c r="A42" s="218">
        <v>28</v>
      </c>
      <c r="B42" s="7" t="s">
        <v>243</v>
      </c>
      <c r="C42" s="605">
        <f t="shared" ref="C42:D42" si="1">SUM(C29:C41)/13</f>
        <v>88817.100000000923</v>
      </c>
      <c r="D42" s="605">
        <f t="shared" si="1"/>
        <v>0</v>
      </c>
      <c r="E42" s="605">
        <f>(E29+E41)/2</f>
        <v>0</v>
      </c>
      <c r="F42" s="605">
        <f>(F29+F41)/2</f>
        <v>39723.110316992657</v>
      </c>
      <c r="G42" s="605">
        <f>(G29+G41)/2</f>
        <v>-36989.025604473965</v>
      </c>
      <c r="H42" s="605">
        <f>(H29+H41)/2</f>
        <v>176399.48043606043</v>
      </c>
      <c r="I42" s="605">
        <f>SUM(I29:I41)/13</f>
        <v>0</v>
      </c>
    </row>
    <row r="43" spans="1:15" ht="13.8" thickTop="1">
      <c r="A43" s="218"/>
      <c r="B43" s="1"/>
      <c r="I43" s="15"/>
    </row>
    <row r="44" spans="1:15">
      <c r="A44" s="218"/>
    </row>
    <row r="45" spans="1:15">
      <c r="E45" s="216" t="str">
        <f>+B1</f>
        <v>Attachment 4</v>
      </c>
      <c r="J45" s="1" t="s">
        <v>147</v>
      </c>
    </row>
    <row r="46" spans="1:15">
      <c r="A46" s="285"/>
      <c r="B46" s="216"/>
      <c r="C46" s="286"/>
      <c r="D46" s="286"/>
      <c r="E46" s="810" t="str">
        <f>+B2</f>
        <v xml:space="preserve">Rate Base Worksheet </v>
      </c>
      <c r="F46" s="286"/>
      <c r="L46" s="13"/>
      <c r="M46" s="13"/>
      <c r="N46" s="13"/>
      <c r="O46" s="13"/>
    </row>
    <row r="47" spans="1:15" s="321" customFormat="1">
      <c r="A47" s="602"/>
      <c r="B47" s="216"/>
      <c r="C47" s="286"/>
      <c r="D47" s="286"/>
      <c r="E47" s="810" t="str">
        <f>+B3</f>
        <v>Transource Maryland, LLC</v>
      </c>
      <c r="F47" s="286"/>
      <c r="L47" s="13"/>
      <c r="M47" s="13"/>
      <c r="N47" s="13"/>
      <c r="O47" s="13"/>
    </row>
    <row r="48" spans="1:15" s="321" customFormat="1">
      <c r="A48" s="602"/>
      <c r="B48" s="606" t="s">
        <v>704</v>
      </c>
      <c r="C48" s="286"/>
      <c r="D48" s="286"/>
      <c r="E48" s="286"/>
      <c r="F48" s="286"/>
      <c r="G48" s="286"/>
      <c r="L48" s="13"/>
      <c r="M48" s="13"/>
      <c r="N48" s="13"/>
      <c r="O48" s="13"/>
    </row>
    <row r="49" spans="1:15" s="321" customFormat="1" ht="25.5" customHeight="1">
      <c r="A49" s="602"/>
      <c r="B49" s="216"/>
      <c r="C49" s="1014" t="s">
        <v>599</v>
      </c>
      <c r="D49" s="1014" t="s">
        <v>837</v>
      </c>
      <c r="E49" s="1014" t="s">
        <v>838</v>
      </c>
      <c r="F49" s="1014" t="s">
        <v>601</v>
      </c>
      <c r="L49" s="13"/>
      <c r="M49" s="13"/>
      <c r="N49" s="13"/>
      <c r="O49" s="13"/>
    </row>
    <row r="50" spans="1:15" s="321" customFormat="1" ht="12.75" customHeight="1">
      <c r="A50" s="602"/>
      <c r="B50" s="216"/>
      <c r="C50" s="1014"/>
      <c r="D50" s="1014"/>
      <c r="E50" s="1014"/>
      <c r="F50" s="1014"/>
      <c r="L50" s="13"/>
      <c r="M50" s="13"/>
      <c r="N50" s="13"/>
      <c r="O50" s="13"/>
    </row>
    <row r="51" spans="1:15" s="321" customFormat="1">
      <c r="A51" s="602"/>
      <c r="B51" s="216"/>
      <c r="C51" s="3" t="s">
        <v>190</v>
      </c>
      <c r="D51" s="3" t="s">
        <v>191</v>
      </c>
      <c r="E51" s="850" t="s">
        <v>192</v>
      </c>
      <c r="F51" s="604" t="s">
        <v>839</v>
      </c>
      <c r="L51" s="13"/>
      <c r="M51" s="13"/>
      <c r="N51" s="13"/>
      <c r="O51" s="13"/>
    </row>
    <row r="52" spans="1:15" s="321" customFormat="1" ht="26.4">
      <c r="A52" s="602"/>
      <c r="B52" s="216"/>
      <c r="C52" s="323" t="s">
        <v>598</v>
      </c>
      <c r="D52" s="323" t="s">
        <v>600</v>
      </c>
      <c r="E52" s="323" t="s">
        <v>600</v>
      </c>
      <c r="F52" s="323"/>
      <c r="L52" s="13"/>
      <c r="M52" s="13"/>
      <c r="N52" s="13"/>
      <c r="O52" s="13"/>
    </row>
    <row r="53" spans="1:15" s="321" customFormat="1">
      <c r="A53" s="602">
        <f>+A42+1</f>
        <v>29</v>
      </c>
      <c r="B53" s="5" t="s">
        <v>187</v>
      </c>
      <c r="C53" s="6">
        <v>15166383.299999999</v>
      </c>
      <c r="D53" s="6">
        <v>0</v>
      </c>
      <c r="E53" s="6">
        <v>0</v>
      </c>
      <c r="F53" s="363">
        <f>+C53-D53-E53</f>
        <v>15166383.299999999</v>
      </c>
      <c r="L53" s="13"/>
      <c r="M53" s="13"/>
      <c r="N53" s="13"/>
      <c r="O53" s="13"/>
    </row>
    <row r="54" spans="1:15" s="321" customFormat="1">
      <c r="A54" s="602">
        <f>+A53+1</f>
        <v>30</v>
      </c>
      <c r="B54" s="5" t="s">
        <v>85</v>
      </c>
      <c r="C54" s="6">
        <v>15170550.299999999</v>
      </c>
      <c r="D54" s="6">
        <v>0</v>
      </c>
      <c r="E54" s="6">
        <v>0</v>
      </c>
      <c r="F54" s="363">
        <f t="shared" ref="F54:F65" si="2">+C54-D54-E54</f>
        <v>15170550.299999999</v>
      </c>
      <c r="L54" s="13"/>
      <c r="M54" s="13"/>
      <c r="N54" s="13"/>
      <c r="O54" s="13"/>
    </row>
    <row r="55" spans="1:15" s="321" customFormat="1">
      <c r="A55" s="602">
        <f t="shared" ref="A55:A65" si="3">+A54+1</f>
        <v>31</v>
      </c>
      <c r="B55" s="1" t="s">
        <v>84</v>
      </c>
      <c r="C55" s="6">
        <v>15174717.299999999</v>
      </c>
      <c r="D55" s="6">
        <v>0</v>
      </c>
      <c r="E55" s="6">
        <v>0</v>
      </c>
      <c r="F55" s="363">
        <f>+C55-D55-E55</f>
        <v>15174717.299999999</v>
      </c>
      <c r="L55" s="13"/>
      <c r="M55" s="13"/>
      <c r="N55" s="13"/>
      <c r="O55" s="13"/>
    </row>
    <row r="56" spans="1:15" s="321" customFormat="1">
      <c r="A56" s="602">
        <f t="shared" si="3"/>
        <v>32</v>
      </c>
      <c r="B56" s="1" t="s">
        <v>164</v>
      </c>
      <c r="C56" s="6">
        <v>15178884.299999999</v>
      </c>
      <c r="D56" s="6">
        <v>0</v>
      </c>
      <c r="E56" s="6">
        <v>0</v>
      </c>
      <c r="F56" s="363">
        <f t="shared" si="2"/>
        <v>15178884.299999999</v>
      </c>
      <c r="L56" s="13"/>
      <c r="M56" s="13"/>
      <c r="N56" s="13"/>
      <c r="O56" s="13"/>
    </row>
    <row r="57" spans="1:15" s="321" customFormat="1">
      <c r="A57" s="602">
        <f t="shared" si="3"/>
        <v>33</v>
      </c>
      <c r="B57" s="1" t="s">
        <v>76</v>
      </c>
      <c r="C57" s="6">
        <v>15183051.299999999</v>
      </c>
      <c r="D57" s="6">
        <v>0</v>
      </c>
      <c r="E57" s="6">
        <v>0</v>
      </c>
      <c r="F57" s="363">
        <f t="shared" si="2"/>
        <v>15183051.299999999</v>
      </c>
      <c r="L57" s="13"/>
      <c r="M57" s="13"/>
      <c r="N57" s="13"/>
      <c r="O57" s="13"/>
    </row>
    <row r="58" spans="1:15" s="321" customFormat="1">
      <c r="A58" s="602">
        <f t="shared" si="3"/>
        <v>34</v>
      </c>
      <c r="B58" s="1" t="s">
        <v>75</v>
      </c>
      <c r="C58" s="6">
        <v>15287218.299999999</v>
      </c>
      <c r="D58" s="6">
        <v>0</v>
      </c>
      <c r="E58" s="6">
        <v>0</v>
      </c>
      <c r="F58" s="363">
        <f t="shared" si="2"/>
        <v>15287218.299999999</v>
      </c>
      <c r="L58" s="13"/>
      <c r="M58" s="13"/>
      <c r="N58" s="13"/>
      <c r="O58" s="13"/>
    </row>
    <row r="59" spans="1:15" s="321" customFormat="1">
      <c r="A59" s="602">
        <f t="shared" si="3"/>
        <v>35</v>
      </c>
      <c r="B59" s="1" t="s">
        <v>92</v>
      </c>
      <c r="C59" s="6">
        <v>15491385.299999999</v>
      </c>
      <c r="D59" s="6">
        <v>0</v>
      </c>
      <c r="E59" s="6">
        <v>0</v>
      </c>
      <c r="F59" s="363">
        <f t="shared" si="2"/>
        <v>15491385.299999999</v>
      </c>
      <c r="L59" s="13"/>
      <c r="M59" s="13"/>
      <c r="N59" s="13"/>
      <c r="O59" s="13"/>
    </row>
    <row r="60" spans="1:15" s="321" customFormat="1">
      <c r="A60" s="602">
        <f t="shared" si="3"/>
        <v>36</v>
      </c>
      <c r="B60" s="1" t="s">
        <v>82</v>
      </c>
      <c r="C60" s="6">
        <v>15495552.299999999</v>
      </c>
      <c r="D60" s="6">
        <v>0</v>
      </c>
      <c r="E60" s="6">
        <v>0</v>
      </c>
      <c r="F60" s="363">
        <f t="shared" si="2"/>
        <v>15495552.299999999</v>
      </c>
      <c r="L60" s="13"/>
      <c r="M60" s="13"/>
      <c r="N60" s="13"/>
      <c r="O60" s="13"/>
    </row>
    <row r="61" spans="1:15" s="321" customFormat="1">
      <c r="A61" s="602">
        <f t="shared" si="3"/>
        <v>37</v>
      </c>
      <c r="B61" s="1" t="s">
        <v>165</v>
      </c>
      <c r="C61" s="6">
        <v>15499719.299999999</v>
      </c>
      <c r="D61" s="6">
        <v>0</v>
      </c>
      <c r="E61" s="6">
        <v>0</v>
      </c>
      <c r="F61" s="363">
        <f t="shared" si="2"/>
        <v>15499719.299999999</v>
      </c>
      <c r="L61" s="13"/>
      <c r="M61" s="13"/>
      <c r="N61" s="13"/>
      <c r="O61" s="13"/>
    </row>
    <row r="62" spans="1:15" s="321" customFormat="1">
      <c r="A62" s="602">
        <f t="shared" si="3"/>
        <v>38</v>
      </c>
      <c r="B62" s="1" t="s">
        <v>80</v>
      </c>
      <c r="C62" s="6">
        <v>15503886.299999999</v>
      </c>
      <c r="D62" s="6">
        <v>0</v>
      </c>
      <c r="E62" s="6">
        <v>0</v>
      </c>
      <c r="F62" s="363">
        <f t="shared" si="2"/>
        <v>15503886.299999999</v>
      </c>
      <c r="L62" s="13"/>
      <c r="M62" s="13"/>
      <c r="N62" s="13"/>
      <c r="O62" s="13"/>
    </row>
    <row r="63" spans="1:15" s="321" customFormat="1">
      <c r="A63" s="602">
        <f t="shared" si="3"/>
        <v>39</v>
      </c>
      <c r="B63" s="1" t="s">
        <v>86</v>
      </c>
      <c r="C63" s="6">
        <v>15508053.299999999</v>
      </c>
      <c r="D63" s="6">
        <v>0</v>
      </c>
      <c r="E63" s="6">
        <v>0</v>
      </c>
      <c r="F63" s="363">
        <f t="shared" si="2"/>
        <v>15508053.299999999</v>
      </c>
      <c r="L63" s="13"/>
      <c r="M63" s="13"/>
      <c r="N63" s="13"/>
      <c r="O63" s="13"/>
    </row>
    <row r="64" spans="1:15" s="321" customFormat="1">
      <c r="A64" s="602">
        <f t="shared" si="3"/>
        <v>40</v>
      </c>
      <c r="B64" s="1" t="s">
        <v>79</v>
      </c>
      <c r="C64" s="6">
        <v>15512220.299999999</v>
      </c>
      <c r="D64" s="6">
        <v>0</v>
      </c>
      <c r="E64" s="6">
        <v>0</v>
      </c>
      <c r="F64" s="363">
        <f t="shared" si="2"/>
        <v>15512220.299999999</v>
      </c>
      <c r="L64" s="13"/>
      <c r="M64" s="13"/>
      <c r="N64" s="13"/>
      <c r="O64" s="13"/>
    </row>
    <row r="65" spans="1:16" s="321" customFormat="1">
      <c r="A65" s="602">
        <f t="shared" si="3"/>
        <v>41</v>
      </c>
      <c r="B65" s="1" t="s">
        <v>188</v>
      </c>
      <c r="C65" s="6">
        <v>15516387.299999999</v>
      </c>
      <c r="D65" s="6">
        <v>0</v>
      </c>
      <c r="E65" s="6">
        <v>0</v>
      </c>
      <c r="F65" s="363">
        <f t="shared" si="2"/>
        <v>15516387.299999999</v>
      </c>
      <c r="L65" s="13"/>
      <c r="M65" s="13"/>
      <c r="N65" s="13"/>
      <c r="O65" s="13"/>
    </row>
    <row r="66" spans="1:16" s="321" customFormat="1" ht="13.8" thickBot="1">
      <c r="A66" s="602"/>
      <c r="B66" s="216"/>
      <c r="C66" s="605">
        <f>+F66+D66</f>
        <v>15360616.069230773</v>
      </c>
      <c r="D66" s="605">
        <f>SUM(D53:D65)/13</f>
        <v>0</v>
      </c>
      <c r="E66" s="605">
        <f>SUM(E53:E65)/13</f>
        <v>0</v>
      </c>
      <c r="F66" s="605">
        <f>SUM(F53:F65)/13</f>
        <v>15360616.069230773</v>
      </c>
      <c r="L66" s="13"/>
      <c r="M66" s="13"/>
      <c r="N66" s="13"/>
      <c r="O66" s="13"/>
    </row>
    <row r="67" spans="1:16" s="321" customFormat="1" ht="13.8" thickTop="1">
      <c r="A67" s="602"/>
      <c r="B67" s="216"/>
      <c r="C67" s="286"/>
      <c r="D67" s="286"/>
      <c r="E67" s="286"/>
      <c r="F67" s="286"/>
      <c r="G67" s="286"/>
      <c r="L67" s="13"/>
      <c r="M67" s="13"/>
      <c r="N67" s="13"/>
      <c r="O67" s="13"/>
    </row>
    <row r="68" spans="1:16">
      <c r="A68" s="285"/>
      <c r="B68" s="607" t="s">
        <v>826</v>
      </c>
      <c r="C68" s="286"/>
      <c r="D68" s="286"/>
      <c r="E68" s="286"/>
      <c r="F68" s="287"/>
      <c r="G68" s="287"/>
      <c r="H68" s="215"/>
      <c r="I68" s="215"/>
      <c r="J68" s="217"/>
      <c r="K68" s="13"/>
      <c r="L68" s="13"/>
      <c r="M68" s="13"/>
      <c r="N68" s="13"/>
      <c r="O68" s="13"/>
    </row>
    <row r="69" spans="1:16">
      <c r="A69" s="285"/>
      <c r="B69" s="216" t="s">
        <v>190</v>
      </c>
      <c r="C69" s="216" t="s">
        <v>191</v>
      </c>
      <c r="D69" s="843" t="s">
        <v>756</v>
      </c>
      <c r="E69" s="843" t="s">
        <v>757</v>
      </c>
      <c r="F69" s="216" t="s">
        <v>192</v>
      </c>
      <c r="G69" s="216" t="s">
        <v>193</v>
      </c>
      <c r="H69" s="264" t="s">
        <v>195</v>
      </c>
      <c r="I69" s="264" t="s">
        <v>194</v>
      </c>
      <c r="J69" s="264" t="s">
        <v>196</v>
      </c>
      <c r="K69" s="264" t="s">
        <v>197</v>
      </c>
      <c r="L69" s="13"/>
      <c r="M69" s="13"/>
      <c r="N69" s="13"/>
      <c r="O69" s="13"/>
      <c r="P69" s="13"/>
    </row>
    <row r="70" spans="1:16" ht="79.2">
      <c r="A70" s="285"/>
      <c r="B70" s="668" t="s">
        <v>297</v>
      </c>
      <c r="C70" s="357"/>
      <c r="D70" s="669" t="s">
        <v>758</v>
      </c>
      <c r="E70" s="669" t="s">
        <v>759</v>
      </c>
      <c r="F70" s="669" t="s">
        <v>11</v>
      </c>
      <c r="G70" s="669" t="s">
        <v>298</v>
      </c>
      <c r="H70" s="669" t="s">
        <v>639</v>
      </c>
      <c r="I70" s="669" t="s">
        <v>637</v>
      </c>
      <c r="J70" s="359" t="s">
        <v>299</v>
      </c>
      <c r="K70" s="359" t="s">
        <v>300</v>
      </c>
      <c r="L70" s="288"/>
      <c r="M70" s="289"/>
      <c r="N70" s="13"/>
      <c r="O70" s="13"/>
      <c r="P70" s="13"/>
    </row>
    <row r="71" spans="1:16">
      <c r="A71" s="285" t="str">
        <f>+A65+1&amp;"a"</f>
        <v>42a</v>
      </c>
      <c r="B71" s="278"/>
      <c r="C71" s="290" t="s">
        <v>301</v>
      </c>
      <c r="D71" s="291">
        <v>0</v>
      </c>
      <c r="E71" s="291">
        <v>0</v>
      </c>
      <c r="F71" s="291">
        <v>0</v>
      </c>
      <c r="G71" s="291">
        <v>0</v>
      </c>
      <c r="H71" s="291">
        <v>0</v>
      </c>
      <c r="I71" s="291">
        <v>0</v>
      </c>
      <c r="J71" s="291">
        <v>0</v>
      </c>
      <c r="K71" s="292">
        <f>+F71*G71*H71*I71*J71</f>
        <v>0</v>
      </c>
      <c r="L71" s="278"/>
      <c r="M71" s="289"/>
      <c r="N71" s="13"/>
      <c r="O71" s="13"/>
      <c r="P71" s="13"/>
    </row>
    <row r="72" spans="1:16">
      <c r="A72" s="602" t="str">
        <f>+A65+1&amp;"b"</f>
        <v>42b</v>
      </c>
      <c r="B72" s="278"/>
      <c r="C72" s="290" t="s">
        <v>302</v>
      </c>
      <c r="D72" s="293">
        <v>0</v>
      </c>
      <c r="E72" s="293">
        <v>0</v>
      </c>
      <c r="F72" s="293">
        <v>0</v>
      </c>
      <c r="G72" s="293">
        <v>0</v>
      </c>
      <c r="H72" s="293">
        <v>0</v>
      </c>
      <c r="I72" s="293">
        <v>0</v>
      </c>
      <c r="J72" s="293">
        <v>0</v>
      </c>
      <c r="K72" s="292">
        <f>+F72*G72*H72*I72*J72</f>
        <v>0</v>
      </c>
      <c r="L72" s="278"/>
      <c r="M72" s="289"/>
      <c r="N72" s="13"/>
      <c r="O72" s="13"/>
      <c r="P72" s="13"/>
    </row>
    <row r="73" spans="1:16">
      <c r="A73" s="285">
        <f>+A65+2</f>
        <v>43</v>
      </c>
      <c r="B73" s="278"/>
      <c r="C73" s="670" t="s">
        <v>13</v>
      </c>
      <c r="D73" s="671"/>
      <c r="E73" s="671"/>
      <c r="F73" s="585">
        <f>SUM(F71:F72)</f>
        <v>0</v>
      </c>
      <c r="G73" s="671"/>
      <c r="H73" s="672"/>
      <c r="I73" s="672"/>
      <c r="J73" s="671"/>
      <c r="K73" s="673">
        <f>SUM(K71:K72)</f>
        <v>0</v>
      </c>
      <c r="L73" s="278"/>
      <c r="M73" s="289"/>
      <c r="N73" s="13"/>
      <c r="O73" s="13"/>
      <c r="P73" s="13"/>
    </row>
    <row r="74" spans="1:16">
      <c r="A74" s="220"/>
      <c r="B74" s="221"/>
      <c r="C74" s="222"/>
      <c r="D74" s="222"/>
      <c r="E74" s="222"/>
      <c r="F74" s="222"/>
      <c r="G74" s="222"/>
      <c r="I74" s="296"/>
      <c r="J74" s="296"/>
      <c r="K74" s="296"/>
    </row>
    <row r="75" spans="1:16">
      <c r="A75" s="220"/>
      <c r="B75" s="221"/>
      <c r="C75" s="222"/>
      <c r="D75" s="222"/>
      <c r="E75" s="222"/>
      <c r="F75" s="222"/>
      <c r="G75" s="222"/>
      <c r="L75" s="13"/>
      <c r="M75" s="13"/>
      <c r="N75" s="13"/>
      <c r="O75" s="13"/>
      <c r="P75" s="13"/>
    </row>
    <row r="76" spans="1:16">
      <c r="A76" s="667" t="s">
        <v>176</v>
      </c>
    </row>
    <row r="77" spans="1:16" ht="18" customHeight="1">
      <c r="A77" s="322" t="s">
        <v>62</v>
      </c>
      <c r="B77" s="268" t="s">
        <v>867</v>
      </c>
      <c r="C77" s="257"/>
      <c r="D77" s="257"/>
      <c r="E77" s="257"/>
      <c r="F77" s="257"/>
      <c r="G77" s="257"/>
      <c r="H77" s="257"/>
      <c r="I77" s="257"/>
      <c r="J77" s="257"/>
      <c r="K77" s="257"/>
    </row>
    <row r="78" spans="1:16" s="215" customFormat="1" ht="48.75" customHeight="1">
      <c r="A78" s="322" t="s">
        <v>63</v>
      </c>
      <c r="B78" s="988" t="s">
        <v>707</v>
      </c>
      <c r="C78" s="988"/>
      <c r="D78" s="988"/>
      <c r="E78" s="988"/>
      <c r="F78" s="988"/>
      <c r="G78" s="988"/>
      <c r="H78" s="988"/>
      <c r="I78" s="988"/>
      <c r="J78" s="800"/>
      <c r="K78" s="443"/>
    </row>
    <row r="79" spans="1:16" ht="27.75" customHeight="1">
      <c r="A79" s="322" t="s">
        <v>64</v>
      </c>
      <c r="B79" s="988" t="s">
        <v>505</v>
      </c>
      <c r="C79" s="988"/>
      <c r="D79" s="988"/>
      <c r="E79" s="988"/>
      <c r="F79" s="988"/>
      <c r="G79" s="988"/>
      <c r="H79" s="988"/>
      <c r="I79" s="988"/>
      <c r="J79" s="800"/>
      <c r="K79" s="800"/>
    </row>
    <row r="80" spans="1:16" ht="12.75" customHeight="1">
      <c r="A80" s="322" t="s">
        <v>65</v>
      </c>
      <c r="B80" s="988" t="s">
        <v>334</v>
      </c>
      <c r="C80" s="988"/>
      <c r="D80" s="988"/>
      <c r="E80" s="988"/>
      <c r="F80" s="988"/>
      <c r="G80" s="988"/>
      <c r="H80" s="988"/>
      <c r="I80" s="988"/>
      <c r="J80" s="800"/>
      <c r="K80" s="800"/>
      <c r="L80" s="217"/>
    </row>
    <row r="81" spans="1:12" ht="33.75" customHeight="1">
      <c r="A81" s="322" t="s">
        <v>66</v>
      </c>
      <c r="B81" s="988" t="s">
        <v>869</v>
      </c>
      <c r="C81" s="988"/>
      <c r="D81" s="988"/>
      <c r="E81" s="988"/>
      <c r="F81" s="988"/>
      <c r="G81" s="988"/>
      <c r="H81" s="988"/>
      <c r="I81" s="988"/>
    </row>
    <row r="82" spans="1:12" s="215" customFormat="1" ht="60.75" customHeight="1">
      <c r="A82" s="322" t="s">
        <v>67</v>
      </c>
      <c r="B82" s="988" t="s">
        <v>636</v>
      </c>
      <c r="C82" s="988"/>
      <c r="D82" s="988"/>
      <c r="E82" s="988"/>
      <c r="F82" s="988"/>
      <c r="G82" s="988"/>
      <c r="H82" s="988"/>
      <c r="I82" s="988"/>
      <c r="J82" s="801"/>
      <c r="K82" s="801"/>
    </row>
    <row r="83" spans="1:12" ht="29.25" customHeight="1">
      <c r="A83" s="322" t="s">
        <v>68</v>
      </c>
      <c r="B83" s="1011" t="s">
        <v>705</v>
      </c>
      <c r="C83" s="1011"/>
      <c r="D83" s="1011"/>
      <c r="E83" s="1011"/>
      <c r="F83" s="1011"/>
      <c r="G83" s="1011"/>
      <c r="H83" s="1011"/>
      <c r="I83" s="1011"/>
      <c r="J83" s="801"/>
      <c r="K83" s="797"/>
    </row>
    <row r="84" spans="1:12" ht="18" customHeight="1">
      <c r="A84" s="322" t="s">
        <v>69</v>
      </c>
      <c r="B84" s="987" t="s">
        <v>638</v>
      </c>
      <c r="C84" s="987"/>
      <c r="D84" s="987"/>
      <c r="E84" s="987"/>
      <c r="F84" s="987"/>
      <c r="G84" s="987"/>
      <c r="H84" s="987"/>
      <c r="I84" s="987"/>
      <c r="J84" s="797"/>
      <c r="K84" s="797"/>
    </row>
    <row r="85" spans="1:12" ht="21.75" customHeight="1">
      <c r="A85" s="322" t="s">
        <v>70</v>
      </c>
      <c r="B85" s="987" t="s">
        <v>760</v>
      </c>
      <c r="C85" s="987"/>
      <c r="D85" s="987"/>
      <c r="E85" s="987"/>
      <c r="F85" s="987"/>
      <c r="G85" s="987"/>
      <c r="H85" s="987"/>
      <c r="I85" s="987"/>
    </row>
    <row r="86" spans="1:12" s="321" customFormat="1" ht="12.75" customHeight="1">
      <c r="A86" s="322" t="s">
        <v>71</v>
      </c>
      <c r="B86" s="988" t="s">
        <v>825</v>
      </c>
      <c r="C86" s="988"/>
      <c r="D86" s="988"/>
      <c r="E86" s="988"/>
      <c r="F86" s="988"/>
      <c r="G86" s="988"/>
      <c r="H86" s="988"/>
      <c r="I86" s="988"/>
      <c r="J86" s="849"/>
      <c r="K86" s="849"/>
      <c r="L86" s="217"/>
    </row>
  </sheetData>
  <customSheetViews>
    <customSheetView guid="{63AFAF34-E340-4B5E-A289-FFB7051CA9B6}" scale="85" showPageBreaks="1" fitToPage="1" printArea="1" view="pageBreakPreview" topLeftCell="A52">
      <selection activeCell="B78" sqref="B78:I78"/>
      <rowBreaks count="1" manualBreakCount="1">
        <brk id="44" max="10" man="1"/>
      </rowBreaks>
      <pageMargins left="0.25" right="0.25" top="0.75" bottom="0.75" header="0.3" footer="0.3"/>
      <pageSetup scale="56" fitToHeight="0" orientation="landscape" r:id="rId1"/>
    </customSheetView>
    <customSheetView guid="{F1DC5514-577A-46EB-866C-26F0BED2C286}" scale="85" showPageBreaks="1" fitToPage="1" printArea="1" view="pageBreakPreview">
      <rowBreaks count="1" manualBreakCount="1">
        <brk id="44" max="9" man="1"/>
      </rowBreaks>
      <pageMargins left="0.25" right="0.25" top="0.75" bottom="0.75" header="0.3" footer="0.3"/>
      <pageSetup scale="58" fitToHeight="0" orientation="landscape" r:id="rId2"/>
    </customSheetView>
    <customSheetView guid="{F04A2B9A-C6FE-4FEB-AD1E-2CF9AC309BE4}" scale="85" showPageBreaks="1" printArea="1">
      <selection activeCell="E6" sqref="E6"/>
      <pageMargins left="0.7" right="0.7" top="0.75" bottom="0.75" header="0.3" footer="0.3"/>
      <pageSetup scale="55" orientation="landscape" r:id="rId3"/>
    </customSheetView>
  </customSheetViews>
  <mergeCells count="20">
    <mergeCell ref="B86:I86"/>
    <mergeCell ref="E49:E50"/>
    <mergeCell ref="B81:I81"/>
    <mergeCell ref="B85:I85"/>
    <mergeCell ref="B84:I84"/>
    <mergeCell ref="B1:I1"/>
    <mergeCell ref="B2:I2"/>
    <mergeCell ref="B3:I3"/>
    <mergeCell ref="B82:I82"/>
    <mergeCell ref="B83:I83"/>
    <mergeCell ref="C25:I25"/>
    <mergeCell ref="I6:J6"/>
    <mergeCell ref="G6:H6"/>
    <mergeCell ref="C6:D6"/>
    <mergeCell ref="C49:C50"/>
    <mergeCell ref="D49:D50"/>
    <mergeCell ref="F49:F50"/>
    <mergeCell ref="B78:I78"/>
    <mergeCell ref="B79:I79"/>
    <mergeCell ref="B80:I80"/>
  </mergeCells>
  <phoneticPr fontId="0" type="noConversion"/>
  <pageMargins left="0.25" right="0.25" top="0.75" bottom="0.75" header="0.3" footer="0.3"/>
  <pageSetup scale="55" fitToHeight="0" orientation="landscape" r:id="rId4"/>
  <rowBreaks count="1" manualBreakCount="1">
    <brk id="44"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8"/>
  <sheetViews>
    <sheetView view="pageBreakPreview" topLeftCell="A34" zoomScale="80" zoomScaleNormal="90" zoomScaleSheetLayoutView="80" workbookViewId="0">
      <selection activeCell="F59" sqref="F59"/>
    </sheetView>
  </sheetViews>
  <sheetFormatPr defaultColWidth="8.90625" defaultRowHeight="15" customHeight="1"/>
  <cols>
    <col min="1" max="1" width="6.6328125" style="854" customWidth="1"/>
    <col min="2" max="2" width="35" style="887" customWidth="1"/>
    <col min="3" max="3" width="14.81640625" style="854" customWidth="1"/>
    <col min="4" max="4" width="14.08984375" style="854" customWidth="1"/>
    <col min="5" max="5" width="13" style="854" customWidth="1"/>
    <col min="6" max="6" width="13.08984375" style="854" customWidth="1"/>
    <col min="7" max="7" width="15.90625" style="854" customWidth="1"/>
    <col min="8" max="8" width="54.81640625" style="854" customWidth="1"/>
    <col min="9" max="9" width="8.90625" style="854"/>
    <col min="10" max="10" width="27.90625" style="854" customWidth="1"/>
    <col min="11" max="16384" width="8.90625" style="854"/>
  </cols>
  <sheetData>
    <row r="1" spans="2:10" ht="15" customHeight="1">
      <c r="B1" s="1020" t="str">
        <f>+'Attachment H-30A'!D5</f>
        <v>Transource Maryland, LLC</v>
      </c>
      <c r="C1" s="1020"/>
      <c r="D1" s="1020"/>
      <c r="E1" s="1020"/>
      <c r="F1" s="1020"/>
      <c r="G1" s="1020"/>
      <c r="H1" s="930" t="str">
        <f>+'Attachment H-30A'!J3</f>
        <v>For  the 12 months ended 12/31/22</v>
      </c>
      <c r="I1" s="853"/>
      <c r="J1" s="853"/>
    </row>
    <row r="2" spans="2:10" ht="15" customHeight="1">
      <c r="B2" s="1021" t="s">
        <v>816</v>
      </c>
      <c r="C2" s="1021"/>
      <c r="D2" s="1021"/>
      <c r="E2" s="1021"/>
      <c r="F2" s="1021"/>
      <c r="G2" s="1021"/>
      <c r="H2" s="930" t="s">
        <v>602</v>
      </c>
      <c r="I2" s="853"/>
      <c r="J2" s="853"/>
    </row>
    <row r="3" spans="2:10" ht="15" customHeight="1">
      <c r="B3" s="1020" t="s">
        <v>817</v>
      </c>
      <c r="C3" s="1020"/>
      <c r="D3" s="1020"/>
      <c r="E3" s="1020"/>
      <c r="F3" s="1020"/>
      <c r="G3" s="1020"/>
      <c r="H3" s="852"/>
      <c r="I3" s="853"/>
      <c r="J3" s="853"/>
    </row>
    <row r="4" spans="2:10" s="856" customFormat="1" ht="15" customHeight="1">
      <c r="B4" s="911"/>
      <c r="C4" s="911"/>
      <c r="D4" s="911"/>
      <c r="E4" s="911"/>
      <c r="F4" s="911"/>
      <c r="G4" s="911"/>
      <c r="H4" s="930"/>
      <c r="I4" s="855"/>
      <c r="J4" s="853"/>
    </row>
    <row r="5" spans="2:10" s="858" customFormat="1" ht="15" customHeight="1">
      <c r="H5" s="860"/>
      <c r="J5" s="917"/>
    </row>
    <row r="6" spans="2:10" s="858" customFormat="1" ht="15" customHeight="1">
      <c r="B6" s="857" t="s">
        <v>827</v>
      </c>
      <c r="J6" s="917"/>
    </row>
    <row r="7" spans="2:10" s="858" customFormat="1" ht="15" customHeight="1">
      <c r="B7" s="857" t="s">
        <v>789</v>
      </c>
      <c r="J7" s="917"/>
    </row>
    <row r="8" spans="2:10" s="858" customFormat="1" ht="15" customHeight="1">
      <c r="B8" s="857"/>
      <c r="J8" s="917"/>
    </row>
    <row r="9" spans="2:10" s="917" customFormat="1" ht="15" customHeight="1">
      <c r="B9" s="864" t="s">
        <v>785</v>
      </c>
      <c r="C9" s="865"/>
      <c r="D9" s="866"/>
      <c r="E9" s="867"/>
      <c r="F9" s="868"/>
      <c r="G9" s="869"/>
      <c r="H9" s="868"/>
    </row>
    <row r="10" spans="2:10" s="917" customFormat="1" ht="15" customHeight="1">
      <c r="B10" s="1018" t="s">
        <v>804</v>
      </c>
      <c r="C10" s="1019"/>
      <c r="D10" s="1019"/>
      <c r="E10" s="1019"/>
      <c r="F10" s="1019"/>
      <c r="G10" s="1019"/>
      <c r="H10" s="868"/>
    </row>
    <row r="11" spans="2:10" s="917" customFormat="1" ht="15" customHeight="1">
      <c r="B11" s="870" t="s">
        <v>828</v>
      </c>
      <c r="C11" s="868"/>
      <c r="D11" s="862"/>
      <c r="E11" s="862"/>
      <c r="F11" s="867"/>
      <c r="G11" s="867"/>
      <c r="H11" s="868"/>
    </row>
    <row r="12" spans="2:10" s="917" customFormat="1" ht="15" customHeight="1">
      <c r="B12" s="870" t="s">
        <v>786</v>
      </c>
      <c r="C12" s="868"/>
      <c r="D12" s="862"/>
      <c r="E12" s="862"/>
      <c r="F12" s="867"/>
      <c r="G12" s="867"/>
      <c r="H12" s="868"/>
    </row>
    <row r="13" spans="2:10" s="917" customFormat="1" ht="15" customHeight="1">
      <c r="B13" s="870" t="s">
        <v>815</v>
      </c>
      <c r="C13" s="868"/>
      <c r="D13" s="862"/>
      <c r="E13" s="862"/>
      <c r="F13" s="867"/>
      <c r="G13" s="867"/>
      <c r="H13" s="868"/>
    </row>
    <row r="14" spans="2:10" s="858" customFormat="1" ht="15" customHeight="1">
      <c r="B14" s="857"/>
      <c r="J14" s="917"/>
    </row>
    <row r="15" spans="2:10" s="858" customFormat="1" ht="15" customHeight="1">
      <c r="B15" s="859" t="s">
        <v>62</v>
      </c>
      <c r="C15" s="859" t="s">
        <v>63</v>
      </c>
      <c r="D15" s="859" t="s">
        <v>64</v>
      </c>
      <c r="E15" s="859" t="s">
        <v>65</v>
      </c>
      <c r="F15" s="859" t="s">
        <v>67</v>
      </c>
      <c r="G15" s="859" t="s">
        <v>68</v>
      </c>
      <c r="H15" s="859" t="s">
        <v>69</v>
      </c>
      <c r="J15" s="917"/>
    </row>
    <row r="16" spans="2:10" s="858" customFormat="1" ht="15" customHeight="1">
      <c r="B16" s="857"/>
      <c r="D16" s="859"/>
      <c r="E16" s="859"/>
      <c r="F16" s="859"/>
      <c r="G16" s="859"/>
      <c r="J16" s="917"/>
    </row>
    <row r="17" spans="1:10" s="858" customFormat="1" ht="15" customHeight="1">
      <c r="B17" s="857" t="s">
        <v>781</v>
      </c>
      <c r="C17" s="859" t="s">
        <v>13</v>
      </c>
      <c r="D17" s="859" t="s">
        <v>803</v>
      </c>
      <c r="E17" s="859" t="s">
        <v>16</v>
      </c>
      <c r="F17" s="859" t="s">
        <v>777</v>
      </c>
      <c r="G17" s="859" t="s">
        <v>778</v>
      </c>
      <c r="J17" s="917"/>
    </row>
    <row r="18" spans="1:10" s="858" customFormat="1" ht="15" customHeight="1">
      <c r="A18" s="891" t="s">
        <v>594</v>
      </c>
      <c r="B18" s="857"/>
      <c r="C18" s="859"/>
      <c r="D18" s="859" t="s">
        <v>802</v>
      </c>
      <c r="E18" s="859" t="s">
        <v>779</v>
      </c>
      <c r="F18" s="859" t="s">
        <v>779</v>
      </c>
      <c r="G18" s="859" t="s">
        <v>779</v>
      </c>
      <c r="H18" s="859" t="s">
        <v>784</v>
      </c>
      <c r="J18" s="917"/>
    </row>
    <row r="19" spans="1:10" s="917" customFormat="1" ht="16.5" customHeight="1">
      <c r="A19" s="859">
        <v>1</v>
      </c>
      <c r="B19" s="974" t="s">
        <v>911</v>
      </c>
      <c r="C19" s="919">
        <v>196981.77</v>
      </c>
      <c r="D19" s="919">
        <v>0</v>
      </c>
      <c r="E19" s="919">
        <v>196981.77</v>
      </c>
      <c r="F19" s="919">
        <v>0</v>
      </c>
      <c r="G19" s="919">
        <v>0</v>
      </c>
      <c r="H19" s="919" t="s">
        <v>912</v>
      </c>
      <c r="I19" s="868"/>
    </row>
    <row r="20" spans="1:10" s="917" customFormat="1" ht="16.5" customHeight="1">
      <c r="A20" s="859">
        <f>+A19+1</f>
        <v>2</v>
      </c>
      <c r="B20" s="974" t="s">
        <v>913</v>
      </c>
      <c r="C20" s="919">
        <v>1891.61</v>
      </c>
      <c r="D20" s="919">
        <v>0</v>
      </c>
      <c r="E20" s="919">
        <v>1891.61</v>
      </c>
      <c r="F20" s="919">
        <v>0</v>
      </c>
      <c r="G20" s="919">
        <v>0</v>
      </c>
      <c r="H20" s="919" t="s">
        <v>914</v>
      </c>
      <c r="I20" s="868"/>
    </row>
    <row r="21" spans="1:10" s="917" customFormat="1" ht="16.5" customHeight="1">
      <c r="A21" s="859">
        <f t="shared" ref="A21:A32" si="0">+A20+1</f>
        <v>3</v>
      </c>
      <c r="B21" s="974" t="s">
        <v>915</v>
      </c>
      <c r="C21" s="919">
        <v>-11206.98</v>
      </c>
      <c r="D21" s="919">
        <v>0</v>
      </c>
      <c r="E21" s="919">
        <v>-11206.98</v>
      </c>
      <c r="F21" s="919">
        <v>0</v>
      </c>
      <c r="G21" s="919">
        <v>0</v>
      </c>
      <c r="H21" s="919" t="s">
        <v>916</v>
      </c>
      <c r="I21" s="868"/>
    </row>
    <row r="22" spans="1:10" s="917" customFormat="1" ht="16.5" customHeight="1">
      <c r="A22" s="859">
        <f t="shared" si="0"/>
        <v>4</v>
      </c>
      <c r="B22" s="974" t="s">
        <v>917</v>
      </c>
      <c r="C22" s="919">
        <v>-22117.22</v>
      </c>
      <c r="D22" s="919">
        <v>0</v>
      </c>
      <c r="E22" s="919">
        <v>-22117.22</v>
      </c>
      <c r="F22" s="919">
        <v>0</v>
      </c>
      <c r="G22" s="919">
        <v>0</v>
      </c>
      <c r="H22" s="919" t="s">
        <v>918</v>
      </c>
      <c r="I22" s="868"/>
    </row>
    <row r="23" spans="1:10" s="917" customFormat="1" ht="15" customHeight="1">
      <c r="A23" s="859">
        <f t="shared" si="0"/>
        <v>5</v>
      </c>
      <c r="B23" s="974" t="s">
        <v>919</v>
      </c>
      <c r="C23" s="919">
        <v>262.83</v>
      </c>
      <c r="D23" s="919">
        <v>262.83</v>
      </c>
      <c r="E23" s="919">
        <v>0</v>
      </c>
      <c r="F23" s="919">
        <v>0</v>
      </c>
      <c r="G23" s="919">
        <v>0</v>
      </c>
      <c r="H23" s="919" t="s">
        <v>920</v>
      </c>
      <c r="I23" s="868"/>
    </row>
    <row r="24" spans="1:10" s="917" customFormat="1" ht="15" customHeight="1">
      <c r="A24" s="859">
        <f t="shared" si="0"/>
        <v>6</v>
      </c>
      <c r="B24" s="918"/>
      <c r="C24" s="919"/>
      <c r="D24" s="920"/>
      <c r="E24" s="919"/>
      <c r="F24" s="919"/>
      <c r="G24" s="920"/>
      <c r="H24" s="876"/>
      <c r="I24" s="868"/>
    </row>
    <row r="25" spans="1:10" s="917" customFormat="1" ht="15" customHeight="1">
      <c r="A25" s="859">
        <f t="shared" si="0"/>
        <v>7</v>
      </c>
      <c r="B25" s="918"/>
      <c r="C25" s="919"/>
      <c r="D25" s="919"/>
      <c r="E25" s="919"/>
      <c r="F25" s="920"/>
      <c r="G25" s="920"/>
      <c r="H25" s="876"/>
      <c r="I25" s="868"/>
    </row>
    <row r="26" spans="1:10" s="917" customFormat="1" ht="15" customHeight="1">
      <c r="A26" s="859">
        <f t="shared" si="0"/>
        <v>8</v>
      </c>
      <c r="B26" s="918"/>
      <c r="C26" s="919"/>
      <c r="D26" s="919"/>
      <c r="E26" s="919"/>
      <c r="F26" s="920"/>
      <c r="G26" s="920"/>
      <c r="H26" s="876"/>
      <c r="I26" s="868"/>
    </row>
    <row r="27" spans="1:10" s="917" customFormat="1" ht="15" customHeight="1">
      <c r="A27" s="859">
        <f t="shared" si="0"/>
        <v>9</v>
      </c>
      <c r="B27" s="918"/>
      <c r="C27" s="919"/>
      <c r="D27" s="919"/>
      <c r="E27" s="919"/>
      <c r="F27" s="920"/>
      <c r="G27" s="920"/>
      <c r="H27" s="876"/>
      <c r="I27" s="868"/>
    </row>
    <row r="28" spans="1:10" s="917" customFormat="1" ht="15" customHeight="1">
      <c r="A28" s="859">
        <f t="shared" si="0"/>
        <v>10</v>
      </c>
      <c r="B28" s="918"/>
      <c r="C28" s="919"/>
      <c r="D28" s="919"/>
      <c r="E28" s="919"/>
      <c r="F28" s="919"/>
      <c r="G28" s="919"/>
      <c r="H28" s="876"/>
      <c r="I28" s="868"/>
    </row>
    <row r="29" spans="1:10" s="917" customFormat="1" ht="15" customHeight="1">
      <c r="A29" s="859">
        <f t="shared" si="0"/>
        <v>11</v>
      </c>
      <c r="B29" s="878" t="s">
        <v>824</v>
      </c>
      <c r="C29" s="879">
        <f>SUBTOTAL(9,C19:C28)</f>
        <v>165812.00999999995</v>
      </c>
      <c r="D29" s="879">
        <f>SUM(D19:D28)</f>
        <v>262.83</v>
      </c>
      <c r="E29" s="879">
        <f>SUM(E19:E28)</f>
        <v>165549.17999999996</v>
      </c>
      <c r="F29" s="879">
        <f>SUM(F19:F28)</f>
        <v>0</v>
      </c>
      <c r="G29" s="879">
        <f>SUM(G19:G28)</f>
        <v>0</v>
      </c>
      <c r="H29" s="880"/>
      <c r="I29" s="868"/>
    </row>
    <row r="30" spans="1:10" s="917" customFormat="1" ht="15" customHeight="1">
      <c r="A30" s="859">
        <f t="shared" si="0"/>
        <v>12</v>
      </c>
      <c r="B30" s="878" t="s">
        <v>782</v>
      </c>
      <c r="C30" s="941"/>
      <c r="D30" s="942"/>
      <c r="E30" s="946"/>
      <c r="F30" s="942"/>
      <c r="G30" s="944">
        <f>+'Attachment H-30A'!$I$197</f>
        <v>1</v>
      </c>
      <c r="H30" s="869"/>
      <c r="I30" s="868"/>
    </row>
    <row r="31" spans="1:10" s="917" customFormat="1" ht="15" customHeight="1">
      <c r="A31" s="859">
        <f t="shared" si="0"/>
        <v>13</v>
      </c>
      <c r="B31" s="940" t="s">
        <v>783</v>
      </c>
      <c r="C31" s="937"/>
      <c r="D31" s="925"/>
      <c r="E31" s="947"/>
      <c r="F31" s="934">
        <f>+'Attachment H-30A'!$G$83</f>
        <v>1</v>
      </c>
      <c r="G31" s="946"/>
      <c r="H31" s="869"/>
      <c r="I31" s="868"/>
    </row>
    <row r="32" spans="1:10" s="917" customFormat="1" ht="15" customHeight="1" thickBot="1">
      <c r="A32" s="859">
        <f t="shared" si="0"/>
        <v>14</v>
      </c>
      <c r="B32" s="945" t="s">
        <v>841</v>
      </c>
      <c r="C32" s="938">
        <f>+SUM(E32:G32)</f>
        <v>165549.17999999996</v>
      </c>
      <c r="D32" s="948"/>
      <c r="E32" s="933">
        <f>+E29</f>
        <v>165549.17999999996</v>
      </c>
      <c r="F32" s="939">
        <f>+F29*F31</f>
        <v>0</v>
      </c>
      <c r="G32" s="939">
        <f>+G29*G30</f>
        <v>0</v>
      </c>
      <c r="H32" s="869"/>
      <c r="I32" s="868"/>
    </row>
    <row r="33" spans="1:10" s="917" customFormat="1" ht="15" customHeight="1" thickTop="1">
      <c r="A33" s="859"/>
      <c r="B33" s="868"/>
      <c r="C33" s="932"/>
      <c r="D33" s="863"/>
      <c r="E33" s="863"/>
      <c r="F33" s="863"/>
      <c r="G33" s="863"/>
      <c r="H33" s="869"/>
      <c r="I33" s="868"/>
    </row>
    <row r="34" spans="1:10" s="858" customFormat="1" ht="15" customHeight="1">
      <c r="B34" s="1016" t="str">
        <f>+B1</f>
        <v>Transource Maryland, LLC</v>
      </c>
      <c r="C34" s="1017"/>
      <c r="D34" s="1017"/>
      <c r="E34" s="1017"/>
      <c r="F34" s="1017"/>
      <c r="G34" s="1017"/>
      <c r="H34" s="1017"/>
      <c r="I34" s="862"/>
      <c r="J34" s="917"/>
    </row>
    <row r="35" spans="1:10" s="858" customFormat="1" ht="15" customHeight="1">
      <c r="B35" s="1016" t="str">
        <f>+B2</f>
        <v>Attachment 4a - Accumulated Deferred Income Taxes (ADIT) Worksheet</v>
      </c>
      <c r="C35" s="1017"/>
      <c r="D35" s="1017"/>
      <c r="E35" s="1017"/>
      <c r="F35" s="1017"/>
      <c r="G35" s="1017"/>
      <c r="H35" s="1017"/>
      <c r="I35" s="862"/>
      <c r="J35" s="917"/>
    </row>
    <row r="36" spans="1:10" s="858" customFormat="1" ht="15" customHeight="1">
      <c r="B36" s="1016" t="str">
        <f>+B3</f>
        <v>Beginning of Rate Year and Rate Year Average</v>
      </c>
      <c r="C36" s="1017"/>
      <c r="D36" s="1017"/>
      <c r="E36" s="1017"/>
      <c r="F36" s="1017"/>
      <c r="G36" s="1017"/>
      <c r="H36" s="1017"/>
      <c r="I36" s="862"/>
      <c r="J36" s="917"/>
    </row>
    <row r="37" spans="1:10" s="858" customFormat="1" ht="9.75" customHeight="1">
      <c r="B37" s="873"/>
      <c r="C37" s="873"/>
      <c r="D37" s="873"/>
      <c r="E37" s="873"/>
      <c r="F37" s="873"/>
      <c r="G37" s="873"/>
      <c r="H37" s="873"/>
      <c r="I37" s="862"/>
      <c r="J37" s="917"/>
    </row>
    <row r="38" spans="1:10" s="917" customFormat="1" ht="15" customHeight="1">
      <c r="B38" s="864" t="s">
        <v>842</v>
      </c>
      <c r="C38" s="862"/>
      <c r="D38" s="867"/>
      <c r="E38" s="866"/>
      <c r="F38" s="868"/>
      <c r="G38" s="883"/>
      <c r="H38" s="930" t="s">
        <v>147</v>
      </c>
    </row>
    <row r="39" spans="1:10" s="917" customFormat="1" ht="15" customHeight="1">
      <c r="B39" s="1018" t="s">
        <v>804</v>
      </c>
      <c r="C39" s="1019"/>
      <c r="D39" s="1019"/>
      <c r="E39" s="1019"/>
      <c r="F39" s="1019"/>
      <c r="G39" s="1019"/>
      <c r="H39" s="868"/>
    </row>
    <row r="40" spans="1:10" s="917" customFormat="1" ht="15" customHeight="1">
      <c r="B40" s="870" t="s">
        <v>828</v>
      </c>
      <c r="C40" s="868"/>
      <c r="D40" s="862"/>
      <c r="E40" s="862"/>
      <c r="F40" s="867"/>
      <c r="G40" s="867"/>
      <c r="H40" s="868"/>
    </row>
    <row r="41" spans="1:10" s="917" customFormat="1" ht="15" customHeight="1">
      <c r="B41" s="870" t="s">
        <v>786</v>
      </c>
      <c r="C41" s="868"/>
      <c r="D41" s="862"/>
      <c r="E41" s="862"/>
      <c r="F41" s="867"/>
      <c r="G41" s="867"/>
      <c r="H41" s="868"/>
    </row>
    <row r="42" spans="1:10" s="917" customFormat="1" ht="15" customHeight="1">
      <c r="B42" s="870" t="s">
        <v>815</v>
      </c>
      <c r="C42" s="868"/>
      <c r="D42" s="862"/>
      <c r="E42" s="862"/>
      <c r="F42" s="867"/>
      <c r="G42" s="867"/>
      <c r="H42" s="868"/>
    </row>
    <row r="43" spans="1:10" s="917" customFormat="1" ht="15" customHeight="1">
      <c r="B43" s="871"/>
      <c r="C43" s="871"/>
      <c r="D43" s="871"/>
      <c r="E43" s="871"/>
      <c r="F43" s="871"/>
      <c r="G43" s="871"/>
      <c r="H43" s="883"/>
    </row>
    <row r="44" spans="1:10" s="858" customFormat="1" ht="15" customHeight="1">
      <c r="B44" s="859" t="s">
        <v>62</v>
      </c>
      <c r="C44" s="859" t="s">
        <v>63</v>
      </c>
      <c r="D44" s="859" t="s">
        <v>64</v>
      </c>
      <c r="E44" s="859" t="s">
        <v>65</v>
      </c>
      <c r="F44" s="859" t="s">
        <v>67</v>
      </c>
      <c r="G44" s="859" t="s">
        <v>68</v>
      </c>
      <c r="H44" s="859" t="s">
        <v>69</v>
      </c>
      <c r="I44" s="862"/>
      <c r="J44" s="917"/>
    </row>
    <row r="45" spans="1:10" s="858" customFormat="1" ht="15" customHeight="1">
      <c r="B45" s="862" t="s">
        <v>843</v>
      </c>
      <c r="C45" s="859" t="s">
        <v>13</v>
      </c>
      <c r="D45" s="859" t="s">
        <v>803</v>
      </c>
      <c r="E45" s="859" t="s">
        <v>16</v>
      </c>
      <c r="F45" s="859" t="s">
        <v>777</v>
      </c>
      <c r="G45" s="859" t="s">
        <v>778</v>
      </c>
      <c r="I45" s="862"/>
      <c r="J45" s="917"/>
    </row>
    <row r="46" spans="1:10" s="858" customFormat="1" ht="15" customHeight="1">
      <c r="A46" s="891" t="s">
        <v>594</v>
      </c>
      <c r="B46" s="870"/>
      <c r="C46" s="859"/>
      <c r="D46" s="859" t="s">
        <v>802</v>
      </c>
      <c r="E46" s="859" t="s">
        <v>779</v>
      </c>
      <c r="F46" s="859" t="s">
        <v>779</v>
      </c>
      <c r="G46" s="859" t="s">
        <v>779</v>
      </c>
      <c r="H46" s="859" t="s">
        <v>784</v>
      </c>
      <c r="I46" s="862"/>
      <c r="J46" s="917"/>
    </row>
    <row r="47" spans="1:10" s="917" customFormat="1" ht="15" customHeight="1">
      <c r="A47" s="859">
        <f>+A32+1</f>
        <v>15</v>
      </c>
      <c r="B47" s="974"/>
      <c r="C47" s="919">
        <v>0</v>
      </c>
      <c r="D47" s="920"/>
      <c r="E47" s="919"/>
      <c r="F47" s="919"/>
      <c r="G47" s="920"/>
      <c r="H47" s="876"/>
      <c r="I47" s="868"/>
    </row>
    <row r="48" spans="1:10" s="917" customFormat="1" ht="15" customHeight="1">
      <c r="A48" s="859">
        <f>+A47+1</f>
        <v>16</v>
      </c>
      <c r="B48" s="877"/>
      <c r="C48" s="919">
        <v>0</v>
      </c>
      <c r="D48" s="875"/>
      <c r="E48" s="875"/>
      <c r="F48" s="875"/>
      <c r="G48" s="875"/>
      <c r="H48" s="876"/>
      <c r="I48" s="868"/>
    </row>
    <row r="49" spans="1:10" s="917" customFormat="1" ht="15" customHeight="1">
      <c r="A49" s="859">
        <f t="shared" ref="A49:A52" si="1">+A48+1</f>
        <v>17</v>
      </c>
      <c r="B49" s="878" t="s">
        <v>845</v>
      </c>
      <c r="C49" s="879">
        <f>SUBTOTAL(9,C47:C48)</f>
        <v>0</v>
      </c>
      <c r="D49" s="879">
        <f>SUM(D47:D48)</f>
        <v>0</v>
      </c>
      <c r="E49" s="879">
        <f>SUM(E47:E48)</f>
        <v>0</v>
      </c>
      <c r="F49" s="879">
        <f>SUM(F47:F48)</f>
        <v>0</v>
      </c>
      <c r="G49" s="879">
        <f>SUM(G47:G48)</f>
        <v>0</v>
      </c>
      <c r="H49" s="880"/>
      <c r="I49" s="868"/>
    </row>
    <row r="50" spans="1:10" s="917" customFormat="1" ht="15" customHeight="1">
      <c r="A50" s="859">
        <f t="shared" si="1"/>
        <v>18</v>
      </c>
      <c r="B50" s="878" t="s">
        <v>782</v>
      </c>
      <c r="C50" s="941"/>
      <c r="D50" s="942"/>
      <c r="E50" s="946"/>
      <c r="F50" s="942"/>
      <c r="G50" s="944">
        <f>+'Attachment H-30A'!$I$197</f>
        <v>1</v>
      </c>
      <c r="H50" s="869"/>
      <c r="I50" s="868"/>
    </row>
    <row r="51" spans="1:10" s="917" customFormat="1" ht="15" customHeight="1">
      <c r="A51" s="859">
        <f t="shared" si="1"/>
        <v>19</v>
      </c>
      <c r="B51" s="940" t="s">
        <v>783</v>
      </c>
      <c r="C51" s="937"/>
      <c r="D51" s="925"/>
      <c r="E51" s="947"/>
      <c r="F51" s="934">
        <f>+'Attachment H-30A'!$G$83</f>
        <v>1</v>
      </c>
      <c r="G51" s="946"/>
      <c r="H51" s="869"/>
      <c r="I51" s="868"/>
    </row>
    <row r="52" spans="1:10" s="917" customFormat="1" ht="15" customHeight="1" thickBot="1">
      <c r="A52" s="859">
        <f t="shared" si="1"/>
        <v>20</v>
      </c>
      <c r="B52" s="945" t="s">
        <v>841</v>
      </c>
      <c r="C52" s="938">
        <f>+SUM(E52:G52)</f>
        <v>0</v>
      </c>
      <c r="D52" s="948"/>
      <c r="E52" s="933">
        <f>+E49</f>
        <v>0</v>
      </c>
      <c r="F52" s="939">
        <f>+F49*F51</f>
        <v>0</v>
      </c>
      <c r="G52" s="939">
        <f>+G49*G50</f>
        <v>0</v>
      </c>
      <c r="H52" s="869"/>
      <c r="I52" s="868"/>
    </row>
    <row r="53" spans="1:10" s="917" customFormat="1" ht="15" customHeight="1" thickTop="1">
      <c r="A53" s="859"/>
      <c r="B53" s="868"/>
      <c r="C53" s="932"/>
      <c r="D53" s="863"/>
      <c r="E53" s="863"/>
      <c r="F53" s="863"/>
      <c r="G53" s="863"/>
      <c r="H53" s="869"/>
      <c r="I53" s="868"/>
    </row>
    <row r="54" spans="1:10" s="858" customFormat="1" ht="15" customHeight="1">
      <c r="B54" s="859" t="s">
        <v>62</v>
      </c>
      <c r="C54" s="859" t="s">
        <v>63</v>
      </c>
      <c r="D54" s="859" t="s">
        <v>64</v>
      </c>
      <c r="E54" s="859" t="s">
        <v>65</v>
      </c>
      <c r="F54" s="859" t="s">
        <v>67</v>
      </c>
      <c r="G54" s="859" t="s">
        <v>68</v>
      </c>
      <c r="H54" s="859" t="s">
        <v>69</v>
      </c>
      <c r="I54" s="862"/>
      <c r="J54" s="917"/>
    </row>
    <row r="55" spans="1:10" s="858" customFormat="1" ht="15" customHeight="1">
      <c r="B55" s="862" t="s">
        <v>780</v>
      </c>
      <c r="C55" s="859" t="s">
        <v>13</v>
      </c>
      <c r="D55" s="859" t="s">
        <v>803</v>
      </c>
      <c r="E55" s="859" t="s">
        <v>16</v>
      </c>
      <c r="F55" s="859" t="s">
        <v>777</v>
      </c>
      <c r="G55" s="859" t="s">
        <v>778</v>
      </c>
      <c r="I55" s="862"/>
      <c r="J55" s="917"/>
    </row>
    <row r="56" spans="1:10" s="858" customFormat="1" ht="15" customHeight="1">
      <c r="A56" s="891" t="s">
        <v>594</v>
      </c>
      <c r="B56" s="870"/>
      <c r="C56" s="859"/>
      <c r="D56" s="859" t="s">
        <v>802</v>
      </c>
      <c r="E56" s="859" t="s">
        <v>779</v>
      </c>
      <c r="F56" s="859" t="s">
        <v>779</v>
      </c>
      <c r="G56" s="859" t="s">
        <v>779</v>
      </c>
      <c r="H56" s="859" t="s">
        <v>784</v>
      </c>
      <c r="I56" s="862"/>
      <c r="J56" s="917"/>
    </row>
    <row r="57" spans="1:10" s="917" customFormat="1" ht="15" customHeight="1">
      <c r="A57" s="859">
        <f>+A52+1</f>
        <v>21</v>
      </c>
      <c r="B57" s="918" t="s">
        <v>921</v>
      </c>
      <c r="C57" s="919">
        <v>-995.61</v>
      </c>
      <c r="D57" s="920">
        <v>0</v>
      </c>
      <c r="E57" s="919">
        <v>0</v>
      </c>
      <c r="F57" s="920">
        <v>-995.61</v>
      </c>
      <c r="G57" s="920">
        <v>0</v>
      </c>
      <c r="H57" s="973" t="s">
        <v>922</v>
      </c>
      <c r="I57" s="868"/>
    </row>
    <row r="58" spans="1:10" s="917" customFormat="1" ht="15" customHeight="1">
      <c r="A58" s="859">
        <f>+A57+1</f>
        <v>22</v>
      </c>
      <c r="B58" s="974" t="s">
        <v>923</v>
      </c>
      <c r="C58" s="919">
        <v>20249.82</v>
      </c>
      <c r="D58" s="920">
        <v>0</v>
      </c>
      <c r="E58" s="919">
        <v>0</v>
      </c>
      <c r="F58" s="920">
        <v>20249.82</v>
      </c>
      <c r="G58" s="920">
        <v>0</v>
      </c>
      <c r="H58" s="876" t="s">
        <v>924</v>
      </c>
      <c r="I58" s="868"/>
    </row>
    <row r="59" spans="1:10" s="917" customFormat="1" ht="15" customHeight="1">
      <c r="A59" s="859">
        <f t="shared" ref="A59:A67" si="2">+A58+1</f>
        <v>23</v>
      </c>
      <c r="B59" s="974" t="s">
        <v>925</v>
      </c>
      <c r="C59" s="919">
        <v>19034.443037974681</v>
      </c>
      <c r="D59" s="920">
        <v>0</v>
      </c>
      <c r="E59" s="919">
        <v>0</v>
      </c>
      <c r="F59" s="920">
        <v>19034.443037974681</v>
      </c>
      <c r="G59" s="920">
        <v>0</v>
      </c>
      <c r="H59" s="876" t="s">
        <v>926</v>
      </c>
      <c r="I59" s="868"/>
    </row>
    <row r="60" spans="1:10" s="917" customFormat="1" ht="15" customHeight="1">
      <c r="A60" s="859">
        <f t="shared" si="2"/>
        <v>24</v>
      </c>
      <c r="B60" s="974" t="s">
        <v>927</v>
      </c>
      <c r="C60" s="919">
        <v>986</v>
      </c>
      <c r="D60" s="920">
        <v>0</v>
      </c>
      <c r="E60" s="919">
        <v>0</v>
      </c>
      <c r="F60" s="920">
        <v>986</v>
      </c>
      <c r="G60" s="920">
        <v>0</v>
      </c>
      <c r="H60" s="876" t="s">
        <v>928</v>
      </c>
      <c r="I60" s="868"/>
    </row>
    <row r="61" spans="1:10" s="917" customFormat="1" ht="15" customHeight="1">
      <c r="A61" s="859">
        <f t="shared" si="2"/>
        <v>25</v>
      </c>
      <c r="B61" s="974" t="s">
        <v>929</v>
      </c>
      <c r="C61" s="919">
        <v>-986</v>
      </c>
      <c r="D61" s="920">
        <v>-986</v>
      </c>
      <c r="E61" s="919">
        <v>0</v>
      </c>
      <c r="F61" s="920">
        <v>0</v>
      </c>
      <c r="G61" s="920">
        <v>0</v>
      </c>
      <c r="H61" s="876" t="s">
        <v>928</v>
      </c>
      <c r="I61" s="868"/>
    </row>
    <row r="62" spans="1:10" s="917" customFormat="1" ht="15" customHeight="1">
      <c r="A62" s="859">
        <f t="shared" si="2"/>
        <v>26</v>
      </c>
      <c r="B62" s="974"/>
      <c r="C62" s="919"/>
      <c r="D62" s="920"/>
      <c r="E62" s="919"/>
      <c r="F62" s="920"/>
      <c r="G62" s="920"/>
      <c r="H62" s="876"/>
      <c r="I62" s="868"/>
    </row>
    <row r="63" spans="1:10" s="917" customFormat="1" ht="15" customHeight="1">
      <c r="A63" s="859">
        <f t="shared" si="2"/>
        <v>27</v>
      </c>
      <c r="B63" s="974"/>
      <c r="C63" s="919"/>
      <c r="D63" s="920"/>
      <c r="E63" s="919"/>
      <c r="F63" s="920"/>
      <c r="G63" s="920"/>
      <c r="H63" s="876"/>
      <c r="I63" s="868"/>
    </row>
    <row r="64" spans="1:10" s="917" customFormat="1" ht="15" customHeight="1">
      <c r="A64" s="859">
        <f t="shared" si="2"/>
        <v>28</v>
      </c>
      <c r="B64" s="878" t="s">
        <v>823</v>
      </c>
      <c r="C64" s="879">
        <f>SUBTOTAL(9,C57:C63)</f>
        <v>38288.653037974684</v>
      </c>
      <c r="D64" s="879">
        <f>SUM(D57:D63)</f>
        <v>-986</v>
      </c>
      <c r="E64" s="879">
        <f>SUM(E57:E63)</f>
        <v>0</v>
      </c>
      <c r="F64" s="879">
        <f>SUM(F57:F63)</f>
        <v>39274.653037974684</v>
      </c>
      <c r="G64" s="879">
        <f>SUM(G57:G63)</f>
        <v>0</v>
      </c>
      <c r="H64" s="880"/>
      <c r="I64" s="868"/>
    </row>
    <row r="65" spans="1:10" s="917" customFormat="1" ht="15" customHeight="1">
      <c r="A65" s="859">
        <f t="shared" si="2"/>
        <v>29</v>
      </c>
      <c r="B65" s="878" t="s">
        <v>782</v>
      </c>
      <c r="C65" s="941"/>
      <c r="D65" s="942"/>
      <c r="E65" s="946"/>
      <c r="F65" s="942"/>
      <c r="G65" s="944">
        <f>+'Attachment H-30A'!$I$197</f>
        <v>1</v>
      </c>
      <c r="H65" s="869"/>
      <c r="I65" s="868"/>
    </row>
    <row r="66" spans="1:10" s="917" customFormat="1" ht="15" customHeight="1">
      <c r="A66" s="859">
        <f t="shared" si="2"/>
        <v>30</v>
      </c>
      <c r="B66" s="940" t="s">
        <v>783</v>
      </c>
      <c r="C66" s="937"/>
      <c r="D66" s="925"/>
      <c r="E66" s="947"/>
      <c r="F66" s="934">
        <f>+'Attachment H-30A'!$G$83</f>
        <v>1</v>
      </c>
      <c r="G66" s="946"/>
      <c r="H66" s="869"/>
      <c r="I66" s="868"/>
    </row>
    <row r="67" spans="1:10" s="917" customFormat="1" ht="15" customHeight="1" thickBot="1">
      <c r="A67" s="859">
        <f t="shared" si="2"/>
        <v>31</v>
      </c>
      <c r="B67" s="945" t="s">
        <v>841</v>
      </c>
      <c r="C67" s="938">
        <f>+SUM(E67:G67)</f>
        <v>39274.653037974684</v>
      </c>
      <c r="D67" s="948"/>
      <c r="E67" s="933">
        <f>+E64</f>
        <v>0</v>
      </c>
      <c r="F67" s="939">
        <f>+F64*F66</f>
        <v>39274.653037974684</v>
      </c>
      <c r="G67" s="939">
        <f>+G64*G65</f>
        <v>0</v>
      </c>
      <c r="H67" s="869"/>
      <c r="I67" s="868"/>
    </row>
    <row r="68" spans="1:10" s="917" customFormat="1" ht="15" customHeight="1" thickTop="1">
      <c r="A68" s="859"/>
      <c r="B68" s="882"/>
      <c r="C68" s="868"/>
      <c r="D68" s="862"/>
      <c r="E68" s="865"/>
      <c r="F68" s="890"/>
      <c r="G68" s="866"/>
      <c r="H68" s="931"/>
      <c r="I68" s="868"/>
    </row>
    <row r="69" spans="1:10" s="858" customFormat="1" ht="15" customHeight="1">
      <c r="B69" s="859" t="s">
        <v>62</v>
      </c>
      <c r="C69" s="859" t="s">
        <v>63</v>
      </c>
      <c r="D69" s="859" t="s">
        <v>64</v>
      </c>
      <c r="E69" s="859" t="s">
        <v>65</v>
      </c>
      <c r="F69" s="859" t="s">
        <v>67</v>
      </c>
      <c r="G69" s="859" t="s">
        <v>68</v>
      </c>
      <c r="H69" s="859" t="s">
        <v>69</v>
      </c>
      <c r="I69" s="862"/>
      <c r="J69" s="917"/>
    </row>
    <row r="70" spans="1:10" s="858" customFormat="1" ht="15" customHeight="1">
      <c r="B70" s="862" t="s">
        <v>787</v>
      </c>
      <c r="C70" s="859" t="s">
        <v>13</v>
      </c>
      <c r="D70" s="859" t="s">
        <v>803</v>
      </c>
      <c r="E70" s="859" t="s">
        <v>16</v>
      </c>
      <c r="F70" s="859" t="s">
        <v>777</v>
      </c>
      <c r="G70" s="859" t="s">
        <v>778</v>
      </c>
      <c r="H70" s="859"/>
      <c r="I70" s="862"/>
      <c r="J70" s="917"/>
    </row>
    <row r="71" spans="1:10" s="858" customFormat="1" ht="15" customHeight="1">
      <c r="A71" s="891" t="s">
        <v>594</v>
      </c>
      <c r="B71" s="862"/>
      <c r="C71" s="859"/>
      <c r="D71" s="859" t="s">
        <v>802</v>
      </c>
      <c r="E71" s="859" t="s">
        <v>779</v>
      </c>
      <c r="F71" s="859" t="s">
        <v>779</v>
      </c>
      <c r="G71" s="859" t="s">
        <v>779</v>
      </c>
      <c r="H71" s="859" t="s">
        <v>784</v>
      </c>
      <c r="I71" s="862"/>
      <c r="J71" s="917"/>
    </row>
    <row r="72" spans="1:10" s="917" customFormat="1" ht="15" customHeight="1">
      <c r="A72" s="859">
        <f>+A67+1</f>
        <v>32</v>
      </c>
      <c r="B72" s="918" t="s">
        <v>917</v>
      </c>
      <c r="C72" s="919">
        <v>-4644.62</v>
      </c>
      <c r="D72" s="919">
        <v>0</v>
      </c>
      <c r="E72" s="919">
        <v>-4644.62</v>
      </c>
      <c r="F72" s="919">
        <v>0</v>
      </c>
      <c r="G72" s="919">
        <v>0</v>
      </c>
      <c r="H72" s="919" t="s">
        <v>930</v>
      </c>
      <c r="I72" s="868"/>
    </row>
    <row r="73" spans="1:10" s="917" customFormat="1" ht="15" customHeight="1">
      <c r="A73" s="859">
        <f>+A72+1</f>
        <v>33</v>
      </c>
      <c r="B73" s="918" t="s">
        <v>915</v>
      </c>
      <c r="C73" s="919">
        <v>-53366.59</v>
      </c>
      <c r="D73" s="919">
        <v>0</v>
      </c>
      <c r="E73" s="919">
        <v>-53366.59</v>
      </c>
      <c r="F73" s="919">
        <v>0</v>
      </c>
      <c r="G73" s="919">
        <v>0</v>
      </c>
      <c r="H73" s="919" t="s">
        <v>916</v>
      </c>
      <c r="I73" s="868"/>
    </row>
    <row r="74" spans="1:10" s="917" customFormat="1" ht="15" customHeight="1">
      <c r="A74" s="859">
        <f t="shared" ref="A74:A80" si="3">+A73+1</f>
        <v>34</v>
      </c>
      <c r="B74" s="918" t="s">
        <v>931</v>
      </c>
      <c r="C74" s="919">
        <v>37303.200000000004</v>
      </c>
      <c r="D74" s="919">
        <v>0</v>
      </c>
      <c r="E74" s="919">
        <v>37303.200000000004</v>
      </c>
      <c r="F74" s="919">
        <v>0</v>
      </c>
      <c r="G74" s="919">
        <v>0</v>
      </c>
      <c r="H74" s="919" t="s">
        <v>932</v>
      </c>
      <c r="I74" s="868"/>
    </row>
    <row r="75" spans="1:10" s="917" customFormat="1" ht="15" customHeight="1">
      <c r="A75" s="859">
        <f t="shared" si="3"/>
        <v>35</v>
      </c>
      <c r="B75" s="918"/>
      <c r="C75" s="919"/>
      <c r="D75" s="919"/>
      <c r="E75" s="919"/>
      <c r="F75" s="919"/>
      <c r="G75" s="919"/>
      <c r="H75" s="919"/>
      <c r="I75" s="868"/>
    </row>
    <row r="76" spans="1:10" s="917" customFormat="1" ht="15" customHeight="1">
      <c r="A76" s="859">
        <f t="shared" si="3"/>
        <v>36</v>
      </c>
      <c r="B76" s="918"/>
      <c r="C76" s="919"/>
      <c r="D76" s="919"/>
      <c r="E76" s="919"/>
      <c r="F76" s="919"/>
      <c r="G76" s="919"/>
      <c r="H76" s="919"/>
      <c r="I76" s="868"/>
    </row>
    <row r="77" spans="1:10" s="917" customFormat="1" ht="15" customHeight="1">
      <c r="A77" s="859">
        <f t="shared" si="3"/>
        <v>37</v>
      </c>
      <c r="B77" s="878" t="s">
        <v>822</v>
      </c>
      <c r="C77" s="879">
        <f>SUBTOTAL(9,C72:C76)</f>
        <v>-20708.009999999995</v>
      </c>
      <c r="D77" s="879">
        <f>SUM(D72:D76)</f>
        <v>0</v>
      </c>
      <c r="E77" s="879">
        <f>SUM(E72:E76)</f>
        <v>-20708.009999999995</v>
      </c>
      <c r="F77" s="879">
        <f>SUM(F72:F76)</f>
        <v>0</v>
      </c>
      <c r="G77" s="879">
        <f>SUM(G72:G76)</f>
        <v>0</v>
      </c>
      <c r="H77" s="923"/>
      <c r="I77" s="868"/>
    </row>
    <row r="78" spans="1:10" s="917" customFormat="1" ht="15" customHeight="1">
      <c r="A78" s="859">
        <f t="shared" si="3"/>
        <v>38</v>
      </c>
      <c r="B78" s="878" t="s">
        <v>782</v>
      </c>
      <c r="C78" s="941"/>
      <c r="D78" s="942"/>
      <c r="E78" s="946"/>
      <c r="F78" s="942"/>
      <c r="G78" s="944">
        <f>+'Attachment H-30A'!$I$197</f>
        <v>1</v>
      </c>
      <c r="H78" s="869"/>
      <c r="I78" s="868"/>
    </row>
    <row r="79" spans="1:10" s="917" customFormat="1" ht="15" customHeight="1">
      <c r="A79" s="859">
        <f t="shared" si="3"/>
        <v>39</v>
      </c>
      <c r="B79" s="940" t="s">
        <v>783</v>
      </c>
      <c r="C79" s="937"/>
      <c r="D79" s="925"/>
      <c r="E79" s="947"/>
      <c r="F79" s="934">
        <f>+'Attachment H-30A'!$G$83</f>
        <v>1</v>
      </c>
      <c r="G79" s="946"/>
      <c r="H79" s="869"/>
      <c r="I79" s="868"/>
    </row>
    <row r="80" spans="1:10" s="917" customFormat="1" ht="15" customHeight="1" thickBot="1">
      <c r="A80" s="859">
        <f t="shared" si="3"/>
        <v>40</v>
      </c>
      <c r="B80" s="945" t="s">
        <v>841</v>
      </c>
      <c r="C80" s="938">
        <f>+SUM(E80:G80)</f>
        <v>-20708.009999999995</v>
      </c>
      <c r="D80" s="948"/>
      <c r="E80" s="933">
        <f>+E77</f>
        <v>-20708.009999999995</v>
      </c>
      <c r="F80" s="939">
        <f>+F77*F79</f>
        <v>0</v>
      </c>
      <c r="G80" s="939">
        <f>+G77*G78</f>
        <v>0</v>
      </c>
      <c r="H80" s="869"/>
      <c r="I80" s="868"/>
    </row>
    <row r="81" spans="2:9" ht="15" customHeight="1" thickTop="1">
      <c r="B81" s="912"/>
      <c r="C81" s="912"/>
      <c r="D81" s="912"/>
      <c r="E81" s="912"/>
      <c r="F81" s="912"/>
      <c r="G81" s="912"/>
      <c r="H81" s="912"/>
      <c r="I81" s="861"/>
    </row>
    <row r="82" spans="2:9" ht="15" customHeight="1">
      <c r="B82" s="1015"/>
      <c r="C82" s="1015"/>
      <c r="D82" s="1015"/>
      <c r="E82" s="1015"/>
      <c r="F82" s="1015"/>
      <c r="G82" s="1015"/>
      <c r="H82" s="1015"/>
      <c r="I82" s="884"/>
    </row>
    <row r="83" spans="2:9" ht="15" customHeight="1">
      <c r="B83" s="872"/>
      <c r="C83" s="872"/>
      <c r="D83" s="872"/>
      <c r="E83" s="872"/>
      <c r="F83" s="872"/>
      <c r="G83" s="872"/>
      <c r="H83" s="872"/>
      <c r="I83" s="861"/>
    </row>
    <row r="84" spans="2:9" ht="15" customHeight="1">
      <c r="B84" s="872"/>
      <c r="C84" s="872"/>
      <c r="D84" s="872"/>
      <c r="E84" s="872"/>
      <c r="F84" s="872"/>
      <c r="G84" s="872"/>
      <c r="H84" s="872"/>
      <c r="I84" s="861"/>
    </row>
    <row r="85" spans="2:9" ht="15" customHeight="1">
      <c r="B85" s="872"/>
      <c r="C85" s="872"/>
      <c r="D85" s="872"/>
      <c r="E85" s="872"/>
      <c r="F85" s="872"/>
      <c r="G85" s="872"/>
      <c r="H85" s="872"/>
      <c r="I85" s="861"/>
    </row>
    <row r="86" spans="2:9" ht="15" customHeight="1">
      <c r="B86" s="872"/>
      <c r="C86" s="872"/>
      <c r="D86" s="913"/>
      <c r="E86" s="913"/>
      <c r="F86" s="913"/>
      <c r="G86" s="913"/>
      <c r="H86" s="913"/>
      <c r="I86" s="885"/>
    </row>
    <row r="87" spans="2:9" ht="15" customHeight="1">
      <c r="B87" s="872"/>
      <c r="C87" s="872"/>
      <c r="D87" s="913"/>
      <c r="E87" s="913"/>
      <c r="F87" s="913"/>
      <c r="G87" s="913"/>
      <c r="H87" s="913"/>
      <c r="I87" s="885"/>
    </row>
    <row r="88" spans="2:9" ht="15" customHeight="1">
      <c r="B88" s="914"/>
      <c r="C88" s="872"/>
      <c r="D88" s="915"/>
      <c r="E88" s="915"/>
      <c r="F88" s="872"/>
      <c r="G88" s="872"/>
      <c r="H88" s="872"/>
      <c r="I88" s="861"/>
    </row>
    <row r="89" spans="2:9" ht="15" customHeight="1">
      <c r="B89" s="914"/>
      <c r="C89" s="872"/>
      <c r="D89" s="916"/>
      <c r="E89" s="916"/>
      <c r="F89" s="872"/>
      <c r="G89" s="872"/>
      <c r="H89" s="872"/>
      <c r="I89" s="861"/>
    </row>
    <row r="90" spans="2:9" ht="15" customHeight="1">
      <c r="B90" s="914"/>
      <c r="C90" s="872"/>
      <c r="D90" s="916"/>
      <c r="E90" s="916"/>
      <c r="F90" s="872"/>
      <c r="G90" s="872"/>
      <c r="H90" s="872"/>
      <c r="I90" s="861"/>
    </row>
    <row r="91" spans="2:9" ht="15" customHeight="1">
      <c r="B91" s="914"/>
      <c r="C91" s="872"/>
      <c r="D91" s="916"/>
      <c r="E91" s="916"/>
      <c r="F91" s="872"/>
      <c r="G91" s="872"/>
      <c r="H91" s="872"/>
      <c r="I91" s="861"/>
    </row>
    <row r="92" spans="2:9" ht="15" customHeight="1">
      <c r="B92" s="914"/>
      <c r="C92" s="872"/>
      <c r="D92" s="916"/>
      <c r="E92" s="916"/>
      <c r="F92" s="872"/>
      <c r="G92" s="872"/>
      <c r="H92" s="872"/>
      <c r="I92" s="861"/>
    </row>
    <row r="93" spans="2:9" ht="15" customHeight="1">
      <c r="B93" s="914"/>
      <c r="C93" s="872"/>
      <c r="D93" s="916"/>
      <c r="E93" s="916"/>
      <c r="F93" s="872"/>
      <c r="G93" s="872"/>
      <c r="H93" s="872"/>
      <c r="I93" s="861"/>
    </row>
    <row r="94" spans="2:9" ht="15" customHeight="1">
      <c r="B94" s="914"/>
      <c r="C94" s="872"/>
      <c r="D94" s="916"/>
      <c r="E94" s="916"/>
      <c r="F94" s="872"/>
      <c r="G94" s="872"/>
      <c r="H94" s="872"/>
      <c r="I94" s="861"/>
    </row>
    <row r="95" spans="2:9" ht="15" customHeight="1">
      <c r="B95" s="914"/>
      <c r="C95" s="872"/>
      <c r="D95" s="916"/>
      <c r="E95" s="916"/>
      <c r="F95" s="872"/>
      <c r="G95" s="872"/>
      <c r="H95" s="872"/>
      <c r="I95" s="861"/>
    </row>
    <row r="96" spans="2:9" ht="15" customHeight="1">
      <c r="B96" s="914"/>
      <c r="C96" s="872"/>
      <c r="D96" s="916"/>
      <c r="E96" s="916"/>
      <c r="F96" s="872"/>
      <c r="G96" s="872"/>
      <c r="H96" s="872"/>
      <c r="I96" s="861"/>
    </row>
    <row r="97" spans="2:9" ht="15" customHeight="1">
      <c r="B97" s="914"/>
      <c r="C97" s="872"/>
      <c r="D97" s="916"/>
      <c r="E97" s="916"/>
      <c r="F97" s="872"/>
      <c r="G97" s="872"/>
      <c r="H97" s="872"/>
      <c r="I97" s="861"/>
    </row>
    <row r="98" spans="2:9" ht="15" customHeight="1">
      <c r="B98" s="914"/>
      <c r="C98" s="872"/>
      <c r="D98" s="916"/>
      <c r="E98" s="916"/>
      <c r="F98" s="872"/>
      <c r="G98" s="872"/>
      <c r="H98" s="872"/>
      <c r="I98" s="861"/>
    </row>
    <row r="99" spans="2:9" ht="15" customHeight="1">
      <c r="B99" s="872"/>
      <c r="C99" s="872"/>
      <c r="D99" s="916"/>
      <c r="E99" s="916"/>
      <c r="F99" s="872"/>
      <c r="G99" s="872"/>
      <c r="H99" s="872"/>
      <c r="I99" s="861"/>
    </row>
    <row r="100" spans="2:9" ht="15" customHeight="1">
      <c r="B100" s="914"/>
      <c r="C100" s="872"/>
      <c r="D100" s="916"/>
      <c r="E100" s="916"/>
      <c r="F100" s="872"/>
      <c r="G100" s="872"/>
      <c r="H100" s="872"/>
      <c r="I100" s="861"/>
    </row>
    <row r="101" spans="2:9" ht="15" customHeight="1">
      <c r="B101" s="872"/>
      <c r="C101" s="872"/>
      <c r="D101" s="916"/>
      <c r="E101" s="916"/>
      <c r="F101" s="872"/>
      <c r="G101" s="872"/>
      <c r="H101" s="872"/>
      <c r="I101" s="861"/>
    </row>
    <row r="102" spans="2:9" ht="15" customHeight="1">
      <c r="B102" s="914"/>
      <c r="C102" s="872"/>
      <c r="D102" s="872"/>
      <c r="E102" s="872"/>
      <c r="F102" s="872"/>
      <c r="G102" s="872"/>
      <c r="H102" s="872"/>
      <c r="I102" s="861"/>
    </row>
    <row r="103" spans="2:9" ht="15" customHeight="1">
      <c r="B103" s="914"/>
      <c r="C103" s="872"/>
      <c r="D103" s="872"/>
      <c r="E103" s="872"/>
      <c r="F103" s="872"/>
      <c r="G103" s="872"/>
      <c r="H103" s="872"/>
    </row>
    <row r="104" spans="2:9" ht="15" customHeight="1">
      <c r="B104" s="914"/>
      <c r="C104" s="872"/>
      <c r="D104" s="872"/>
      <c r="E104" s="872"/>
      <c r="F104" s="872"/>
      <c r="G104" s="872"/>
      <c r="H104" s="872"/>
    </row>
    <row r="105" spans="2:9" ht="15" customHeight="1">
      <c r="B105" s="914"/>
      <c r="C105" s="872"/>
      <c r="D105" s="872"/>
      <c r="E105" s="872"/>
      <c r="F105" s="872"/>
      <c r="G105" s="872"/>
      <c r="H105" s="872"/>
    </row>
    <row r="106" spans="2:9" ht="15" customHeight="1">
      <c r="B106" s="914"/>
      <c r="C106" s="872"/>
      <c r="D106" s="872"/>
      <c r="E106" s="872"/>
      <c r="F106" s="872"/>
      <c r="G106" s="872"/>
      <c r="H106" s="872"/>
    </row>
    <row r="107" spans="2:9" ht="15" customHeight="1">
      <c r="B107" s="914"/>
      <c r="C107" s="872"/>
      <c r="D107" s="872"/>
      <c r="E107" s="872"/>
      <c r="F107" s="872"/>
      <c r="G107" s="872"/>
      <c r="H107" s="872"/>
    </row>
    <row r="108" spans="2:9" ht="15" customHeight="1">
      <c r="B108" s="914"/>
      <c r="C108" s="872"/>
      <c r="D108" s="872"/>
      <c r="E108" s="872"/>
      <c r="F108" s="872"/>
      <c r="G108" s="872"/>
      <c r="H108" s="872"/>
    </row>
    <row r="109" spans="2:9" ht="15" customHeight="1">
      <c r="B109" s="914"/>
      <c r="C109" s="872"/>
      <c r="D109" s="872"/>
      <c r="E109" s="872"/>
      <c r="F109" s="872"/>
      <c r="G109" s="872"/>
      <c r="H109" s="872"/>
    </row>
    <row r="110" spans="2:9" ht="15" customHeight="1">
      <c r="B110" s="914"/>
      <c r="C110" s="872"/>
      <c r="D110" s="872"/>
      <c r="E110" s="872"/>
      <c r="F110" s="872"/>
      <c r="G110" s="872"/>
      <c r="H110" s="872"/>
    </row>
    <row r="111" spans="2:9" ht="15" customHeight="1">
      <c r="B111" s="914"/>
      <c r="C111" s="872"/>
      <c r="D111" s="872"/>
      <c r="E111" s="872"/>
      <c r="F111" s="872"/>
      <c r="G111" s="872"/>
      <c r="H111" s="872"/>
    </row>
    <row r="112" spans="2:9" ht="15" customHeight="1">
      <c r="B112" s="914"/>
      <c r="C112" s="872"/>
      <c r="D112" s="872"/>
      <c r="E112" s="872"/>
      <c r="F112" s="872"/>
      <c r="G112" s="872"/>
      <c r="H112" s="872"/>
    </row>
    <row r="113" spans="2:8" ht="15" customHeight="1">
      <c r="B113" s="914"/>
      <c r="C113" s="872"/>
      <c r="D113" s="872"/>
      <c r="E113" s="872"/>
      <c r="F113" s="872"/>
      <c r="G113" s="872"/>
      <c r="H113" s="872"/>
    </row>
    <row r="114" spans="2:8" ht="15" customHeight="1">
      <c r="B114" s="914"/>
      <c r="C114" s="872"/>
      <c r="D114" s="872"/>
      <c r="E114" s="872"/>
      <c r="F114" s="872"/>
      <c r="G114" s="872"/>
      <c r="H114" s="872"/>
    </row>
    <row r="115" spans="2:8" ht="15" customHeight="1">
      <c r="B115" s="914"/>
      <c r="C115" s="872"/>
      <c r="D115" s="872"/>
      <c r="E115" s="872"/>
      <c r="F115" s="872"/>
      <c r="G115" s="872"/>
      <c r="H115" s="872"/>
    </row>
    <row r="116" spans="2:8" ht="15" customHeight="1">
      <c r="B116" s="914"/>
      <c r="C116" s="872"/>
      <c r="D116" s="872"/>
      <c r="E116" s="872"/>
      <c r="F116" s="872"/>
      <c r="G116" s="872"/>
      <c r="H116" s="872"/>
    </row>
    <row r="117" spans="2:8" ht="15" customHeight="1">
      <c r="B117" s="914"/>
      <c r="C117" s="872"/>
      <c r="D117" s="872"/>
      <c r="E117" s="872"/>
      <c r="F117" s="872"/>
      <c r="G117" s="872"/>
      <c r="H117" s="872"/>
    </row>
    <row r="118" spans="2:8" ht="15" customHeight="1">
      <c r="B118" s="914"/>
      <c r="C118" s="872"/>
      <c r="D118" s="872"/>
      <c r="E118" s="872"/>
      <c r="F118" s="872"/>
      <c r="G118" s="872"/>
      <c r="H118" s="872"/>
    </row>
    <row r="119" spans="2:8" ht="15" customHeight="1">
      <c r="B119" s="914"/>
      <c r="C119" s="872"/>
      <c r="D119" s="872"/>
      <c r="E119" s="872"/>
      <c r="F119" s="872"/>
      <c r="G119" s="872"/>
      <c r="H119" s="872"/>
    </row>
    <row r="120" spans="2:8" ht="15" customHeight="1">
      <c r="B120" s="914"/>
      <c r="C120" s="872"/>
      <c r="D120" s="872"/>
      <c r="E120" s="872"/>
      <c r="F120" s="872"/>
      <c r="G120" s="872"/>
      <c r="H120" s="872"/>
    </row>
    <row r="121" spans="2:8" ht="15" customHeight="1">
      <c r="B121" s="914"/>
      <c r="C121" s="872"/>
      <c r="D121" s="872"/>
      <c r="E121" s="872"/>
      <c r="F121" s="872"/>
      <c r="G121" s="872"/>
      <c r="H121" s="872"/>
    </row>
    <row r="122" spans="2:8" ht="15" customHeight="1">
      <c r="B122" s="914"/>
      <c r="C122" s="872"/>
      <c r="D122" s="872"/>
      <c r="E122" s="872"/>
      <c r="F122" s="872"/>
      <c r="G122" s="872"/>
      <c r="H122" s="872"/>
    </row>
    <row r="123" spans="2:8" ht="15" customHeight="1">
      <c r="B123" s="914"/>
      <c r="C123" s="872"/>
      <c r="D123" s="872"/>
      <c r="E123" s="872"/>
      <c r="F123" s="872"/>
      <c r="G123" s="872"/>
      <c r="H123" s="872"/>
    </row>
    <row r="124" spans="2:8" ht="15" customHeight="1">
      <c r="B124" s="914"/>
      <c r="C124" s="872"/>
      <c r="D124" s="872"/>
      <c r="E124" s="872"/>
      <c r="F124" s="872"/>
      <c r="G124" s="872"/>
      <c r="H124" s="872"/>
    </row>
    <row r="125" spans="2:8" ht="15" customHeight="1">
      <c r="B125" s="914"/>
      <c r="C125" s="872"/>
      <c r="D125" s="872"/>
      <c r="E125" s="872"/>
      <c r="F125" s="872"/>
      <c r="G125" s="872"/>
      <c r="H125" s="872"/>
    </row>
    <row r="126" spans="2:8" ht="15" customHeight="1">
      <c r="B126" s="914"/>
      <c r="C126" s="872"/>
      <c r="D126" s="872"/>
      <c r="E126" s="872"/>
      <c r="F126" s="872"/>
      <c r="G126" s="872"/>
      <c r="H126" s="872"/>
    </row>
    <row r="127" spans="2:8" ht="15" customHeight="1">
      <c r="B127" s="914"/>
      <c r="C127" s="872"/>
      <c r="D127" s="872"/>
      <c r="E127" s="872"/>
      <c r="F127" s="872"/>
      <c r="G127" s="872"/>
      <c r="H127" s="872"/>
    </row>
    <row r="128" spans="2:8" ht="15" customHeight="1">
      <c r="B128" s="914"/>
      <c r="C128" s="872"/>
      <c r="D128" s="872"/>
      <c r="E128" s="872"/>
      <c r="F128" s="872"/>
      <c r="G128" s="872"/>
      <c r="H128" s="872"/>
    </row>
    <row r="129" spans="2:8" ht="15" customHeight="1">
      <c r="B129" s="914"/>
      <c r="C129" s="872"/>
      <c r="D129" s="872"/>
      <c r="E129" s="872"/>
      <c r="F129" s="872"/>
      <c r="G129" s="872"/>
      <c r="H129" s="872"/>
    </row>
    <row r="130" spans="2:8" ht="15" customHeight="1">
      <c r="B130" s="914"/>
      <c r="C130" s="872"/>
      <c r="D130" s="872"/>
      <c r="E130" s="872"/>
      <c r="F130" s="872"/>
      <c r="G130" s="872"/>
      <c r="H130" s="872"/>
    </row>
    <row r="131" spans="2:8" ht="15" customHeight="1">
      <c r="B131" s="914"/>
      <c r="C131" s="872"/>
      <c r="D131" s="872"/>
      <c r="E131" s="872"/>
      <c r="F131" s="872"/>
      <c r="G131" s="872"/>
      <c r="H131" s="872"/>
    </row>
    <row r="132" spans="2:8" ht="15" customHeight="1">
      <c r="B132" s="914"/>
      <c r="C132" s="872"/>
      <c r="D132" s="872"/>
      <c r="E132" s="872"/>
      <c r="F132" s="872"/>
      <c r="G132" s="872"/>
      <c r="H132" s="872"/>
    </row>
    <row r="133" spans="2:8" ht="15" customHeight="1">
      <c r="B133" s="914"/>
      <c r="C133" s="872"/>
      <c r="D133" s="872"/>
      <c r="E133" s="872"/>
      <c r="F133" s="872"/>
      <c r="G133" s="872"/>
      <c r="H133" s="872"/>
    </row>
    <row r="134" spans="2:8" ht="15" customHeight="1">
      <c r="B134" s="914"/>
      <c r="C134" s="872"/>
      <c r="D134" s="872"/>
      <c r="E134" s="872"/>
      <c r="F134" s="872"/>
      <c r="G134" s="872"/>
      <c r="H134" s="872"/>
    </row>
    <row r="135" spans="2:8" ht="15" customHeight="1">
      <c r="B135" s="914"/>
      <c r="C135" s="872"/>
      <c r="D135" s="872"/>
      <c r="E135" s="872"/>
      <c r="F135" s="872"/>
      <c r="G135" s="872"/>
      <c r="H135" s="872"/>
    </row>
    <row r="136" spans="2:8" ht="15" customHeight="1">
      <c r="B136" s="914"/>
      <c r="C136" s="872"/>
      <c r="D136" s="872"/>
      <c r="E136" s="872"/>
      <c r="F136" s="872"/>
      <c r="G136" s="872"/>
      <c r="H136" s="872"/>
    </row>
    <row r="137" spans="2:8" ht="15" customHeight="1">
      <c r="B137" s="914"/>
      <c r="C137" s="872"/>
      <c r="D137" s="872"/>
      <c r="E137" s="872"/>
      <c r="F137" s="872"/>
      <c r="G137" s="872"/>
      <c r="H137" s="872"/>
    </row>
    <row r="138" spans="2:8" ht="15" customHeight="1">
      <c r="B138" s="914"/>
      <c r="C138" s="872"/>
      <c r="D138" s="872"/>
      <c r="E138" s="872"/>
      <c r="F138" s="872"/>
      <c r="G138" s="872"/>
      <c r="H138" s="872"/>
    </row>
    <row r="139" spans="2:8" ht="15" customHeight="1">
      <c r="B139" s="914"/>
      <c r="C139" s="872"/>
      <c r="D139" s="872"/>
      <c r="E139" s="872"/>
      <c r="F139" s="872"/>
      <c r="G139" s="872"/>
      <c r="H139" s="872"/>
    </row>
    <row r="140" spans="2:8" ht="15" customHeight="1">
      <c r="B140" s="914"/>
      <c r="C140" s="872"/>
      <c r="D140" s="872"/>
      <c r="E140" s="872"/>
      <c r="F140" s="872"/>
      <c r="G140" s="872"/>
      <c r="H140" s="872"/>
    </row>
    <row r="141" spans="2:8" ht="15" customHeight="1">
      <c r="B141" s="914"/>
      <c r="C141" s="872"/>
      <c r="D141" s="872"/>
      <c r="E141" s="872"/>
      <c r="F141" s="872"/>
      <c r="G141" s="872"/>
      <c r="H141" s="872"/>
    </row>
    <row r="142" spans="2:8" ht="15" customHeight="1">
      <c r="B142" s="914"/>
      <c r="C142" s="872"/>
      <c r="D142" s="872"/>
      <c r="E142" s="872"/>
      <c r="F142" s="872"/>
      <c r="G142" s="872"/>
      <c r="H142" s="872"/>
    </row>
    <row r="143" spans="2:8" ht="15" customHeight="1">
      <c r="B143" s="914"/>
      <c r="C143" s="872"/>
      <c r="D143" s="872"/>
      <c r="E143" s="872"/>
      <c r="F143" s="872"/>
      <c r="G143" s="872"/>
      <c r="H143" s="872"/>
    </row>
    <row r="144" spans="2:8" ht="15" customHeight="1">
      <c r="B144" s="914"/>
      <c r="C144" s="872"/>
      <c r="D144" s="872"/>
      <c r="E144" s="872"/>
      <c r="F144" s="872"/>
      <c r="G144" s="872"/>
      <c r="H144" s="872"/>
    </row>
    <row r="145" spans="2:8" ht="15" customHeight="1">
      <c r="B145" s="914"/>
      <c r="C145" s="872"/>
      <c r="D145" s="872"/>
      <c r="E145" s="872"/>
      <c r="F145" s="872"/>
      <c r="G145" s="872"/>
      <c r="H145" s="872"/>
    </row>
    <row r="146" spans="2:8" ht="15" customHeight="1">
      <c r="B146" s="914"/>
      <c r="C146" s="872"/>
      <c r="D146" s="872"/>
      <c r="E146" s="872"/>
      <c r="F146" s="872"/>
      <c r="G146" s="872"/>
      <c r="H146" s="872"/>
    </row>
    <row r="147" spans="2:8" ht="15" customHeight="1">
      <c r="B147" s="914"/>
      <c r="C147" s="872"/>
      <c r="D147" s="872"/>
      <c r="E147" s="872"/>
      <c r="F147" s="872"/>
      <c r="G147" s="872"/>
      <c r="H147" s="872"/>
    </row>
    <row r="148" spans="2:8" ht="15" customHeight="1">
      <c r="B148" s="914"/>
      <c r="C148" s="872"/>
      <c r="D148" s="872"/>
      <c r="E148" s="872"/>
      <c r="F148" s="872"/>
      <c r="G148" s="872"/>
      <c r="H148" s="872"/>
    </row>
    <row r="149" spans="2:8" ht="15" customHeight="1">
      <c r="B149" s="914"/>
      <c r="C149" s="872"/>
      <c r="D149" s="872"/>
      <c r="E149" s="872"/>
      <c r="F149" s="872"/>
      <c r="G149" s="872"/>
      <c r="H149" s="872"/>
    </row>
    <row r="150" spans="2:8" ht="15" customHeight="1">
      <c r="B150" s="914"/>
      <c r="C150" s="872"/>
      <c r="D150" s="872"/>
      <c r="E150" s="872"/>
      <c r="F150" s="872"/>
      <c r="G150" s="872"/>
      <c r="H150" s="872"/>
    </row>
    <row r="151" spans="2:8" ht="15" customHeight="1">
      <c r="B151" s="914"/>
      <c r="C151" s="872"/>
      <c r="D151" s="872"/>
      <c r="E151" s="872"/>
      <c r="F151" s="872"/>
      <c r="G151" s="872"/>
      <c r="H151" s="872"/>
    </row>
    <row r="152" spans="2:8" ht="15" customHeight="1">
      <c r="B152" s="914"/>
      <c r="C152" s="872"/>
      <c r="D152" s="872"/>
      <c r="E152" s="872"/>
      <c r="F152" s="872"/>
      <c r="G152" s="872"/>
      <c r="H152" s="872"/>
    </row>
    <row r="153" spans="2:8" ht="15" customHeight="1">
      <c r="B153" s="914"/>
      <c r="C153" s="872"/>
      <c r="D153" s="872"/>
      <c r="E153" s="872"/>
      <c r="F153" s="872"/>
      <c r="G153" s="872"/>
      <c r="H153" s="872"/>
    </row>
    <row r="154" spans="2:8" ht="15" customHeight="1">
      <c r="B154" s="914"/>
      <c r="C154" s="872"/>
      <c r="D154" s="872"/>
      <c r="E154" s="872"/>
      <c r="F154" s="872"/>
      <c r="G154" s="872"/>
      <c r="H154" s="872"/>
    </row>
    <row r="155" spans="2:8" ht="15" customHeight="1">
      <c r="B155" s="914"/>
      <c r="C155" s="872"/>
      <c r="D155" s="872"/>
      <c r="E155" s="872"/>
      <c r="F155" s="872"/>
      <c r="G155" s="872"/>
      <c r="H155" s="872"/>
    </row>
    <row r="156" spans="2:8" ht="15" customHeight="1">
      <c r="B156" s="914"/>
      <c r="C156" s="872"/>
      <c r="D156" s="872"/>
      <c r="E156" s="872"/>
      <c r="F156" s="872"/>
      <c r="G156" s="872"/>
      <c r="H156" s="872"/>
    </row>
    <row r="157" spans="2:8" ht="15" customHeight="1">
      <c r="B157" s="914"/>
      <c r="C157" s="872"/>
      <c r="D157" s="872"/>
      <c r="E157" s="872"/>
      <c r="F157" s="872"/>
      <c r="G157" s="872"/>
      <c r="H157" s="872"/>
    </row>
    <row r="158" spans="2:8" ht="15" customHeight="1">
      <c r="B158" s="914"/>
      <c r="C158" s="872"/>
      <c r="D158" s="872"/>
      <c r="E158" s="872"/>
      <c r="F158" s="872"/>
      <c r="G158" s="872"/>
      <c r="H158" s="872"/>
    </row>
    <row r="159" spans="2:8" ht="15" customHeight="1">
      <c r="B159" s="914"/>
      <c r="C159" s="872"/>
      <c r="D159" s="872"/>
      <c r="E159" s="872"/>
      <c r="F159" s="872"/>
      <c r="G159" s="872"/>
      <c r="H159" s="872"/>
    </row>
    <row r="160" spans="2:8" ht="15" customHeight="1">
      <c r="B160" s="914"/>
      <c r="C160" s="872"/>
      <c r="D160" s="872"/>
      <c r="E160" s="872"/>
      <c r="F160" s="872"/>
      <c r="G160" s="872"/>
      <c r="H160" s="872"/>
    </row>
    <row r="161" spans="2:8" ht="15" customHeight="1">
      <c r="B161" s="914"/>
      <c r="C161" s="872"/>
      <c r="D161" s="872"/>
      <c r="E161" s="872"/>
      <c r="F161" s="872"/>
      <c r="G161" s="872"/>
      <c r="H161" s="872"/>
    </row>
    <row r="162" spans="2:8" ht="15" customHeight="1">
      <c r="B162" s="914"/>
      <c r="C162" s="872"/>
      <c r="D162" s="872"/>
      <c r="E162" s="872"/>
      <c r="F162" s="872"/>
      <c r="G162" s="872"/>
      <c r="H162" s="872"/>
    </row>
    <row r="163" spans="2:8" ht="15" customHeight="1">
      <c r="B163" s="914"/>
      <c r="C163" s="872"/>
      <c r="D163" s="872"/>
      <c r="E163" s="872"/>
      <c r="F163" s="872"/>
      <c r="G163" s="872"/>
      <c r="H163" s="872"/>
    </row>
    <row r="164" spans="2:8" ht="15" customHeight="1">
      <c r="B164" s="914"/>
      <c r="C164" s="872"/>
      <c r="D164" s="872"/>
      <c r="E164" s="872"/>
      <c r="F164" s="872"/>
      <c r="G164" s="872"/>
      <c r="H164" s="872"/>
    </row>
    <row r="165" spans="2:8" ht="15" customHeight="1">
      <c r="B165" s="914"/>
      <c r="C165" s="872"/>
      <c r="D165" s="872"/>
      <c r="E165" s="872"/>
      <c r="F165" s="872"/>
      <c r="G165" s="872"/>
      <c r="H165" s="872"/>
    </row>
    <row r="166" spans="2:8" ht="15" customHeight="1">
      <c r="B166" s="914"/>
      <c r="C166" s="872"/>
      <c r="D166" s="872"/>
      <c r="E166" s="872"/>
      <c r="F166" s="872"/>
      <c r="G166" s="872"/>
      <c r="H166" s="872"/>
    </row>
    <row r="167" spans="2:8" ht="15" customHeight="1">
      <c r="B167" s="914"/>
      <c r="C167" s="872"/>
      <c r="D167" s="872"/>
      <c r="E167" s="872"/>
      <c r="F167" s="872"/>
      <c r="G167" s="872"/>
      <c r="H167" s="872"/>
    </row>
    <row r="168" spans="2:8" ht="15" customHeight="1">
      <c r="B168" s="914"/>
      <c r="C168" s="872"/>
      <c r="D168" s="872"/>
      <c r="E168" s="872"/>
      <c r="F168" s="872"/>
      <c r="G168" s="872"/>
      <c r="H168" s="872"/>
    </row>
    <row r="169" spans="2:8" ht="15" customHeight="1">
      <c r="B169" s="914"/>
      <c r="C169" s="872"/>
      <c r="D169" s="872"/>
      <c r="E169" s="872"/>
      <c r="F169" s="872"/>
      <c r="G169" s="872"/>
      <c r="H169" s="872"/>
    </row>
    <row r="170" spans="2:8" ht="15" customHeight="1">
      <c r="B170" s="914"/>
      <c r="C170" s="872"/>
      <c r="D170" s="872"/>
      <c r="E170" s="872"/>
      <c r="F170" s="872"/>
      <c r="G170" s="872"/>
      <c r="H170" s="872"/>
    </row>
    <row r="171" spans="2:8" ht="15" customHeight="1">
      <c r="B171" s="914"/>
      <c r="C171" s="872"/>
      <c r="D171" s="872"/>
      <c r="E171" s="872"/>
      <c r="F171" s="872"/>
      <c r="G171" s="872"/>
      <c r="H171" s="872"/>
    </row>
    <row r="172" spans="2:8" ht="15" customHeight="1">
      <c r="B172" s="914"/>
      <c r="C172" s="872"/>
      <c r="D172" s="872"/>
      <c r="E172" s="872"/>
      <c r="F172" s="872"/>
      <c r="G172" s="872"/>
      <c r="H172" s="872"/>
    </row>
    <row r="173" spans="2:8" ht="15" customHeight="1">
      <c r="B173" s="914"/>
      <c r="C173" s="872"/>
      <c r="D173" s="872"/>
      <c r="E173" s="872"/>
      <c r="F173" s="872"/>
      <c r="G173" s="872"/>
      <c r="H173" s="872"/>
    </row>
    <row r="174" spans="2:8" ht="15" customHeight="1">
      <c r="B174" s="914"/>
      <c r="C174" s="872"/>
      <c r="D174" s="872"/>
      <c r="E174" s="872"/>
      <c r="F174" s="872"/>
      <c r="G174" s="872"/>
      <c r="H174" s="872"/>
    </row>
    <row r="175" spans="2:8" ht="15" customHeight="1">
      <c r="B175" s="914"/>
      <c r="C175" s="872"/>
      <c r="D175" s="872"/>
      <c r="E175" s="872"/>
      <c r="F175" s="872"/>
      <c r="G175" s="872"/>
      <c r="H175" s="872"/>
    </row>
    <row r="176" spans="2:8" ht="15" customHeight="1">
      <c r="B176" s="914"/>
      <c r="C176" s="872"/>
      <c r="D176" s="872"/>
      <c r="E176" s="872"/>
      <c r="F176" s="872"/>
      <c r="G176" s="872"/>
      <c r="H176" s="872"/>
    </row>
    <row r="177" spans="2:8" ht="15" customHeight="1">
      <c r="B177" s="914"/>
      <c r="C177" s="872"/>
      <c r="D177" s="872"/>
      <c r="E177" s="872"/>
      <c r="F177" s="872"/>
      <c r="G177" s="872"/>
      <c r="H177" s="872"/>
    </row>
    <row r="178" spans="2:8" ht="15" customHeight="1">
      <c r="B178" s="914"/>
      <c r="C178" s="872"/>
      <c r="D178" s="872"/>
      <c r="E178" s="872"/>
      <c r="F178" s="872"/>
      <c r="G178" s="872"/>
      <c r="H178" s="872"/>
    </row>
    <row r="179" spans="2:8" ht="15" customHeight="1">
      <c r="B179" s="914"/>
      <c r="C179" s="872"/>
      <c r="D179" s="872"/>
      <c r="E179" s="872"/>
      <c r="F179" s="872"/>
      <c r="G179" s="872"/>
      <c r="H179" s="872"/>
    </row>
    <row r="180" spans="2:8" ht="15" customHeight="1">
      <c r="B180" s="914"/>
      <c r="C180" s="872"/>
      <c r="D180" s="872"/>
      <c r="E180" s="872"/>
      <c r="F180" s="872"/>
      <c r="G180" s="872"/>
      <c r="H180" s="872"/>
    </row>
    <row r="181" spans="2:8" ht="15" customHeight="1">
      <c r="B181" s="914"/>
      <c r="C181" s="872"/>
      <c r="D181" s="872"/>
      <c r="E181" s="872"/>
      <c r="F181" s="872"/>
      <c r="G181" s="872"/>
      <c r="H181" s="872"/>
    </row>
    <row r="182" spans="2:8" ht="15" customHeight="1">
      <c r="B182" s="914"/>
      <c r="C182" s="872"/>
      <c r="D182" s="872"/>
      <c r="E182" s="872"/>
      <c r="F182" s="872"/>
      <c r="G182" s="872"/>
      <c r="H182" s="872"/>
    </row>
    <row r="183" spans="2:8" ht="15" customHeight="1">
      <c r="B183" s="914"/>
      <c r="C183" s="872"/>
      <c r="D183" s="872"/>
      <c r="E183" s="872"/>
      <c r="F183" s="872"/>
      <c r="G183" s="872"/>
      <c r="H183" s="872"/>
    </row>
    <row r="184" spans="2:8" ht="15" customHeight="1">
      <c r="B184" s="914"/>
      <c r="C184" s="872"/>
      <c r="D184" s="872"/>
      <c r="E184" s="872"/>
      <c r="F184" s="872"/>
      <c r="G184" s="872"/>
      <c r="H184" s="872"/>
    </row>
    <row r="185" spans="2:8" ht="15" customHeight="1">
      <c r="B185" s="914"/>
      <c r="C185" s="872"/>
      <c r="D185" s="872"/>
      <c r="E185" s="872"/>
      <c r="F185" s="872"/>
      <c r="G185" s="872"/>
      <c r="H185" s="872"/>
    </row>
    <row r="186" spans="2:8" ht="15" customHeight="1">
      <c r="B186" s="914"/>
      <c r="C186" s="872"/>
      <c r="D186" s="872"/>
      <c r="E186" s="872"/>
      <c r="F186" s="872"/>
      <c r="G186" s="872"/>
      <c r="H186" s="872"/>
    </row>
    <row r="187" spans="2:8" ht="15" customHeight="1">
      <c r="B187" s="914"/>
      <c r="C187" s="872"/>
      <c r="D187" s="872"/>
      <c r="E187" s="872"/>
      <c r="F187" s="872"/>
      <c r="G187" s="872"/>
      <c r="H187" s="872"/>
    </row>
    <row r="188" spans="2:8" ht="15" customHeight="1">
      <c r="B188" s="914"/>
      <c r="C188" s="872"/>
      <c r="D188" s="872"/>
      <c r="E188" s="872"/>
      <c r="F188" s="872"/>
      <c r="G188" s="872"/>
      <c r="H188" s="872"/>
    </row>
    <row r="189" spans="2:8" ht="15" customHeight="1">
      <c r="B189" s="914"/>
      <c r="C189" s="872"/>
      <c r="D189" s="872"/>
      <c r="E189" s="872"/>
      <c r="F189" s="872"/>
      <c r="G189" s="872"/>
      <c r="H189" s="872"/>
    </row>
    <row r="190" spans="2:8" ht="15" customHeight="1">
      <c r="B190" s="914"/>
      <c r="C190" s="872"/>
      <c r="D190" s="872"/>
      <c r="E190" s="872"/>
      <c r="F190" s="872"/>
      <c r="G190" s="872"/>
      <c r="H190" s="872"/>
    </row>
    <row r="191" spans="2:8" ht="15" customHeight="1">
      <c r="B191" s="914"/>
      <c r="C191" s="872"/>
      <c r="D191" s="872"/>
      <c r="E191" s="872"/>
      <c r="F191" s="872"/>
      <c r="G191" s="872"/>
      <c r="H191" s="872"/>
    </row>
    <row r="192" spans="2:8" ht="15" customHeight="1">
      <c r="B192" s="914"/>
      <c r="C192" s="872"/>
      <c r="D192" s="872"/>
      <c r="E192" s="872"/>
      <c r="F192" s="872"/>
      <c r="G192" s="872"/>
      <c r="H192" s="872"/>
    </row>
    <row r="193" spans="2:8" ht="15" customHeight="1">
      <c r="B193" s="914"/>
      <c r="C193" s="872"/>
      <c r="D193" s="872"/>
      <c r="E193" s="872"/>
      <c r="F193" s="872"/>
      <c r="G193" s="872"/>
      <c r="H193" s="872"/>
    </row>
    <row r="194" spans="2:8" ht="15" customHeight="1">
      <c r="B194" s="914"/>
      <c r="C194" s="872"/>
      <c r="D194" s="872"/>
      <c r="E194" s="872"/>
      <c r="F194" s="872"/>
      <c r="G194" s="872"/>
      <c r="H194" s="872"/>
    </row>
    <row r="195" spans="2:8" ht="15" customHeight="1">
      <c r="B195" s="914"/>
      <c r="C195" s="872"/>
      <c r="D195" s="872"/>
      <c r="E195" s="872"/>
      <c r="F195" s="872"/>
      <c r="G195" s="872"/>
      <c r="H195" s="872"/>
    </row>
    <row r="196" spans="2:8" ht="15" customHeight="1">
      <c r="B196" s="914"/>
      <c r="C196" s="872"/>
      <c r="D196" s="872"/>
      <c r="E196" s="872"/>
      <c r="F196" s="872"/>
      <c r="G196" s="872"/>
      <c r="H196" s="872"/>
    </row>
    <row r="197" spans="2:8" ht="15" customHeight="1">
      <c r="B197" s="914"/>
      <c r="C197" s="872"/>
      <c r="D197" s="872"/>
      <c r="E197" s="872"/>
      <c r="F197" s="872"/>
      <c r="G197" s="872"/>
      <c r="H197" s="872"/>
    </row>
    <row r="198" spans="2:8" ht="15" customHeight="1">
      <c r="B198" s="914"/>
      <c r="C198" s="872"/>
      <c r="D198" s="872"/>
      <c r="E198" s="872"/>
      <c r="F198" s="872"/>
      <c r="G198" s="872"/>
      <c r="H198" s="872"/>
    </row>
    <row r="199" spans="2:8" ht="15" customHeight="1">
      <c r="B199" s="914"/>
      <c r="C199" s="872"/>
      <c r="D199" s="872"/>
      <c r="E199" s="872"/>
      <c r="F199" s="872"/>
      <c r="G199" s="872"/>
      <c r="H199" s="872"/>
    </row>
    <row r="200" spans="2:8" ht="15" customHeight="1">
      <c r="B200" s="914"/>
      <c r="C200" s="872"/>
      <c r="D200" s="872"/>
      <c r="E200" s="872"/>
      <c r="F200" s="872"/>
      <c r="G200" s="872"/>
      <c r="H200" s="872"/>
    </row>
    <row r="201" spans="2:8" ht="15" customHeight="1">
      <c r="B201" s="914"/>
      <c r="C201" s="872"/>
      <c r="D201" s="872"/>
      <c r="E201" s="872"/>
      <c r="F201" s="872"/>
      <c r="G201" s="872"/>
      <c r="H201" s="872"/>
    </row>
    <row r="202" spans="2:8" ht="15" customHeight="1">
      <c r="B202" s="914"/>
      <c r="C202" s="872"/>
      <c r="D202" s="872"/>
      <c r="E202" s="872"/>
      <c r="F202" s="872"/>
      <c r="G202" s="872"/>
      <c r="H202" s="872"/>
    </row>
    <row r="203" spans="2:8" ht="15" customHeight="1">
      <c r="B203" s="914"/>
      <c r="C203" s="872"/>
      <c r="D203" s="872"/>
      <c r="E203" s="872"/>
      <c r="F203" s="872"/>
      <c r="G203" s="872"/>
      <c r="H203" s="872"/>
    </row>
    <row r="204" spans="2:8" ht="15" customHeight="1">
      <c r="B204" s="914"/>
      <c r="C204" s="872"/>
      <c r="D204" s="872"/>
      <c r="E204" s="872"/>
      <c r="F204" s="872"/>
      <c r="G204" s="872"/>
      <c r="H204" s="872"/>
    </row>
    <row r="205" spans="2:8" ht="15" customHeight="1">
      <c r="B205" s="914"/>
      <c r="C205" s="872"/>
      <c r="D205" s="872"/>
      <c r="E205" s="872"/>
      <c r="F205" s="872"/>
      <c r="G205" s="872"/>
      <c r="H205" s="872"/>
    </row>
    <row r="206" spans="2:8" ht="15" customHeight="1">
      <c r="B206" s="914"/>
      <c r="C206" s="872"/>
      <c r="D206" s="872"/>
      <c r="E206" s="872"/>
      <c r="F206" s="872"/>
      <c r="G206" s="872"/>
      <c r="H206" s="872"/>
    </row>
    <row r="207" spans="2:8" ht="15" customHeight="1">
      <c r="B207" s="914"/>
      <c r="C207" s="872"/>
      <c r="D207" s="872"/>
      <c r="E207" s="872"/>
      <c r="F207" s="872"/>
      <c r="G207" s="872"/>
      <c r="H207" s="872"/>
    </row>
    <row r="208" spans="2:8" ht="15" customHeight="1">
      <c r="B208" s="886"/>
      <c r="C208" s="874"/>
      <c r="D208" s="874"/>
      <c r="E208" s="874"/>
      <c r="F208" s="874"/>
      <c r="G208" s="874"/>
      <c r="H208" s="874"/>
    </row>
    <row r="209" spans="2:8" ht="15" customHeight="1">
      <c r="B209" s="886"/>
      <c r="C209" s="874"/>
      <c r="D209" s="874"/>
      <c r="E209" s="874"/>
      <c r="F209" s="874"/>
      <c r="G209" s="874"/>
      <c r="H209" s="874"/>
    </row>
    <row r="210" spans="2:8" ht="15" customHeight="1">
      <c r="B210" s="886"/>
      <c r="C210" s="874"/>
      <c r="D210" s="874"/>
      <c r="E210" s="874"/>
      <c r="F210" s="874"/>
      <c r="G210" s="874"/>
      <c r="H210" s="874"/>
    </row>
    <row r="211" spans="2:8" ht="15" customHeight="1">
      <c r="B211" s="886"/>
      <c r="C211" s="874"/>
      <c r="D211" s="874"/>
      <c r="E211" s="874"/>
      <c r="F211" s="874"/>
      <c r="G211" s="874"/>
      <c r="H211" s="874"/>
    </row>
    <row r="212" spans="2:8" ht="15" customHeight="1">
      <c r="B212" s="886"/>
      <c r="C212" s="874"/>
      <c r="D212" s="874"/>
      <c r="E212" s="874"/>
      <c r="F212" s="874"/>
      <c r="G212" s="874"/>
      <c r="H212" s="874"/>
    </row>
    <row r="213" spans="2:8" ht="15" customHeight="1">
      <c r="B213" s="886"/>
      <c r="C213" s="874"/>
      <c r="D213" s="874"/>
      <c r="E213" s="874"/>
      <c r="F213" s="874"/>
      <c r="G213" s="874"/>
      <c r="H213" s="874"/>
    </row>
    <row r="214" spans="2:8" ht="15" customHeight="1">
      <c r="B214" s="886"/>
      <c r="C214" s="874"/>
      <c r="D214" s="874"/>
      <c r="E214" s="874"/>
      <c r="F214" s="874"/>
      <c r="G214" s="874"/>
      <c r="H214" s="874"/>
    </row>
    <row r="215" spans="2:8" ht="15" customHeight="1">
      <c r="B215" s="886"/>
      <c r="C215" s="874"/>
      <c r="D215" s="874"/>
      <c r="E215" s="874"/>
      <c r="F215" s="874"/>
      <c r="G215" s="874"/>
      <c r="H215" s="874"/>
    </row>
    <row r="216" spans="2:8" ht="15" customHeight="1">
      <c r="B216" s="886"/>
      <c r="C216" s="874"/>
      <c r="D216" s="874"/>
      <c r="E216" s="874"/>
      <c r="F216" s="874"/>
      <c r="G216" s="874"/>
      <c r="H216" s="874"/>
    </row>
    <row r="217" spans="2:8" ht="15" customHeight="1">
      <c r="B217" s="886"/>
      <c r="C217" s="874"/>
      <c r="D217" s="874"/>
      <c r="E217" s="874"/>
      <c r="F217" s="874"/>
      <c r="G217" s="874"/>
      <c r="H217" s="874"/>
    </row>
    <row r="218" spans="2:8" ht="15" customHeight="1">
      <c r="B218" s="886"/>
      <c r="C218" s="874"/>
      <c r="D218" s="874"/>
      <c r="E218" s="874"/>
      <c r="F218" s="874"/>
      <c r="G218" s="874"/>
      <c r="H218" s="874"/>
    </row>
    <row r="219" spans="2:8" ht="15" customHeight="1">
      <c r="B219" s="886"/>
      <c r="C219" s="874"/>
      <c r="D219" s="874"/>
      <c r="E219" s="874"/>
      <c r="F219" s="874"/>
      <c r="G219" s="874"/>
      <c r="H219" s="874"/>
    </row>
    <row r="220" spans="2:8" ht="15" customHeight="1">
      <c r="B220" s="886"/>
      <c r="C220" s="874"/>
      <c r="D220" s="874"/>
      <c r="E220" s="874"/>
      <c r="F220" s="874"/>
      <c r="G220" s="874"/>
      <c r="H220" s="874"/>
    </row>
    <row r="221" spans="2:8" ht="15" customHeight="1">
      <c r="B221" s="886"/>
      <c r="C221" s="874"/>
      <c r="D221" s="874"/>
      <c r="E221" s="874"/>
      <c r="F221" s="874"/>
      <c r="G221" s="874"/>
      <c r="H221" s="874"/>
    </row>
    <row r="222" spans="2:8" ht="15" customHeight="1">
      <c r="B222" s="886"/>
      <c r="C222" s="874"/>
      <c r="D222" s="874"/>
      <c r="E222" s="874"/>
      <c r="F222" s="874"/>
      <c r="G222" s="874"/>
      <c r="H222" s="874"/>
    </row>
    <row r="223" spans="2:8" ht="15" customHeight="1">
      <c r="B223" s="886"/>
      <c r="C223" s="874"/>
      <c r="D223" s="874"/>
      <c r="E223" s="874"/>
      <c r="F223" s="874"/>
      <c r="G223" s="874"/>
      <c r="H223" s="874"/>
    </row>
    <row r="224" spans="2:8" ht="15" customHeight="1">
      <c r="B224" s="886"/>
      <c r="C224" s="874"/>
      <c r="D224" s="874"/>
      <c r="E224" s="874"/>
      <c r="F224" s="874"/>
      <c r="G224" s="874"/>
      <c r="H224" s="874"/>
    </row>
    <row r="225" spans="2:8" ht="15" customHeight="1">
      <c r="B225" s="886"/>
      <c r="C225" s="874"/>
      <c r="D225" s="874"/>
      <c r="E225" s="874"/>
      <c r="F225" s="874"/>
      <c r="G225" s="874"/>
      <c r="H225" s="874"/>
    </row>
    <row r="226" spans="2:8" ht="15" customHeight="1">
      <c r="B226" s="886"/>
      <c r="C226" s="874"/>
      <c r="D226" s="874"/>
      <c r="E226" s="874"/>
      <c r="F226" s="874"/>
      <c r="G226" s="874"/>
      <c r="H226" s="874"/>
    </row>
    <row r="227" spans="2:8" ht="15" customHeight="1">
      <c r="B227" s="886"/>
      <c r="C227" s="874"/>
      <c r="D227" s="874"/>
      <c r="E227" s="874"/>
      <c r="F227" s="874"/>
      <c r="G227" s="874"/>
      <c r="H227" s="874"/>
    </row>
    <row r="228" spans="2:8" ht="15" customHeight="1">
      <c r="B228" s="886"/>
      <c r="C228" s="874"/>
      <c r="D228" s="874"/>
      <c r="E228" s="874"/>
      <c r="F228" s="874"/>
      <c r="G228" s="874"/>
      <c r="H228" s="874"/>
    </row>
    <row r="229" spans="2:8" ht="15" customHeight="1">
      <c r="B229" s="886"/>
      <c r="C229" s="874"/>
      <c r="D229" s="874"/>
      <c r="E229" s="874"/>
      <c r="F229" s="874"/>
      <c r="G229" s="874"/>
      <c r="H229" s="874"/>
    </row>
    <row r="230" spans="2:8" ht="15" customHeight="1">
      <c r="B230" s="886"/>
      <c r="C230" s="874"/>
      <c r="D230" s="874"/>
      <c r="E230" s="874"/>
      <c r="F230" s="874"/>
      <c r="G230" s="874"/>
      <c r="H230" s="874"/>
    </row>
    <row r="231" spans="2:8" ht="15" customHeight="1">
      <c r="B231" s="886"/>
      <c r="C231" s="874"/>
      <c r="D231" s="874"/>
      <c r="E231" s="874"/>
      <c r="F231" s="874"/>
      <c r="G231" s="874"/>
      <c r="H231" s="874"/>
    </row>
    <row r="232" spans="2:8" ht="15" customHeight="1">
      <c r="B232" s="886"/>
      <c r="C232" s="874"/>
      <c r="D232" s="874"/>
      <c r="E232" s="874"/>
      <c r="F232" s="874"/>
      <c r="G232" s="874"/>
      <c r="H232" s="874"/>
    </row>
    <row r="233" spans="2:8" ht="15" customHeight="1">
      <c r="B233" s="886"/>
      <c r="C233" s="874"/>
      <c r="D233" s="874"/>
      <c r="E233" s="874"/>
      <c r="F233" s="874"/>
      <c r="G233" s="874"/>
      <c r="H233" s="874"/>
    </row>
    <row r="234" spans="2:8" ht="15" customHeight="1">
      <c r="B234" s="886"/>
      <c r="C234" s="874"/>
      <c r="D234" s="874"/>
      <c r="E234" s="874"/>
      <c r="F234" s="874"/>
      <c r="G234" s="874"/>
      <c r="H234" s="874"/>
    </row>
    <row r="235" spans="2:8" ht="15" customHeight="1">
      <c r="B235" s="886"/>
      <c r="C235" s="874"/>
      <c r="D235" s="874"/>
      <c r="E235" s="874"/>
      <c r="F235" s="874"/>
      <c r="G235" s="874"/>
      <c r="H235" s="874"/>
    </row>
    <row r="236" spans="2:8" ht="15" customHeight="1">
      <c r="B236" s="886"/>
      <c r="C236" s="874"/>
      <c r="D236" s="874"/>
      <c r="E236" s="874"/>
      <c r="F236" s="874"/>
      <c r="G236" s="874"/>
      <c r="H236" s="874"/>
    </row>
    <row r="237" spans="2:8" ht="15" customHeight="1">
      <c r="B237" s="886"/>
      <c r="C237" s="874"/>
      <c r="D237" s="874"/>
      <c r="E237" s="874"/>
      <c r="F237" s="874"/>
      <c r="G237" s="874"/>
      <c r="H237" s="874"/>
    </row>
    <row r="238" spans="2:8" ht="15" customHeight="1">
      <c r="B238" s="886"/>
      <c r="C238" s="874"/>
      <c r="D238" s="874"/>
      <c r="E238" s="874"/>
      <c r="F238" s="874"/>
      <c r="G238" s="874"/>
      <c r="H238" s="874"/>
    </row>
    <row r="239" spans="2:8" ht="15" customHeight="1">
      <c r="B239" s="886"/>
      <c r="C239" s="874"/>
      <c r="D239" s="874"/>
      <c r="E239" s="874"/>
      <c r="F239" s="874"/>
      <c r="G239" s="874"/>
      <c r="H239" s="874"/>
    </row>
    <row r="240" spans="2:8" ht="15" customHeight="1">
      <c r="B240" s="886"/>
      <c r="C240" s="874"/>
      <c r="D240" s="874"/>
      <c r="E240" s="874"/>
      <c r="F240" s="874"/>
      <c r="G240" s="874"/>
      <c r="H240" s="874"/>
    </row>
    <row r="241" spans="2:8" ht="15" customHeight="1">
      <c r="B241" s="886"/>
      <c r="C241" s="874"/>
      <c r="D241" s="874"/>
      <c r="E241" s="874"/>
      <c r="F241" s="874"/>
      <c r="G241" s="874"/>
      <c r="H241" s="874"/>
    </row>
    <row r="242" spans="2:8" ht="15" customHeight="1">
      <c r="B242" s="886"/>
      <c r="C242" s="874"/>
      <c r="D242" s="874"/>
      <c r="E242" s="874"/>
      <c r="F242" s="874"/>
      <c r="G242" s="874"/>
      <c r="H242" s="874"/>
    </row>
    <row r="243" spans="2:8" ht="15" customHeight="1">
      <c r="B243" s="886"/>
      <c r="C243" s="874"/>
      <c r="D243" s="874"/>
      <c r="E243" s="874"/>
      <c r="F243" s="874"/>
      <c r="G243" s="874"/>
      <c r="H243" s="874"/>
    </row>
    <row r="244" spans="2:8" ht="15" customHeight="1">
      <c r="B244" s="886"/>
      <c r="C244" s="874"/>
      <c r="D244" s="874"/>
      <c r="E244" s="874"/>
      <c r="F244" s="874"/>
      <c r="G244" s="874"/>
      <c r="H244" s="874"/>
    </row>
    <row r="245" spans="2:8" ht="15" customHeight="1">
      <c r="B245" s="886"/>
      <c r="C245" s="874"/>
      <c r="D245" s="874"/>
      <c r="E245" s="874"/>
      <c r="F245" s="874"/>
      <c r="G245" s="874"/>
      <c r="H245" s="874"/>
    </row>
    <row r="246" spans="2:8" ht="15" customHeight="1">
      <c r="B246" s="886"/>
      <c r="C246" s="874"/>
      <c r="D246" s="874"/>
      <c r="E246" s="874"/>
      <c r="F246" s="874"/>
      <c r="G246" s="874"/>
      <c r="H246" s="874"/>
    </row>
    <row r="247" spans="2:8" ht="15" customHeight="1">
      <c r="B247" s="886"/>
      <c r="C247" s="874"/>
      <c r="D247" s="874"/>
      <c r="E247" s="874"/>
      <c r="F247" s="874"/>
      <c r="G247" s="874"/>
      <c r="H247" s="874"/>
    </row>
    <row r="248" spans="2:8" ht="15" customHeight="1">
      <c r="B248" s="886"/>
      <c r="C248" s="874"/>
      <c r="D248" s="874"/>
      <c r="E248" s="874"/>
      <c r="F248" s="874"/>
      <c r="G248" s="874"/>
      <c r="H248" s="874"/>
    </row>
    <row r="249" spans="2:8" ht="15" customHeight="1">
      <c r="B249" s="886"/>
      <c r="C249" s="874"/>
      <c r="D249" s="874"/>
      <c r="E249" s="874"/>
      <c r="F249" s="874"/>
      <c r="G249" s="874"/>
      <c r="H249" s="874"/>
    </row>
    <row r="250" spans="2:8" ht="15" customHeight="1">
      <c r="B250" s="886"/>
      <c r="C250" s="874"/>
      <c r="D250" s="874"/>
      <c r="E250" s="874"/>
      <c r="F250" s="874"/>
      <c r="G250" s="874"/>
      <c r="H250" s="874"/>
    </row>
    <row r="251" spans="2:8" ht="15" customHeight="1">
      <c r="B251" s="886"/>
      <c r="C251" s="874"/>
      <c r="D251" s="874"/>
      <c r="E251" s="874"/>
      <c r="F251" s="874"/>
      <c r="G251" s="874"/>
      <c r="H251" s="874"/>
    </row>
    <row r="252" spans="2:8" ht="15" customHeight="1">
      <c r="B252" s="886"/>
      <c r="C252" s="874"/>
      <c r="D252" s="874"/>
      <c r="E252" s="874"/>
      <c r="F252" s="874"/>
      <c r="G252" s="874"/>
      <c r="H252" s="874"/>
    </row>
    <row r="253" spans="2:8" ht="15" customHeight="1">
      <c r="B253" s="886"/>
      <c r="C253" s="874"/>
      <c r="D253" s="874"/>
      <c r="E253" s="874"/>
      <c r="F253" s="874"/>
      <c r="G253" s="874"/>
      <c r="H253" s="874"/>
    </row>
    <row r="254" spans="2:8" ht="15" customHeight="1">
      <c r="B254" s="886"/>
      <c r="C254" s="874"/>
      <c r="D254" s="874"/>
      <c r="E254" s="874"/>
      <c r="F254" s="874"/>
      <c r="G254" s="874"/>
      <c r="H254" s="874"/>
    </row>
    <row r="255" spans="2:8" ht="15" customHeight="1">
      <c r="B255" s="886"/>
      <c r="C255" s="874"/>
      <c r="D255" s="874"/>
      <c r="E255" s="874"/>
      <c r="F255" s="874"/>
      <c r="G255" s="874"/>
      <c r="H255" s="874"/>
    </row>
    <row r="256" spans="2:8" ht="15" customHeight="1">
      <c r="B256" s="886"/>
      <c r="C256" s="874"/>
      <c r="D256" s="874"/>
      <c r="E256" s="874"/>
      <c r="F256" s="874"/>
      <c r="G256" s="874"/>
      <c r="H256" s="874"/>
    </row>
    <row r="257" spans="2:8" ht="15" customHeight="1">
      <c r="B257" s="886"/>
      <c r="C257" s="874"/>
      <c r="D257" s="874"/>
      <c r="E257" s="874"/>
      <c r="F257" s="874"/>
      <c r="G257" s="874"/>
      <c r="H257" s="874"/>
    </row>
    <row r="258" spans="2:8" ht="15" customHeight="1">
      <c r="B258" s="886"/>
      <c r="C258" s="874"/>
      <c r="D258" s="874"/>
      <c r="E258" s="874"/>
      <c r="F258" s="874"/>
      <c r="G258" s="874"/>
      <c r="H258" s="874"/>
    </row>
    <row r="259" spans="2:8" ht="15" customHeight="1">
      <c r="B259" s="886"/>
      <c r="C259" s="874"/>
      <c r="D259" s="874"/>
      <c r="E259" s="874"/>
      <c r="F259" s="874"/>
      <c r="G259" s="874"/>
      <c r="H259" s="874"/>
    </row>
    <row r="260" spans="2:8" ht="15" customHeight="1">
      <c r="B260" s="886"/>
      <c r="C260" s="874"/>
      <c r="D260" s="874"/>
      <c r="E260" s="874"/>
      <c r="F260" s="874"/>
      <c r="G260" s="874"/>
      <c r="H260" s="874"/>
    </row>
    <row r="261" spans="2:8" ht="15" customHeight="1">
      <c r="B261" s="886"/>
      <c r="C261" s="874"/>
      <c r="D261" s="874"/>
      <c r="E261" s="874"/>
      <c r="F261" s="874"/>
      <c r="G261" s="874"/>
      <c r="H261" s="874"/>
    </row>
    <row r="262" spans="2:8" ht="15" customHeight="1">
      <c r="B262" s="886"/>
      <c r="C262" s="874"/>
      <c r="D262" s="874"/>
      <c r="E262" s="874"/>
      <c r="F262" s="874"/>
      <c r="G262" s="874"/>
      <c r="H262" s="874"/>
    </row>
    <row r="263" spans="2:8" ht="15" customHeight="1">
      <c r="B263" s="886"/>
      <c r="C263" s="874"/>
      <c r="D263" s="874"/>
      <c r="E263" s="874"/>
      <c r="F263" s="874"/>
      <c r="G263" s="874"/>
      <c r="H263" s="874"/>
    </row>
    <row r="264" spans="2:8" ht="15" customHeight="1">
      <c r="B264" s="886"/>
      <c r="C264" s="874"/>
      <c r="D264" s="874"/>
      <c r="E264" s="874"/>
      <c r="F264" s="874"/>
      <c r="G264" s="874"/>
      <c r="H264" s="874"/>
    </row>
    <row r="265" spans="2:8" ht="15" customHeight="1">
      <c r="B265" s="886"/>
      <c r="C265" s="874"/>
      <c r="D265" s="874"/>
      <c r="E265" s="874"/>
      <c r="F265" s="874"/>
      <c r="G265" s="874"/>
      <c r="H265" s="874"/>
    </row>
    <row r="266" spans="2:8" ht="15" customHeight="1">
      <c r="B266" s="886"/>
      <c r="C266" s="874"/>
      <c r="D266" s="874"/>
      <c r="E266" s="874"/>
      <c r="F266" s="874"/>
      <c r="G266" s="874"/>
      <c r="H266" s="874"/>
    </row>
    <row r="267" spans="2:8" ht="15" customHeight="1">
      <c r="B267" s="886"/>
      <c r="C267" s="874"/>
      <c r="D267" s="874"/>
      <c r="E267" s="874"/>
      <c r="F267" s="874"/>
      <c r="G267" s="874"/>
      <c r="H267" s="874"/>
    </row>
    <row r="268" spans="2:8" ht="15" customHeight="1">
      <c r="B268" s="886"/>
      <c r="C268" s="874"/>
      <c r="D268" s="874"/>
      <c r="E268" s="874"/>
      <c r="F268" s="874"/>
      <c r="G268" s="874"/>
      <c r="H268" s="874"/>
    </row>
    <row r="269" spans="2:8" ht="15" customHeight="1">
      <c r="B269" s="886"/>
      <c r="C269" s="874"/>
      <c r="D269" s="874"/>
      <c r="E269" s="874"/>
      <c r="F269" s="874"/>
      <c r="G269" s="874"/>
      <c r="H269" s="874"/>
    </row>
    <row r="270" spans="2:8" ht="15" customHeight="1">
      <c r="B270" s="886"/>
      <c r="C270" s="874"/>
      <c r="D270" s="874"/>
      <c r="E270" s="874"/>
      <c r="F270" s="874"/>
      <c r="G270" s="874"/>
      <c r="H270" s="874"/>
    </row>
    <row r="271" spans="2:8" ht="15" customHeight="1">
      <c r="B271" s="886"/>
      <c r="C271" s="874"/>
      <c r="D271" s="874"/>
      <c r="E271" s="874"/>
      <c r="F271" s="874"/>
      <c r="G271" s="874"/>
      <c r="H271" s="874"/>
    </row>
    <row r="272" spans="2:8" ht="15" customHeight="1">
      <c r="B272" s="886"/>
      <c r="C272" s="874"/>
      <c r="D272" s="874"/>
      <c r="E272" s="874"/>
      <c r="F272" s="874"/>
      <c r="G272" s="874"/>
      <c r="H272" s="874"/>
    </row>
    <row r="273" spans="2:8" ht="15" customHeight="1">
      <c r="B273" s="886"/>
      <c r="C273" s="874"/>
      <c r="D273" s="874"/>
      <c r="E273" s="874"/>
      <c r="F273" s="874"/>
      <c r="G273" s="874"/>
      <c r="H273" s="874"/>
    </row>
    <row r="274" spans="2:8" ht="15" customHeight="1">
      <c r="B274" s="886"/>
      <c r="C274" s="874"/>
      <c r="D274" s="874"/>
      <c r="E274" s="874"/>
      <c r="F274" s="874"/>
      <c r="G274" s="874"/>
      <c r="H274" s="874"/>
    </row>
    <row r="275" spans="2:8" ht="15" customHeight="1">
      <c r="B275" s="886"/>
      <c r="C275" s="874"/>
      <c r="D275" s="874"/>
      <c r="E275" s="874"/>
      <c r="F275" s="874"/>
      <c r="G275" s="874"/>
      <c r="H275" s="874"/>
    </row>
    <row r="276" spans="2:8" ht="15" customHeight="1">
      <c r="B276" s="886"/>
      <c r="C276" s="874"/>
      <c r="D276" s="874"/>
      <c r="E276" s="874"/>
      <c r="F276" s="874"/>
      <c r="G276" s="874"/>
      <c r="H276" s="874"/>
    </row>
    <row r="277" spans="2:8" ht="15" customHeight="1">
      <c r="B277" s="886"/>
      <c r="C277" s="874"/>
      <c r="D277" s="874"/>
      <c r="E277" s="874"/>
      <c r="F277" s="874"/>
      <c r="G277" s="874"/>
      <c r="H277" s="874"/>
    </row>
    <row r="278" spans="2:8" ht="15" customHeight="1">
      <c r="B278" s="886"/>
      <c r="C278" s="874"/>
      <c r="D278" s="874"/>
      <c r="E278" s="874"/>
      <c r="F278" s="874"/>
      <c r="G278" s="874"/>
      <c r="H278" s="874"/>
    </row>
    <row r="279" spans="2:8" ht="15" customHeight="1">
      <c r="B279" s="886"/>
      <c r="C279" s="874"/>
      <c r="D279" s="874"/>
      <c r="E279" s="874"/>
      <c r="F279" s="874"/>
      <c r="G279" s="874"/>
      <c r="H279" s="874"/>
    </row>
    <row r="280" spans="2:8" ht="15" customHeight="1">
      <c r="B280" s="886"/>
      <c r="C280" s="874"/>
      <c r="D280" s="874"/>
      <c r="E280" s="874"/>
      <c r="F280" s="874"/>
      <c r="G280" s="874"/>
      <c r="H280" s="874"/>
    </row>
    <row r="281" spans="2:8" ht="15" customHeight="1">
      <c r="B281" s="886"/>
      <c r="C281" s="874"/>
      <c r="D281" s="874"/>
      <c r="E281" s="874"/>
      <c r="F281" s="874"/>
      <c r="G281" s="874"/>
      <c r="H281" s="874"/>
    </row>
    <row r="282" spans="2:8" ht="15" customHeight="1">
      <c r="B282" s="886"/>
      <c r="C282" s="874"/>
      <c r="D282" s="874"/>
      <c r="E282" s="874"/>
      <c r="F282" s="874"/>
      <c r="G282" s="874"/>
      <c r="H282" s="874"/>
    </row>
    <row r="283" spans="2:8" ht="15" customHeight="1">
      <c r="B283" s="886"/>
      <c r="C283" s="874"/>
      <c r="D283" s="874"/>
      <c r="E283" s="874"/>
      <c r="F283" s="874"/>
      <c r="G283" s="874"/>
      <c r="H283" s="874"/>
    </row>
    <row r="284" spans="2:8" ht="15" customHeight="1">
      <c r="B284" s="886"/>
      <c r="C284" s="874"/>
      <c r="D284" s="874"/>
      <c r="E284" s="874"/>
      <c r="F284" s="874"/>
      <c r="G284" s="874"/>
      <c r="H284" s="874"/>
    </row>
    <row r="285" spans="2:8" ht="15" customHeight="1">
      <c r="B285" s="886"/>
      <c r="C285" s="874"/>
      <c r="D285" s="874"/>
      <c r="E285" s="874"/>
      <c r="F285" s="874"/>
      <c r="G285" s="874"/>
      <c r="H285" s="874"/>
    </row>
    <row r="286" spans="2:8" ht="15" customHeight="1">
      <c r="B286" s="886"/>
      <c r="C286" s="874"/>
      <c r="D286" s="874"/>
      <c r="E286" s="874"/>
      <c r="F286" s="874"/>
      <c r="G286" s="874"/>
      <c r="H286" s="874"/>
    </row>
    <row r="287" spans="2:8" ht="15" customHeight="1">
      <c r="B287" s="886"/>
      <c r="C287" s="874"/>
      <c r="D287" s="874"/>
      <c r="E287" s="874"/>
      <c r="F287" s="874"/>
      <c r="G287" s="874"/>
      <c r="H287" s="874"/>
    </row>
    <row r="288" spans="2:8" ht="15" customHeight="1">
      <c r="B288" s="886"/>
      <c r="C288" s="874"/>
      <c r="D288" s="874"/>
      <c r="E288" s="874"/>
      <c r="F288" s="874"/>
      <c r="G288" s="874"/>
      <c r="H288" s="874"/>
    </row>
    <row r="289" spans="2:8" ht="15" customHeight="1">
      <c r="B289" s="886"/>
      <c r="C289" s="874"/>
      <c r="D289" s="874"/>
      <c r="E289" s="874"/>
      <c r="F289" s="874"/>
      <c r="G289" s="874"/>
      <c r="H289" s="874"/>
    </row>
    <row r="290" spans="2:8" ht="15" customHeight="1">
      <c r="B290" s="886"/>
      <c r="C290" s="874"/>
      <c r="D290" s="874"/>
      <c r="E290" s="874"/>
      <c r="F290" s="874"/>
      <c r="G290" s="874"/>
      <c r="H290" s="874"/>
    </row>
    <row r="291" spans="2:8" ht="15" customHeight="1">
      <c r="B291" s="886"/>
      <c r="C291" s="874"/>
      <c r="D291" s="874"/>
      <c r="E291" s="874"/>
      <c r="F291" s="874"/>
      <c r="G291" s="874"/>
      <c r="H291" s="874"/>
    </row>
    <row r="292" spans="2:8" ht="15" customHeight="1">
      <c r="B292" s="886"/>
      <c r="C292" s="874"/>
      <c r="D292" s="874"/>
      <c r="E292" s="874"/>
      <c r="F292" s="874"/>
      <c r="G292" s="874"/>
      <c r="H292" s="874"/>
    </row>
    <row r="293" spans="2:8" ht="15" customHeight="1">
      <c r="B293" s="886"/>
      <c r="C293" s="874"/>
      <c r="D293" s="874"/>
      <c r="E293" s="874"/>
      <c r="F293" s="874"/>
      <c r="G293" s="874"/>
      <c r="H293" s="874"/>
    </row>
    <row r="294" spans="2:8" ht="15" customHeight="1">
      <c r="B294" s="886"/>
      <c r="C294" s="874"/>
      <c r="D294" s="874"/>
      <c r="E294" s="874"/>
      <c r="F294" s="874"/>
      <c r="G294" s="874"/>
      <c r="H294" s="874"/>
    </row>
    <row r="295" spans="2:8" ht="15" customHeight="1">
      <c r="B295" s="886"/>
      <c r="C295" s="874"/>
      <c r="D295" s="874"/>
      <c r="E295" s="874"/>
      <c r="F295" s="874"/>
      <c r="G295" s="874"/>
      <c r="H295" s="874"/>
    </row>
    <row r="296" spans="2:8" ht="15" customHeight="1">
      <c r="B296" s="886"/>
      <c r="C296" s="874"/>
      <c r="D296" s="874"/>
      <c r="E296" s="874"/>
      <c r="F296" s="874"/>
      <c r="G296" s="874"/>
      <c r="H296" s="874"/>
    </row>
    <row r="297" spans="2:8" ht="15" customHeight="1">
      <c r="B297" s="886"/>
      <c r="C297" s="874"/>
      <c r="D297" s="874"/>
      <c r="E297" s="874"/>
      <c r="F297" s="874"/>
      <c r="G297" s="874"/>
      <c r="H297" s="874"/>
    </row>
    <row r="298" spans="2:8" ht="15" customHeight="1">
      <c r="B298" s="886"/>
      <c r="C298" s="874"/>
      <c r="D298" s="874"/>
      <c r="E298" s="874"/>
      <c r="F298" s="874"/>
      <c r="G298" s="874"/>
      <c r="H298" s="874"/>
    </row>
    <row r="299" spans="2:8" ht="15" customHeight="1">
      <c r="B299" s="886"/>
      <c r="C299" s="874"/>
      <c r="D299" s="874"/>
      <c r="E299" s="874"/>
      <c r="F299" s="874"/>
      <c r="G299" s="874"/>
      <c r="H299" s="874"/>
    </row>
    <row r="300" spans="2:8" ht="15" customHeight="1">
      <c r="B300" s="886"/>
      <c r="C300" s="874"/>
      <c r="D300" s="874"/>
      <c r="E300" s="874"/>
      <c r="F300" s="874"/>
      <c r="G300" s="874"/>
      <c r="H300" s="874"/>
    </row>
    <row r="301" spans="2:8" ht="15" customHeight="1">
      <c r="B301" s="886"/>
      <c r="C301" s="874"/>
      <c r="D301" s="874"/>
      <c r="E301" s="874"/>
      <c r="F301" s="874"/>
      <c r="G301" s="874"/>
      <c r="H301" s="874"/>
    </row>
    <row r="302" spans="2:8" ht="15" customHeight="1">
      <c r="B302" s="886"/>
      <c r="C302" s="874"/>
      <c r="D302" s="874"/>
      <c r="E302" s="874"/>
      <c r="F302" s="874"/>
      <c r="G302" s="874"/>
      <c r="H302" s="874"/>
    </row>
    <row r="303" spans="2:8" ht="15" customHeight="1">
      <c r="B303" s="886"/>
      <c r="C303" s="874"/>
      <c r="D303" s="874"/>
      <c r="E303" s="874"/>
      <c r="F303" s="874"/>
      <c r="G303" s="874"/>
      <c r="H303" s="874"/>
    </row>
    <row r="304" spans="2:8" ht="15" customHeight="1">
      <c r="B304" s="886"/>
      <c r="C304" s="874"/>
      <c r="D304" s="874"/>
      <c r="E304" s="874"/>
      <c r="F304" s="874"/>
      <c r="G304" s="874"/>
      <c r="H304" s="874"/>
    </row>
    <row r="305" spans="2:8" ht="15" customHeight="1">
      <c r="B305" s="886"/>
      <c r="C305" s="874"/>
      <c r="D305" s="874"/>
      <c r="E305" s="874"/>
      <c r="F305" s="874"/>
      <c r="G305" s="874"/>
      <c r="H305" s="874"/>
    </row>
    <row r="306" spans="2:8" ht="15" customHeight="1">
      <c r="B306" s="886"/>
      <c r="C306" s="874"/>
      <c r="D306" s="874"/>
      <c r="E306" s="874"/>
      <c r="F306" s="874"/>
      <c r="G306" s="874"/>
      <c r="H306" s="874"/>
    </row>
    <row r="307" spans="2:8" ht="15" customHeight="1">
      <c r="B307" s="886"/>
      <c r="C307" s="874"/>
      <c r="D307" s="874"/>
      <c r="E307" s="874"/>
      <c r="F307" s="874"/>
      <c r="G307" s="874"/>
      <c r="H307" s="874"/>
    </row>
    <row r="308" spans="2:8" ht="15" customHeight="1">
      <c r="B308" s="886"/>
      <c r="C308" s="874"/>
      <c r="D308" s="874"/>
      <c r="E308" s="874"/>
      <c r="F308" s="874"/>
      <c r="G308" s="874"/>
      <c r="H308" s="874"/>
    </row>
    <row r="309" spans="2:8" ht="15" customHeight="1">
      <c r="B309" s="886"/>
      <c r="C309" s="874"/>
      <c r="D309" s="874"/>
      <c r="E309" s="874"/>
      <c r="F309" s="874"/>
      <c r="G309" s="874"/>
      <c r="H309" s="874"/>
    </row>
    <row r="310" spans="2:8" ht="15" customHeight="1">
      <c r="B310" s="886"/>
      <c r="C310" s="874"/>
      <c r="D310" s="874"/>
      <c r="E310" s="874"/>
      <c r="F310" s="874"/>
      <c r="G310" s="874"/>
      <c r="H310" s="874"/>
    </row>
    <row r="311" spans="2:8" ht="15" customHeight="1">
      <c r="B311" s="886"/>
      <c r="C311" s="874"/>
      <c r="D311" s="874"/>
      <c r="E311" s="874"/>
      <c r="F311" s="874"/>
      <c r="G311" s="874"/>
      <c r="H311" s="874"/>
    </row>
    <row r="312" spans="2:8" ht="15" customHeight="1">
      <c r="B312" s="886"/>
      <c r="C312" s="874"/>
      <c r="D312" s="874"/>
      <c r="E312" s="874"/>
      <c r="F312" s="874"/>
      <c r="G312" s="874"/>
      <c r="H312" s="874"/>
    </row>
    <row r="313" spans="2:8" ht="15" customHeight="1">
      <c r="B313" s="886"/>
      <c r="C313" s="874"/>
      <c r="D313" s="874"/>
      <c r="E313" s="874"/>
      <c r="F313" s="874"/>
      <c r="G313" s="874"/>
      <c r="H313" s="874"/>
    </row>
    <row r="314" spans="2:8" ht="15" customHeight="1">
      <c r="B314" s="886"/>
      <c r="C314" s="874"/>
      <c r="D314" s="874"/>
      <c r="E314" s="874"/>
      <c r="F314" s="874"/>
      <c r="G314" s="874"/>
      <c r="H314" s="874"/>
    </row>
    <row r="315" spans="2:8" ht="15" customHeight="1">
      <c r="B315" s="886"/>
      <c r="C315" s="874"/>
      <c r="D315" s="874"/>
      <c r="E315" s="874"/>
      <c r="F315" s="874"/>
      <c r="G315" s="874"/>
      <c r="H315" s="874"/>
    </row>
    <row r="316" spans="2:8" ht="15" customHeight="1">
      <c r="B316" s="886"/>
      <c r="C316" s="874"/>
      <c r="D316" s="874"/>
      <c r="E316" s="874"/>
      <c r="F316" s="874"/>
      <c r="G316" s="874"/>
      <c r="H316" s="874"/>
    </row>
    <row r="317" spans="2:8" ht="15" customHeight="1">
      <c r="B317" s="886"/>
      <c r="C317" s="874"/>
      <c r="D317" s="874"/>
      <c r="E317" s="874"/>
      <c r="F317" s="874"/>
      <c r="G317" s="874"/>
      <c r="H317" s="874"/>
    </row>
    <row r="318" spans="2:8" ht="15" customHeight="1">
      <c r="B318" s="886"/>
      <c r="C318" s="874"/>
      <c r="D318" s="874"/>
      <c r="E318" s="874"/>
      <c r="F318" s="874"/>
      <c r="G318" s="874"/>
      <c r="H318" s="874"/>
    </row>
    <row r="319" spans="2:8" ht="15" customHeight="1">
      <c r="B319" s="886"/>
      <c r="C319" s="874"/>
      <c r="D319" s="874"/>
      <c r="E319" s="874"/>
      <c r="F319" s="874"/>
      <c r="G319" s="874"/>
      <c r="H319" s="874"/>
    </row>
    <row r="320" spans="2:8" ht="15" customHeight="1">
      <c r="B320" s="886"/>
      <c r="C320" s="874"/>
      <c r="D320" s="874"/>
      <c r="E320" s="874"/>
      <c r="F320" s="874"/>
      <c r="G320" s="874"/>
      <c r="H320" s="874"/>
    </row>
    <row r="321" spans="2:8" ht="15" customHeight="1">
      <c r="B321" s="886"/>
      <c r="C321" s="874"/>
      <c r="D321" s="874"/>
      <c r="E321" s="874"/>
      <c r="F321" s="874"/>
      <c r="G321" s="874"/>
      <c r="H321" s="874"/>
    </row>
    <row r="322" spans="2:8" ht="15" customHeight="1">
      <c r="B322" s="886"/>
      <c r="C322" s="874"/>
      <c r="D322" s="874"/>
      <c r="E322" s="874"/>
      <c r="F322" s="874"/>
      <c r="G322" s="874"/>
      <c r="H322" s="874"/>
    </row>
    <row r="323" spans="2:8" ht="15" customHeight="1">
      <c r="B323" s="886"/>
      <c r="C323" s="874"/>
      <c r="D323" s="874"/>
      <c r="E323" s="874"/>
      <c r="F323" s="874"/>
      <c r="G323" s="874"/>
      <c r="H323" s="874"/>
    </row>
    <row r="324" spans="2:8" ht="15" customHeight="1">
      <c r="B324" s="886"/>
      <c r="C324" s="874"/>
      <c r="D324" s="874"/>
      <c r="E324" s="874"/>
      <c r="F324" s="874"/>
      <c r="G324" s="874"/>
      <c r="H324" s="874"/>
    </row>
    <row r="325" spans="2:8" ht="15" customHeight="1">
      <c r="B325" s="886"/>
      <c r="C325" s="874"/>
      <c r="D325" s="874"/>
      <c r="E325" s="874"/>
      <c r="F325" s="874"/>
      <c r="G325" s="874"/>
      <c r="H325" s="874"/>
    </row>
    <row r="326" spans="2:8" ht="15" customHeight="1">
      <c r="B326" s="886"/>
      <c r="C326" s="874"/>
      <c r="D326" s="874"/>
      <c r="E326" s="874"/>
      <c r="F326" s="874"/>
      <c r="G326" s="874"/>
      <c r="H326" s="874"/>
    </row>
    <row r="327" spans="2:8" ht="15" customHeight="1">
      <c r="B327" s="886"/>
      <c r="C327" s="874"/>
      <c r="D327" s="874"/>
      <c r="E327" s="874"/>
      <c r="F327" s="874"/>
      <c r="G327" s="874"/>
      <c r="H327" s="874"/>
    </row>
    <row r="328" spans="2:8" ht="15" customHeight="1">
      <c r="B328" s="886"/>
      <c r="C328" s="874"/>
      <c r="D328" s="874"/>
      <c r="E328" s="874"/>
      <c r="F328" s="874"/>
      <c r="G328" s="874"/>
      <c r="H328" s="874"/>
    </row>
    <row r="329" spans="2:8" ht="15" customHeight="1">
      <c r="B329" s="886"/>
      <c r="C329" s="874"/>
      <c r="D329" s="874"/>
      <c r="E329" s="874"/>
      <c r="F329" s="874"/>
      <c r="G329" s="874"/>
      <c r="H329" s="874"/>
    </row>
    <row r="330" spans="2:8" ht="15" customHeight="1">
      <c r="B330" s="886"/>
      <c r="C330" s="874"/>
      <c r="D330" s="874"/>
      <c r="E330" s="874"/>
      <c r="F330" s="874"/>
      <c r="G330" s="874"/>
      <c r="H330" s="874"/>
    </row>
    <row r="331" spans="2:8" ht="15" customHeight="1">
      <c r="B331" s="886"/>
      <c r="C331" s="874"/>
      <c r="D331" s="874"/>
      <c r="E331" s="874"/>
      <c r="F331" s="874"/>
      <c r="G331" s="874"/>
      <c r="H331" s="874"/>
    </row>
    <row r="332" spans="2:8" ht="15" customHeight="1">
      <c r="B332" s="886"/>
      <c r="C332" s="874"/>
      <c r="D332" s="874"/>
      <c r="E332" s="874"/>
      <c r="F332" s="874"/>
      <c r="G332" s="874"/>
      <c r="H332" s="874"/>
    </row>
    <row r="333" spans="2:8" ht="15" customHeight="1">
      <c r="B333" s="886"/>
      <c r="C333" s="874"/>
      <c r="D333" s="874"/>
      <c r="E333" s="874"/>
      <c r="F333" s="874"/>
      <c r="G333" s="874"/>
      <c r="H333" s="874"/>
    </row>
    <row r="334" spans="2:8" ht="15" customHeight="1">
      <c r="B334" s="886"/>
      <c r="C334" s="874"/>
      <c r="D334" s="874"/>
      <c r="E334" s="874"/>
      <c r="F334" s="874"/>
      <c r="G334" s="874"/>
      <c r="H334" s="874"/>
    </row>
    <row r="335" spans="2:8" ht="15" customHeight="1">
      <c r="B335" s="886"/>
      <c r="C335" s="874"/>
      <c r="D335" s="874"/>
      <c r="E335" s="874"/>
      <c r="F335" s="874"/>
      <c r="G335" s="874"/>
      <c r="H335" s="874"/>
    </row>
    <row r="336" spans="2:8" ht="15" customHeight="1">
      <c r="B336" s="886"/>
      <c r="C336" s="874"/>
      <c r="D336" s="874"/>
      <c r="E336" s="874"/>
      <c r="F336" s="874"/>
      <c r="G336" s="874"/>
      <c r="H336" s="874"/>
    </row>
    <row r="337" spans="2:8" ht="15" customHeight="1">
      <c r="B337" s="886"/>
      <c r="C337" s="874"/>
      <c r="D337" s="874"/>
      <c r="E337" s="874"/>
      <c r="F337" s="874"/>
      <c r="G337" s="874"/>
      <c r="H337" s="874"/>
    </row>
    <row r="338" spans="2:8" ht="15" customHeight="1">
      <c r="B338" s="886"/>
      <c r="C338" s="874"/>
      <c r="D338" s="874"/>
      <c r="E338" s="874"/>
      <c r="F338" s="874"/>
      <c r="G338" s="874"/>
      <c r="H338" s="874"/>
    </row>
    <row r="339" spans="2:8" ht="15" customHeight="1">
      <c r="B339" s="886"/>
      <c r="C339" s="874"/>
      <c r="D339" s="874"/>
      <c r="E339" s="874"/>
      <c r="F339" s="874"/>
      <c r="G339" s="874"/>
      <c r="H339" s="874"/>
    </row>
    <row r="340" spans="2:8" ht="15" customHeight="1">
      <c r="B340" s="886"/>
      <c r="C340" s="874"/>
      <c r="D340" s="874"/>
      <c r="E340" s="874"/>
      <c r="F340" s="874"/>
      <c r="G340" s="874"/>
      <c r="H340" s="874"/>
    </row>
    <row r="341" spans="2:8" ht="15" customHeight="1">
      <c r="B341" s="886"/>
      <c r="C341" s="874"/>
      <c r="D341" s="874"/>
      <c r="E341" s="874"/>
      <c r="F341" s="874"/>
      <c r="G341" s="874"/>
      <c r="H341" s="874"/>
    </row>
    <row r="342" spans="2:8" ht="15" customHeight="1">
      <c r="B342" s="886"/>
      <c r="C342" s="874"/>
      <c r="D342" s="874"/>
      <c r="E342" s="874"/>
      <c r="F342" s="874"/>
      <c r="G342" s="874"/>
      <c r="H342" s="874"/>
    </row>
    <row r="343" spans="2:8" ht="15" customHeight="1">
      <c r="B343" s="886"/>
      <c r="C343" s="874"/>
      <c r="D343" s="874"/>
      <c r="E343" s="874"/>
      <c r="F343" s="874"/>
      <c r="G343" s="874"/>
      <c r="H343" s="874"/>
    </row>
    <row r="344" spans="2:8" ht="15" customHeight="1">
      <c r="B344" s="886"/>
      <c r="C344" s="874"/>
      <c r="D344" s="874"/>
      <c r="E344" s="874"/>
      <c r="F344" s="874"/>
      <c r="G344" s="874"/>
      <c r="H344" s="874"/>
    </row>
    <row r="345" spans="2:8" ht="15" customHeight="1">
      <c r="B345" s="886"/>
      <c r="C345" s="874"/>
      <c r="D345" s="874"/>
      <c r="E345" s="874"/>
      <c r="F345" s="874"/>
      <c r="G345" s="874"/>
      <c r="H345" s="874"/>
    </row>
    <row r="346" spans="2:8" ht="15" customHeight="1">
      <c r="B346" s="886"/>
      <c r="C346" s="874"/>
      <c r="D346" s="874"/>
      <c r="E346" s="874"/>
      <c r="F346" s="874"/>
      <c r="G346" s="874"/>
      <c r="H346" s="874"/>
    </row>
    <row r="347" spans="2:8" ht="15" customHeight="1">
      <c r="B347" s="886"/>
      <c r="C347" s="874"/>
      <c r="D347" s="874"/>
      <c r="E347" s="874"/>
      <c r="F347" s="874"/>
      <c r="G347" s="874"/>
      <c r="H347" s="874"/>
    </row>
    <row r="348" spans="2:8" ht="15" customHeight="1">
      <c r="B348" s="886"/>
      <c r="C348" s="874"/>
      <c r="D348" s="874"/>
      <c r="E348" s="874"/>
      <c r="F348" s="874"/>
      <c r="G348" s="874"/>
      <c r="H348" s="874"/>
    </row>
    <row r="349" spans="2:8" ht="15" customHeight="1">
      <c r="B349" s="886"/>
      <c r="C349" s="874"/>
      <c r="D349" s="874"/>
      <c r="E349" s="874"/>
      <c r="F349" s="874"/>
      <c r="G349" s="874"/>
      <c r="H349" s="874"/>
    </row>
    <row r="350" spans="2:8" ht="15" customHeight="1">
      <c r="B350" s="886"/>
      <c r="C350" s="874"/>
      <c r="D350" s="874"/>
      <c r="E350" s="874"/>
      <c r="F350" s="874"/>
      <c r="G350" s="874"/>
      <c r="H350" s="874"/>
    </row>
    <row r="351" spans="2:8" ht="15" customHeight="1">
      <c r="B351" s="886"/>
      <c r="C351" s="874"/>
      <c r="D351" s="874"/>
      <c r="E351" s="874"/>
      <c r="F351" s="874"/>
      <c r="G351" s="874"/>
      <c r="H351" s="874"/>
    </row>
    <row r="352" spans="2:8" ht="15" customHeight="1">
      <c r="B352" s="886"/>
      <c r="C352" s="874"/>
      <c r="D352" s="874"/>
      <c r="E352" s="874"/>
      <c r="F352" s="874"/>
      <c r="G352" s="874"/>
      <c r="H352" s="874"/>
    </row>
    <row r="353" spans="2:8" ht="15" customHeight="1">
      <c r="B353" s="886"/>
      <c r="C353" s="874"/>
      <c r="D353" s="874"/>
      <c r="E353" s="874"/>
      <c r="F353" s="874"/>
      <c r="G353" s="874"/>
      <c r="H353" s="874"/>
    </row>
    <row r="354" spans="2:8" ht="15" customHeight="1">
      <c r="B354" s="886"/>
      <c r="C354" s="874"/>
      <c r="D354" s="874"/>
      <c r="E354" s="874"/>
      <c r="F354" s="874"/>
      <c r="G354" s="874"/>
      <c r="H354" s="874"/>
    </row>
    <row r="355" spans="2:8" ht="15" customHeight="1">
      <c r="B355" s="886"/>
      <c r="C355" s="874"/>
      <c r="D355" s="874"/>
      <c r="E355" s="874"/>
      <c r="F355" s="874"/>
      <c r="G355" s="874"/>
      <c r="H355" s="874"/>
    </row>
    <row r="356" spans="2:8" ht="15" customHeight="1">
      <c r="B356" s="886"/>
      <c r="C356" s="874"/>
      <c r="D356" s="874"/>
      <c r="E356" s="874"/>
      <c r="F356" s="874"/>
      <c r="G356" s="874"/>
      <c r="H356" s="874"/>
    </row>
    <row r="357" spans="2:8" ht="15" customHeight="1">
      <c r="B357" s="886"/>
      <c r="C357" s="874"/>
      <c r="D357" s="874"/>
      <c r="E357" s="874"/>
      <c r="F357" s="874"/>
      <c r="G357" s="874"/>
      <c r="H357" s="874"/>
    </row>
    <row r="358" spans="2:8" ht="15" customHeight="1">
      <c r="B358" s="886"/>
      <c r="C358" s="874"/>
      <c r="D358" s="874"/>
      <c r="E358" s="874"/>
      <c r="F358" s="874"/>
      <c r="G358" s="874"/>
      <c r="H358" s="874"/>
    </row>
    <row r="359" spans="2:8" ht="15" customHeight="1">
      <c r="B359" s="886"/>
      <c r="C359" s="874"/>
      <c r="D359" s="874"/>
      <c r="E359" s="874"/>
      <c r="F359" s="874"/>
      <c r="G359" s="874"/>
      <c r="H359" s="874"/>
    </row>
    <row r="360" spans="2:8" ht="15" customHeight="1">
      <c r="B360" s="886"/>
      <c r="C360" s="874"/>
      <c r="D360" s="874"/>
      <c r="E360" s="874"/>
      <c r="F360" s="874"/>
      <c r="G360" s="874"/>
      <c r="H360" s="874"/>
    </row>
    <row r="361" spans="2:8" ht="15" customHeight="1">
      <c r="B361" s="886"/>
      <c r="C361" s="874"/>
      <c r="D361" s="874"/>
      <c r="E361" s="874"/>
      <c r="F361" s="874"/>
      <c r="G361" s="874"/>
      <c r="H361" s="874"/>
    </row>
    <row r="362" spans="2:8" ht="15" customHeight="1">
      <c r="B362" s="886"/>
      <c r="C362" s="874"/>
      <c r="D362" s="874"/>
      <c r="E362" s="874"/>
      <c r="F362" s="874"/>
      <c r="G362" s="874"/>
      <c r="H362" s="874"/>
    </row>
    <row r="363" spans="2:8" ht="15" customHeight="1">
      <c r="B363" s="886"/>
      <c r="C363" s="874"/>
      <c r="D363" s="874"/>
      <c r="E363" s="874"/>
      <c r="F363" s="874"/>
      <c r="G363" s="874"/>
      <c r="H363" s="874"/>
    </row>
    <row r="364" spans="2:8" ht="15" customHeight="1">
      <c r="B364" s="886"/>
      <c r="C364" s="874"/>
      <c r="D364" s="874"/>
      <c r="E364" s="874"/>
      <c r="F364" s="874"/>
      <c r="G364" s="874"/>
      <c r="H364" s="874"/>
    </row>
    <row r="365" spans="2:8" ht="15" customHeight="1">
      <c r="B365" s="886"/>
      <c r="C365" s="874"/>
      <c r="D365" s="874"/>
      <c r="E365" s="874"/>
      <c r="F365" s="874"/>
      <c r="G365" s="874"/>
      <c r="H365" s="874"/>
    </row>
    <row r="366" spans="2:8" ht="15" customHeight="1">
      <c r="B366" s="886"/>
      <c r="C366" s="874"/>
      <c r="D366" s="874"/>
      <c r="E366" s="874"/>
      <c r="F366" s="874"/>
      <c r="G366" s="874"/>
      <c r="H366" s="874"/>
    </row>
    <row r="367" spans="2:8" ht="15" customHeight="1">
      <c r="B367" s="886"/>
      <c r="C367" s="874"/>
      <c r="D367" s="874"/>
      <c r="E367" s="874"/>
      <c r="F367" s="874"/>
      <c r="G367" s="874"/>
      <c r="H367" s="874"/>
    </row>
    <row r="368" spans="2:8" ht="15" customHeight="1">
      <c r="B368" s="886"/>
      <c r="C368" s="874"/>
      <c r="D368" s="874"/>
      <c r="E368" s="874"/>
      <c r="F368" s="874"/>
      <c r="G368" s="874"/>
      <c r="H368" s="874"/>
    </row>
    <row r="369" spans="2:8" ht="15" customHeight="1">
      <c r="B369" s="886"/>
      <c r="C369" s="874"/>
      <c r="D369" s="874"/>
      <c r="E369" s="874"/>
      <c r="F369" s="874"/>
      <c r="G369" s="874"/>
      <c r="H369" s="874"/>
    </row>
    <row r="370" spans="2:8" ht="15" customHeight="1">
      <c r="B370" s="886"/>
      <c r="C370" s="874"/>
      <c r="D370" s="874"/>
      <c r="E370" s="874"/>
      <c r="F370" s="874"/>
      <c r="G370" s="874"/>
      <c r="H370" s="874"/>
    </row>
    <row r="371" spans="2:8" ht="15" customHeight="1">
      <c r="B371" s="886"/>
      <c r="C371" s="874"/>
      <c r="D371" s="874"/>
      <c r="E371" s="874"/>
      <c r="F371" s="874"/>
      <c r="G371" s="874"/>
      <c r="H371" s="874"/>
    </row>
    <row r="372" spans="2:8" ht="15" customHeight="1">
      <c r="B372" s="886"/>
      <c r="C372" s="874"/>
      <c r="D372" s="874"/>
      <c r="E372" s="874"/>
      <c r="F372" s="874"/>
      <c r="G372" s="874"/>
      <c r="H372" s="874"/>
    </row>
    <row r="373" spans="2:8" ht="15" customHeight="1">
      <c r="B373" s="886"/>
      <c r="C373" s="874"/>
      <c r="D373" s="874"/>
      <c r="E373" s="874"/>
      <c r="F373" s="874"/>
      <c r="G373" s="874"/>
      <c r="H373" s="874"/>
    </row>
    <row r="374" spans="2:8" ht="15" customHeight="1">
      <c r="B374" s="886"/>
      <c r="C374" s="874"/>
      <c r="D374" s="874"/>
      <c r="E374" s="874"/>
      <c r="F374" s="874"/>
      <c r="G374" s="874"/>
      <c r="H374" s="874"/>
    </row>
    <row r="375" spans="2:8" ht="15" customHeight="1">
      <c r="B375" s="886"/>
      <c r="C375" s="874"/>
      <c r="D375" s="874"/>
      <c r="E375" s="874"/>
      <c r="F375" s="874"/>
      <c r="G375" s="874"/>
      <c r="H375" s="874"/>
    </row>
    <row r="376" spans="2:8" ht="15" customHeight="1">
      <c r="B376" s="886"/>
      <c r="C376" s="874"/>
      <c r="D376" s="874"/>
      <c r="E376" s="874"/>
      <c r="F376" s="874"/>
      <c r="G376" s="874"/>
      <c r="H376" s="874"/>
    </row>
    <row r="377" spans="2:8" ht="15" customHeight="1">
      <c r="B377" s="886"/>
      <c r="C377" s="874"/>
      <c r="D377" s="874"/>
      <c r="E377" s="874"/>
      <c r="F377" s="874"/>
      <c r="G377" s="874"/>
      <c r="H377" s="874"/>
    </row>
    <row r="378" spans="2:8" ht="15" customHeight="1">
      <c r="B378" s="886"/>
      <c r="C378" s="874"/>
      <c r="D378" s="874"/>
      <c r="E378" s="874"/>
      <c r="F378" s="874"/>
      <c r="G378" s="874"/>
      <c r="H378" s="874"/>
    </row>
    <row r="379" spans="2:8" ht="15" customHeight="1">
      <c r="B379" s="886"/>
      <c r="C379" s="874"/>
      <c r="D379" s="874"/>
      <c r="E379" s="874"/>
      <c r="F379" s="874"/>
      <c r="G379" s="874"/>
      <c r="H379" s="874"/>
    </row>
    <row r="380" spans="2:8" ht="15" customHeight="1">
      <c r="B380" s="886"/>
      <c r="C380" s="874"/>
      <c r="D380" s="874"/>
      <c r="E380" s="874"/>
      <c r="F380" s="874"/>
      <c r="G380" s="874"/>
      <c r="H380" s="874"/>
    </row>
    <row r="381" spans="2:8" ht="15" customHeight="1">
      <c r="B381" s="886"/>
      <c r="C381" s="874"/>
      <c r="D381" s="874"/>
      <c r="E381" s="874"/>
      <c r="F381" s="874"/>
      <c r="G381" s="874"/>
      <c r="H381" s="874"/>
    </row>
    <row r="382" spans="2:8" ht="15" customHeight="1">
      <c r="B382" s="886"/>
      <c r="C382" s="874"/>
      <c r="D382" s="874"/>
      <c r="E382" s="874"/>
      <c r="F382" s="874"/>
      <c r="G382" s="874"/>
      <c r="H382" s="874"/>
    </row>
    <row r="383" spans="2:8" ht="15" customHeight="1">
      <c r="B383" s="886"/>
      <c r="C383" s="874"/>
      <c r="D383" s="874"/>
      <c r="E383" s="874"/>
      <c r="F383" s="874"/>
      <c r="G383" s="874"/>
      <c r="H383" s="874"/>
    </row>
    <row r="384" spans="2:8" ht="15" customHeight="1">
      <c r="B384" s="886"/>
      <c r="C384" s="874"/>
      <c r="D384" s="874"/>
      <c r="E384" s="874"/>
      <c r="F384" s="874"/>
      <c r="G384" s="874"/>
      <c r="H384" s="874"/>
    </row>
    <row r="385" spans="2:8" ht="15" customHeight="1">
      <c r="B385" s="886"/>
      <c r="C385" s="874"/>
      <c r="D385" s="874"/>
      <c r="E385" s="874"/>
      <c r="F385" s="874"/>
      <c r="G385" s="874"/>
      <c r="H385" s="874"/>
    </row>
    <row r="386" spans="2:8" ht="15" customHeight="1">
      <c r="B386" s="886"/>
      <c r="C386" s="874"/>
      <c r="D386" s="874"/>
      <c r="E386" s="874"/>
      <c r="F386" s="874"/>
      <c r="G386" s="874"/>
      <c r="H386" s="874"/>
    </row>
    <row r="387" spans="2:8" ht="15" customHeight="1">
      <c r="B387" s="886"/>
      <c r="C387" s="874"/>
      <c r="D387" s="874"/>
      <c r="E387" s="874"/>
      <c r="F387" s="874"/>
      <c r="G387" s="874"/>
      <c r="H387" s="874"/>
    </row>
    <row r="388" spans="2:8" ht="15" customHeight="1">
      <c r="B388" s="886"/>
      <c r="C388" s="874"/>
      <c r="D388" s="874"/>
      <c r="E388" s="874"/>
      <c r="F388" s="874"/>
      <c r="G388" s="874"/>
      <c r="H388" s="874"/>
    </row>
    <row r="389" spans="2:8" ht="15" customHeight="1">
      <c r="B389" s="886"/>
      <c r="C389" s="874"/>
      <c r="D389" s="874"/>
      <c r="E389" s="874"/>
      <c r="F389" s="874"/>
      <c r="G389" s="874"/>
      <c r="H389" s="874"/>
    </row>
    <row r="390" spans="2:8" ht="15" customHeight="1">
      <c r="B390" s="886"/>
      <c r="C390" s="874"/>
      <c r="D390" s="874"/>
      <c r="E390" s="874"/>
      <c r="F390" s="874"/>
      <c r="G390" s="874"/>
      <c r="H390" s="874"/>
    </row>
    <row r="391" spans="2:8" ht="15" customHeight="1">
      <c r="B391" s="886"/>
      <c r="C391" s="874"/>
      <c r="D391" s="874"/>
      <c r="E391" s="874"/>
      <c r="F391" s="874"/>
      <c r="G391" s="874"/>
      <c r="H391" s="874"/>
    </row>
    <row r="392" spans="2:8" ht="15" customHeight="1">
      <c r="B392" s="886"/>
      <c r="C392" s="874"/>
      <c r="D392" s="874"/>
      <c r="E392" s="874"/>
      <c r="F392" s="874"/>
      <c r="G392" s="874"/>
      <c r="H392" s="874"/>
    </row>
    <row r="393" spans="2:8" ht="15" customHeight="1">
      <c r="B393" s="886"/>
      <c r="C393" s="874"/>
      <c r="D393" s="874"/>
      <c r="E393" s="874"/>
      <c r="F393" s="874"/>
      <c r="G393" s="874"/>
      <c r="H393" s="874"/>
    </row>
    <row r="394" spans="2:8" ht="15" customHeight="1">
      <c r="B394" s="886"/>
      <c r="C394" s="874"/>
      <c r="D394" s="874"/>
      <c r="E394" s="874"/>
      <c r="F394" s="874"/>
      <c r="G394" s="874"/>
      <c r="H394" s="874"/>
    </row>
    <row r="395" spans="2:8" ht="15" customHeight="1">
      <c r="B395" s="886"/>
      <c r="C395" s="874"/>
      <c r="D395" s="874"/>
      <c r="E395" s="874"/>
      <c r="F395" s="874"/>
      <c r="G395" s="874"/>
      <c r="H395" s="874"/>
    </row>
    <row r="396" spans="2:8" ht="15" customHeight="1">
      <c r="B396" s="886"/>
      <c r="C396" s="874"/>
      <c r="D396" s="874"/>
      <c r="E396" s="874"/>
      <c r="F396" s="874"/>
      <c r="G396" s="874"/>
      <c r="H396" s="874"/>
    </row>
    <row r="397" spans="2:8" ht="15" customHeight="1">
      <c r="B397" s="886"/>
      <c r="C397" s="874"/>
      <c r="D397" s="874"/>
      <c r="E397" s="874"/>
      <c r="F397" s="874"/>
      <c r="G397" s="874"/>
      <c r="H397" s="874"/>
    </row>
    <row r="398" spans="2:8" ht="15" customHeight="1">
      <c r="B398" s="886"/>
      <c r="C398" s="874"/>
      <c r="D398" s="874"/>
      <c r="E398" s="874"/>
      <c r="F398" s="874"/>
      <c r="G398" s="874"/>
      <c r="H398" s="874"/>
    </row>
    <row r="399" spans="2:8" ht="15" customHeight="1">
      <c r="B399" s="886"/>
      <c r="C399" s="874"/>
      <c r="D399" s="874"/>
      <c r="E399" s="874"/>
      <c r="F399" s="874"/>
      <c r="G399" s="874"/>
      <c r="H399" s="874"/>
    </row>
    <row r="400" spans="2:8" ht="15" customHeight="1">
      <c r="B400" s="886"/>
      <c r="C400" s="874"/>
      <c r="D400" s="874"/>
      <c r="E400" s="874"/>
      <c r="F400" s="874"/>
      <c r="G400" s="874"/>
      <c r="H400" s="874"/>
    </row>
    <row r="401" spans="2:8" ht="15" customHeight="1">
      <c r="B401" s="886"/>
      <c r="C401" s="874"/>
      <c r="D401" s="874"/>
      <c r="E401" s="874"/>
      <c r="F401" s="874"/>
      <c r="G401" s="874"/>
      <c r="H401" s="874"/>
    </row>
    <row r="402" spans="2:8" ht="15" customHeight="1">
      <c r="B402" s="886"/>
      <c r="C402" s="874"/>
      <c r="D402" s="874"/>
      <c r="E402" s="874"/>
      <c r="F402" s="874"/>
      <c r="G402" s="874"/>
      <c r="H402" s="874"/>
    </row>
    <row r="403" spans="2:8" ht="15" customHeight="1">
      <c r="B403" s="886"/>
      <c r="C403" s="874"/>
      <c r="D403" s="874"/>
      <c r="E403" s="874"/>
      <c r="F403" s="874"/>
      <c r="G403" s="874"/>
      <c r="H403" s="874"/>
    </row>
    <row r="404" spans="2:8" ht="15" customHeight="1">
      <c r="B404" s="886"/>
      <c r="C404" s="874"/>
      <c r="D404" s="874"/>
      <c r="E404" s="874"/>
      <c r="F404" s="874"/>
      <c r="G404" s="874"/>
      <c r="H404" s="874"/>
    </row>
    <row r="405" spans="2:8" ht="15" customHeight="1">
      <c r="B405" s="886"/>
      <c r="C405" s="874"/>
      <c r="D405" s="874"/>
      <c r="E405" s="874"/>
      <c r="F405" s="874"/>
      <c r="G405" s="874"/>
      <c r="H405" s="874"/>
    </row>
    <row r="406" spans="2:8" ht="15" customHeight="1">
      <c r="B406" s="886"/>
      <c r="C406" s="874"/>
      <c r="D406" s="874"/>
      <c r="E406" s="874"/>
      <c r="F406" s="874"/>
      <c r="G406" s="874"/>
      <c r="H406" s="874"/>
    </row>
    <row r="407" spans="2:8" ht="15" customHeight="1">
      <c r="B407" s="886"/>
      <c r="C407" s="874"/>
      <c r="D407" s="874"/>
      <c r="E407" s="874"/>
      <c r="F407" s="874"/>
      <c r="G407" s="874"/>
      <c r="H407" s="874"/>
    </row>
    <row r="408" spans="2:8" ht="15" customHeight="1">
      <c r="B408" s="886"/>
      <c r="C408" s="874"/>
      <c r="D408" s="874"/>
      <c r="E408" s="874"/>
      <c r="F408" s="874"/>
      <c r="G408" s="874"/>
      <c r="H408" s="874"/>
    </row>
    <row r="409" spans="2:8" ht="15" customHeight="1">
      <c r="B409" s="886"/>
      <c r="C409" s="874"/>
      <c r="D409" s="874"/>
      <c r="E409" s="874"/>
      <c r="F409" s="874"/>
      <c r="G409" s="874"/>
      <c r="H409" s="874"/>
    </row>
    <row r="410" spans="2:8" ht="15" customHeight="1">
      <c r="B410" s="886"/>
      <c r="C410" s="874"/>
      <c r="D410" s="874"/>
      <c r="E410" s="874"/>
      <c r="F410" s="874"/>
      <c r="G410" s="874"/>
      <c r="H410" s="874"/>
    </row>
    <row r="411" spans="2:8" ht="15" customHeight="1">
      <c r="B411" s="886"/>
      <c r="C411" s="874"/>
      <c r="D411" s="874"/>
      <c r="E411" s="874"/>
      <c r="F411" s="874"/>
      <c r="G411" s="874"/>
      <c r="H411" s="874"/>
    </row>
    <row r="412" spans="2:8" ht="15" customHeight="1">
      <c r="B412" s="886"/>
      <c r="C412" s="874"/>
      <c r="D412" s="874"/>
      <c r="E412" s="874"/>
      <c r="F412" s="874"/>
      <c r="G412" s="874"/>
      <c r="H412" s="874"/>
    </row>
    <row r="413" spans="2:8" ht="15" customHeight="1">
      <c r="B413" s="886"/>
      <c r="C413" s="874"/>
      <c r="D413" s="874"/>
      <c r="E413" s="874"/>
      <c r="F413" s="874"/>
      <c r="G413" s="874"/>
      <c r="H413" s="874"/>
    </row>
    <row r="414" spans="2:8" ht="15" customHeight="1">
      <c r="B414" s="886"/>
      <c r="C414" s="874"/>
      <c r="D414" s="874"/>
      <c r="E414" s="874"/>
      <c r="F414" s="874"/>
      <c r="G414" s="874"/>
      <c r="H414" s="874"/>
    </row>
    <row r="415" spans="2:8" ht="15" customHeight="1">
      <c r="B415" s="886"/>
      <c r="C415" s="874"/>
      <c r="D415" s="874"/>
      <c r="E415" s="874"/>
      <c r="F415" s="874"/>
      <c r="G415" s="874"/>
      <c r="H415" s="874"/>
    </row>
    <row r="416" spans="2:8" ht="15" customHeight="1">
      <c r="B416" s="886"/>
      <c r="C416" s="874"/>
      <c r="D416" s="874"/>
      <c r="E416" s="874"/>
      <c r="F416" s="874"/>
      <c r="G416" s="874"/>
      <c r="H416" s="874"/>
    </row>
    <row r="417" spans="2:8" ht="15" customHeight="1">
      <c r="B417" s="886"/>
      <c r="C417" s="874"/>
      <c r="D417" s="874"/>
      <c r="E417" s="874"/>
      <c r="F417" s="874"/>
      <c r="G417" s="874"/>
      <c r="H417" s="874"/>
    </row>
    <row r="418" spans="2:8" ht="15" customHeight="1">
      <c r="B418" s="886"/>
      <c r="C418" s="874"/>
      <c r="D418" s="874"/>
      <c r="E418" s="874"/>
      <c r="F418" s="874"/>
      <c r="G418" s="874"/>
      <c r="H418" s="874"/>
    </row>
    <row r="419" spans="2:8" ht="15" customHeight="1">
      <c r="B419" s="886"/>
      <c r="C419" s="874"/>
      <c r="D419" s="874"/>
      <c r="E419" s="874"/>
      <c r="F419" s="874"/>
      <c r="G419" s="874"/>
      <c r="H419" s="874"/>
    </row>
    <row r="420" spans="2:8" ht="15" customHeight="1">
      <c r="B420" s="886"/>
      <c r="C420" s="874"/>
      <c r="D420" s="874"/>
      <c r="E420" s="874"/>
      <c r="F420" s="874"/>
      <c r="G420" s="874"/>
      <c r="H420" s="874"/>
    </row>
    <row r="421" spans="2:8" ht="15" customHeight="1">
      <c r="B421" s="886"/>
      <c r="C421" s="874"/>
      <c r="D421" s="874"/>
      <c r="E421" s="874"/>
      <c r="F421" s="874"/>
      <c r="G421" s="874"/>
      <c r="H421" s="874"/>
    </row>
    <row r="422" spans="2:8" ht="15" customHeight="1">
      <c r="B422" s="886"/>
      <c r="C422" s="874"/>
      <c r="D422" s="874"/>
      <c r="E422" s="874"/>
      <c r="F422" s="874"/>
      <c r="G422" s="874"/>
      <c r="H422" s="874"/>
    </row>
    <row r="423" spans="2:8" ht="15" customHeight="1">
      <c r="B423" s="886"/>
      <c r="C423" s="874"/>
      <c r="D423" s="874"/>
      <c r="E423" s="874"/>
      <c r="F423" s="874"/>
      <c r="G423" s="874"/>
      <c r="H423" s="874"/>
    </row>
    <row r="424" spans="2:8" ht="15" customHeight="1">
      <c r="B424" s="886"/>
      <c r="C424" s="874"/>
      <c r="D424" s="874"/>
      <c r="E424" s="874"/>
      <c r="F424" s="874"/>
      <c r="G424" s="874"/>
      <c r="H424" s="874"/>
    </row>
    <row r="425" spans="2:8" ht="15" customHeight="1">
      <c r="B425" s="886"/>
      <c r="C425" s="874"/>
      <c r="D425" s="874"/>
      <c r="E425" s="874"/>
      <c r="F425" s="874"/>
      <c r="G425" s="874"/>
      <c r="H425" s="874"/>
    </row>
    <row r="426" spans="2:8" ht="15" customHeight="1">
      <c r="B426" s="886"/>
      <c r="C426" s="874"/>
      <c r="D426" s="874"/>
      <c r="E426" s="874"/>
      <c r="F426" s="874"/>
      <c r="G426" s="874"/>
      <c r="H426" s="874"/>
    </row>
    <row r="427" spans="2:8" ht="15" customHeight="1">
      <c r="B427" s="886"/>
      <c r="C427" s="874"/>
      <c r="D427" s="874"/>
      <c r="E427" s="874"/>
      <c r="F427" s="874"/>
      <c r="G427" s="874"/>
      <c r="H427" s="874"/>
    </row>
    <row r="428" spans="2:8" ht="15" customHeight="1">
      <c r="B428" s="886"/>
      <c r="C428" s="874"/>
      <c r="D428" s="874"/>
      <c r="E428" s="874"/>
      <c r="F428" s="874"/>
      <c r="G428" s="874"/>
      <c r="H428" s="874"/>
    </row>
    <row r="429" spans="2:8" ht="15" customHeight="1">
      <c r="B429" s="886"/>
      <c r="C429" s="874"/>
      <c r="D429" s="874"/>
      <c r="E429" s="874"/>
      <c r="F429" s="874"/>
      <c r="G429" s="874"/>
      <c r="H429" s="874"/>
    </row>
    <row r="430" spans="2:8" ht="15" customHeight="1">
      <c r="B430" s="886"/>
      <c r="C430" s="874"/>
      <c r="D430" s="874"/>
      <c r="E430" s="874"/>
      <c r="F430" s="874"/>
      <c r="G430" s="874"/>
      <c r="H430" s="874"/>
    </row>
    <row r="431" spans="2:8" ht="15" customHeight="1">
      <c r="B431" s="886"/>
      <c r="C431" s="874"/>
      <c r="D431" s="874"/>
      <c r="E431" s="874"/>
      <c r="F431" s="874"/>
      <c r="G431" s="874"/>
      <c r="H431" s="874"/>
    </row>
    <row r="432" spans="2:8" ht="15" customHeight="1">
      <c r="B432" s="886"/>
      <c r="C432" s="874"/>
      <c r="D432" s="874"/>
      <c r="E432" s="874"/>
      <c r="F432" s="874"/>
      <c r="G432" s="874"/>
      <c r="H432" s="874"/>
    </row>
    <row r="433" spans="2:8" ht="15" customHeight="1">
      <c r="B433" s="886"/>
      <c r="C433" s="874"/>
      <c r="D433" s="874"/>
      <c r="E433" s="874"/>
      <c r="F433" s="874"/>
      <c r="G433" s="874"/>
      <c r="H433" s="874"/>
    </row>
    <row r="434" spans="2:8" ht="15" customHeight="1">
      <c r="B434" s="886"/>
      <c r="C434" s="874"/>
      <c r="D434" s="874"/>
      <c r="E434" s="874"/>
      <c r="F434" s="874"/>
      <c r="G434" s="874"/>
      <c r="H434" s="874"/>
    </row>
    <row r="435" spans="2:8" ht="15" customHeight="1">
      <c r="B435" s="886"/>
      <c r="C435" s="874"/>
      <c r="D435" s="874"/>
      <c r="E435" s="874"/>
      <c r="F435" s="874"/>
      <c r="G435" s="874"/>
      <c r="H435" s="874"/>
    </row>
    <row r="436" spans="2:8" ht="15" customHeight="1">
      <c r="B436" s="886"/>
      <c r="C436" s="874"/>
      <c r="D436" s="874"/>
      <c r="E436" s="874"/>
      <c r="F436" s="874"/>
      <c r="G436" s="874"/>
      <c r="H436" s="874"/>
    </row>
    <row r="437" spans="2:8" ht="15" customHeight="1">
      <c r="B437" s="886"/>
      <c r="C437" s="874"/>
      <c r="D437" s="874"/>
      <c r="E437" s="874"/>
      <c r="F437" s="874"/>
      <c r="G437" s="874"/>
      <c r="H437" s="874"/>
    </row>
    <row r="438" spans="2:8" ht="15" customHeight="1">
      <c r="B438" s="886"/>
      <c r="C438" s="874"/>
      <c r="D438" s="874"/>
      <c r="E438" s="874"/>
      <c r="F438" s="874"/>
      <c r="G438" s="874"/>
      <c r="H438" s="874"/>
    </row>
    <row r="439" spans="2:8" ht="15" customHeight="1">
      <c r="B439" s="886"/>
      <c r="C439" s="874"/>
      <c r="D439" s="874"/>
      <c r="E439" s="874"/>
      <c r="F439" s="874"/>
      <c r="G439" s="874"/>
      <c r="H439" s="874"/>
    </row>
    <row r="440" spans="2:8" ht="15" customHeight="1">
      <c r="B440" s="886"/>
      <c r="C440" s="874"/>
      <c r="D440" s="874"/>
      <c r="E440" s="874"/>
      <c r="F440" s="874"/>
      <c r="G440" s="874"/>
      <c r="H440" s="874"/>
    </row>
    <row r="441" spans="2:8" ht="15" customHeight="1">
      <c r="B441" s="886"/>
      <c r="C441" s="874"/>
      <c r="D441" s="874"/>
      <c r="E441" s="874"/>
      <c r="F441" s="874"/>
      <c r="G441" s="874"/>
      <c r="H441" s="874"/>
    </row>
    <row r="442" spans="2:8" ht="15" customHeight="1">
      <c r="B442" s="886"/>
      <c r="C442" s="874"/>
      <c r="D442" s="874"/>
      <c r="E442" s="874"/>
      <c r="F442" s="874"/>
      <c r="G442" s="874"/>
      <c r="H442" s="874"/>
    </row>
    <row r="443" spans="2:8" ht="15" customHeight="1">
      <c r="B443" s="886"/>
      <c r="C443" s="874"/>
      <c r="D443" s="874"/>
      <c r="E443" s="874"/>
      <c r="F443" s="874"/>
      <c r="G443" s="874"/>
      <c r="H443" s="874"/>
    </row>
    <row r="444" spans="2:8" ht="15" customHeight="1">
      <c r="B444" s="886"/>
      <c r="C444" s="874"/>
      <c r="D444" s="874"/>
      <c r="E444" s="874"/>
      <c r="F444" s="874"/>
      <c r="G444" s="874"/>
      <c r="H444" s="874"/>
    </row>
    <row r="445" spans="2:8" ht="15" customHeight="1">
      <c r="B445" s="886"/>
      <c r="C445" s="874"/>
      <c r="D445" s="874"/>
      <c r="E445" s="874"/>
      <c r="F445" s="874"/>
      <c r="G445" s="874"/>
      <c r="H445" s="874"/>
    </row>
    <row r="446" spans="2:8" ht="15" customHeight="1">
      <c r="B446" s="886"/>
      <c r="C446" s="874"/>
      <c r="D446" s="874"/>
      <c r="E446" s="874"/>
      <c r="F446" s="874"/>
      <c r="G446" s="874"/>
      <c r="H446" s="874"/>
    </row>
    <row r="447" spans="2:8" ht="15" customHeight="1">
      <c r="B447" s="886"/>
      <c r="C447" s="874"/>
      <c r="D447" s="874"/>
      <c r="E447" s="874"/>
      <c r="F447" s="874"/>
      <c r="G447" s="874"/>
      <c r="H447" s="874"/>
    </row>
    <row r="448" spans="2:8" ht="15" customHeight="1">
      <c r="B448" s="886"/>
      <c r="C448" s="874"/>
      <c r="D448" s="874"/>
      <c r="E448" s="874"/>
      <c r="F448" s="874"/>
      <c r="G448" s="874"/>
      <c r="H448" s="874"/>
    </row>
    <row r="449" spans="2:8" ht="15" customHeight="1">
      <c r="B449" s="886"/>
      <c r="C449" s="874"/>
      <c r="D449" s="874"/>
      <c r="E449" s="874"/>
      <c r="F449" s="874"/>
      <c r="G449" s="874"/>
      <c r="H449" s="874"/>
    </row>
    <row r="450" spans="2:8" ht="15" customHeight="1">
      <c r="B450" s="886"/>
      <c r="C450" s="874"/>
      <c r="D450" s="874"/>
      <c r="E450" s="874"/>
      <c r="F450" s="874"/>
      <c r="G450" s="874"/>
      <c r="H450" s="874"/>
    </row>
    <row r="451" spans="2:8" ht="15" customHeight="1">
      <c r="B451" s="886"/>
      <c r="C451" s="874"/>
      <c r="D451" s="874"/>
      <c r="E451" s="874"/>
      <c r="F451" s="874"/>
      <c r="G451" s="874"/>
      <c r="H451" s="874"/>
    </row>
    <row r="452" spans="2:8" ht="15" customHeight="1">
      <c r="B452" s="886"/>
      <c r="C452" s="874"/>
      <c r="D452" s="874"/>
      <c r="E452" s="874"/>
      <c r="F452" s="874"/>
      <c r="G452" s="874"/>
      <c r="H452" s="874"/>
    </row>
    <row r="453" spans="2:8" ht="15" customHeight="1">
      <c r="B453" s="886"/>
      <c r="C453" s="874"/>
      <c r="D453" s="874"/>
      <c r="E453" s="874"/>
      <c r="F453" s="874"/>
      <c r="G453" s="874"/>
      <c r="H453" s="874"/>
    </row>
    <row r="454" spans="2:8" ht="15" customHeight="1">
      <c r="B454" s="886"/>
      <c r="C454" s="874"/>
      <c r="D454" s="874"/>
      <c r="E454" s="874"/>
      <c r="F454" s="874"/>
      <c r="G454" s="874"/>
      <c r="H454" s="874"/>
    </row>
    <row r="455" spans="2:8" ht="15" customHeight="1">
      <c r="B455" s="886"/>
      <c r="C455" s="874"/>
      <c r="D455" s="874"/>
      <c r="E455" s="874"/>
      <c r="F455" s="874"/>
      <c r="G455" s="874"/>
      <c r="H455" s="874"/>
    </row>
    <row r="456" spans="2:8" ht="15" customHeight="1">
      <c r="B456" s="886"/>
      <c r="C456" s="874"/>
      <c r="D456" s="874"/>
      <c r="E456" s="874"/>
      <c r="F456" s="874"/>
      <c r="G456" s="874"/>
      <c r="H456" s="874"/>
    </row>
    <row r="457" spans="2:8" ht="15" customHeight="1">
      <c r="B457" s="886"/>
      <c r="C457" s="874"/>
      <c r="D457" s="874"/>
      <c r="E457" s="874"/>
      <c r="F457" s="874"/>
      <c r="G457" s="874"/>
      <c r="H457" s="874"/>
    </row>
    <row r="458" spans="2:8" ht="15" customHeight="1">
      <c r="B458" s="886"/>
      <c r="C458" s="874"/>
      <c r="D458" s="874"/>
      <c r="E458" s="874"/>
      <c r="F458" s="874"/>
      <c r="G458" s="874"/>
      <c r="H458" s="874"/>
    </row>
    <row r="459" spans="2:8" ht="15" customHeight="1">
      <c r="B459" s="886"/>
      <c r="C459" s="874"/>
      <c r="D459" s="874"/>
      <c r="E459" s="874"/>
      <c r="F459" s="874"/>
      <c r="G459" s="874"/>
      <c r="H459" s="874"/>
    </row>
    <row r="460" spans="2:8" ht="15" customHeight="1">
      <c r="B460" s="886"/>
      <c r="C460" s="874"/>
      <c r="D460" s="874"/>
      <c r="E460" s="874"/>
      <c r="F460" s="874"/>
      <c r="G460" s="874"/>
      <c r="H460" s="874"/>
    </row>
    <row r="461" spans="2:8" ht="15" customHeight="1">
      <c r="B461" s="886"/>
      <c r="C461" s="874"/>
      <c r="D461" s="874"/>
      <c r="E461" s="874"/>
      <c r="F461" s="874"/>
      <c r="G461" s="874"/>
      <c r="H461" s="874"/>
    </row>
    <row r="462" spans="2:8" ht="15" customHeight="1">
      <c r="B462" s="886"/>
      <c r="C462" s="874"/>
      <c r="D462" s="874"/>
      <c r="E462" s="874"/>
      <c r="F462" s="874"/>
      <c r="G462" s="874"/>
      <c r="H462" s="874"/>
    </row>
    <row r="463" spans="2:8" ht="15" customHeight="1">
      <c r="B463" s="886"/>
      <c r="C463" s="874"/>
      <c r="D463" s="874"/>
      <c r="E463" s="874"/>
      <c r="F463" s="874"/>
      <c r="G463" s="874"/>
      <c r="H463" s="874"/>
    </row>
    <row r="464" spans="2:8" ht="15" customHeight="1">
      <c r="B464" s="886"/>
      <c r="C464" s="874"/>
      <c r="D464" s="874"/>
      <c r="E464" s="874"/>
      <c r="F464" s="874"/>
      <c r="G464" s="874"/>
      <c r="H464" s="874"/>
    </row>
    <row r="465" spans="2:8" ht="15" customHeight="1">
      <c r="B465" s="886"/>
      <c r="C465" s="874"/>
      <c r="D465" s="874"/>
      <c r="E465" s="874"/>
      <c r="F465" s="874"/>
      <c r="G465" s="874"/>
      <c r="H465" s="874"/>
    </row>
    <row r="466" spans="2:8" ht="15" customHeight="1">
      <c r="B466" s="886"/>
      <c r="C466" s="874"/>
      <c r="D466" s="874"/>
      <c r="E466" s="874"/>
      <c r="F466" s="874"/>
      <c r="G466" s="874"/>
      <c r="H466" s="874"/>
    </row>
    <row r="467" spans="2:8" ht="15" customHeight="1">
      <c r="B467" s="886"/>
      <c r="C467" s="874"/>
      <c r="D467" s="874"/>
      <c r="E467" s="874"/>
      <c r="F467" s="874"/>
      <c r="G467" s="874"/>
      <c r="H467" s="874"/>
    </row>
    <row r="468" spans="2:8" ht="15" customHeight="1">
      <c r="B468" s="886"/>
      <c r="C468" s="874"/>
      <c r="D468" s="874"/>
      <c r="E468" s="874"/>
      <c r="F468" s="874"/>
      <c r="G468" s="874"/>
      <c r="H468" s="874"/>
    </row>
    <row r="469" spans="2:8" ht="15" customHeight="1">
      <c r="B469" s="886"/>
      <c r="C469" s="874"/>
      <c r="D469" s="874"/>
      <c r="E469" s="874"/>
      <c r="F469" s="874"/>
      <c r="G469" s="874"/>
      <c r="H469" s="874"/>
    </row>
    <row r="470" spans="2:8" ht="15" customHeight="1">
      <c r="B470" s="886"/>
      <c r="C470" s="874"/>
      <c r="D470" s="874"/>
      <c r="E470" s="874"/>
      <c r="F470" s="874"/>
      <c r="G470" s="874"/>
      <c r="H470" s="874"/>
    </row>
    <row r="471" spans="2:8" ht="15" customHeight="1">
      <c r="B471" s="886"/>
      <c r="C471" s="874"/>
      <c r="D471" s="874"/>
      <c r="E471" s="874"/>
      <c r="F471" s="874"/>
      <c r="G471" s="874"/>
      <c r="H471" s="874"/>
    </row>
    <row r="472" spans="2:8" ht="15" customHeight="1">
      <c r="B472" s="886"/>
      <c r="C472" s="874"/>
      <c r="D472" s="874"/>
      <c r="E472" s="874"/>
      <c r="F472" s="874"/>
      <c r="G472" s="874"/>
      <c r="H472" s="874"/>
    </row>
    <row r="473" spans="2:8" ht="15" customHeight="1">
      <c r="B473" s="886"/>
      <c r="C473" s="874"/>
      <c r="D473" s="874"/>
      <c r="E473" s="874"/>
      <c r="F473" s="874"/>
      <c r="G473" s="874"/>
      <c r="H473" s="874"/>
    </row>
    <row r="474" spans="2:8" ht="15" customHeight="1">
      <c r="B474" s="886"/>
      <c r="C474" s="874"/>
      <c r="D474" s="874"/>
      <c r="E474" s="874"/>
      <c r="F474" s="874"/>
      <c r="G474" s="874"/>
      <c r="H474" s="874"/>
    </row>
    <row r="475" spans="2:8" ht="15" customHeight="1">
      <c r="B475" s="886"/>
      <c r="C475" s="874"/>
      <c r="D475" s="874"/>
      <c r="E475" s="874"/>
      <c r="F475" s="874"/>
      <c r="G475" s="874"/>
      <c r="H475" s="874"/>
    </row>
    <row r="476" spans="2:8" ht="15" customHeight="1">
      <c r="B476" s="886"/>
      <c r="C476" s="874"/>
      <c r="D476" s="874"/>
      <c r="E476" s="874"/>
      <c r="F476" s="874"/>
      <c r="G476" s="874"/>
      <c r="H476" s="874"/>
    </row>
    <row r="477" spans="2:8" ht="15" customHeight="1">
      <c r="B477" s="886"/>
      <c r="C477" s="874"/>
      <c r="D477" s="874"/>
      <c r="E477" s="874"/>
      <c r="F477" s="874"/>
      <c r="G477" s="874"/>
      <c r="H477" s="874"/>
    </row>
    <row r="478" spans="2:8" ht="15" customHeight="1">
      <c r="B478" s="886"/>
      <c r="C478" s="874"/>
      <c r="D478" s="874"/>
      <c r="E478" s="874"/>
      <c r="F478" s="874"/>
      <c r="G478" s="874"/>
      <c r="H478" s="874"/>
    </row>
    <row r="479" spans="2:8" ht="15" customHeight="1">
      <c r="B479" s="886"/>
      <c r="C479" s="874"/>
      <c r="D479" s="874"/>
      <c r="E479" s="874"/>
      <c r="F479" s="874"/>
      <c r="G479" s="874"/>
      <c r="H479" s="874"/>
    </row>
    <row r="480" spans="2:8" ht="15" customHeight="1">
      <c r="B480" s="886"/>
      <c r="C480" s="874"/>
      <c r="D480" s="874"/>
      <c r="E480" s="874"/>
      <c r="F480" s="874"/>
      <c r="G480" s="874"/>
      <c r="H480" s="874"/>
    </row>
    <row r="481" spans="2:8" ht="15" customHeight="1">
      <c r="B481" s="886"/>
      <c r="C481" s="874"/>
      <c r="D481" s="874"/>
      <c r="E481" s="874"/>
      <c r="F481" s="874"/>
      <c r="G481" s="874"/>
      <c r="H481" s="874"/>
    </row>
    <row r="482" spans="2:8" ht="15" customHeight="1">
      <c r="B482" s="886"/>
      <c r="C482" s="874"/>
      <c r="D482" s="874"/>
      <c r="E482" s="874"/>
      <c r="F482" s="874"/>
      <c r="G482" s="874"/>
      <c r="H482" s="874"/>
    </row>
    <row r="483" spans="2:8" ht="15" customHeight="1">
      <c r="B483" s="886"/>
      <c r="C483" s="874"/>
      <c r="D483" s="874"/>
      <c r="E483" s="874"/>
      <c r="F483" s="874"/>
      <c r="G483" s="874"/>
      <c r="H483" s="874"/>
    </row>
    <row r="484" spans="2:8" ht="15" customHeight="1">
      <c r="B484" s="886"/>
      <c r="C484" s="874"/>
      <c r="D484" s="874"/>
      <c r="E484" s="874"/>
      <c r="F484" s="874"/>
      <c r="G484" s="874"/>
      <c r="H484" s="874"/>
    </row>
    <row r="485" spans="2:8" ht="15" customHeight="1">
      <c r="B485" s="886"/>
      <c r="C485" s="874"/>
      <c r="D485" s="874"/>
      <c r="E485" s="874"/>
      <c r="F485" s="874"/>
      <c r="G485" s="874"/>
      <c r="H485" s="874"/>
    </row>
    <row r="486" spans="2:8" ht="15" customHeight="1">
      <c r="B486" s="886"/>
      <c r="C486" s="874"/>
      <c r="D486" s="874"/>
      <c r="E486" s="874"/>
      <c r="F486" s="874"/>
      <c r="G486" s="874"/>
      <c r="H486" s="874"/>
    </row>
    <row r="487" spans="2:8" ht="15" customHeight="1">
      <c r="B487" s="886"/>
      <c r="C487" s="874"/>
      <c r="D487" s="874"/>
      <c r="E487" s="874"/>
      <c r="F487" s="874"/>
      <c r="G487" s="874"/>
      <c r="H487" s="874"/>
    </row>
    <row r="488" spans="2:8" ht="15" customHeight="1">
      <c r="B488" s="886"/>
      <c r="C488" s="874"/>
      <c r="D488" s="874"/>
      <c r="E488" s="874"/>
      <c r="F488" s="874"/>
      <c r="G488" s="874"/>
      <c r="H488" s="874"/>
    </row>
    <row r="489" spans="2:8" ht="15" customHeight="1">
      <c r="B489" s="886"/>
      <c r="C489" s="874"/>
      <c r="D489" s="874"/>
      <c r="E489" s="874"/>
      <c r="F489" s="874"/>
      <c r="G489" s="874"/>
      <c r="H489" s="874"/>
    </row>
    <row r="490" spans="2:8" ht="15" customHeight="1">
      <c r="B490" s="886"/>
      <c r="C490" s="874"/>
      <c r="D490" s="874"/>
      <c r="E490" s="874"/>
      <c r="F490" s="874"/>
      <c r="G490" s="874"/>
      <c r="H490" s="874"/>
    </row>
    <row r="491" spans="2:8" ht="15" customHeight="1">
      <c r="B491" s="886"/>
      <c r="C491" s="874"/>
      <c r="D491" s="874"/>
      <c r="E491" s="874"/>
      <c r="F491" s="874"/>
      <c r="G491" s="874"/>
      <c r="H491" s="874"/>
    </row>
    <row r="492" spans="2:8" ht="15" customHeight="1">
      <c r="B492" s="886"/>
      <c r="C492" s="874"/>
      <c r="D492" s="874"/>
      <c r="E492" s="874"/>
      <c r="F492" s="874"/>
      <c r="G492" s="874"/>
      <c r="H492" s="874"/>
    </row>
    <row r="493" spans="2:8" ht="15" customHeight="1">
      <c r="B493" s="886"/>
      <c r="C493" s="874"/>
      <c r="D493" s="874"/>
      <c r="E493" s="874"/>
      <c r="F493" s="874"/>
      <c r="G493" s="874"/>
      <c r="H493" s="874"/>
    </row>
    <row r="494" spans="2:8" ht="15" customHeight="1">
      <c r="B494" s="886"/>
      <c r="C494" s="874"/>
      <c r="D494" s="874"/>
      <c r="E494" s="874"/>
      <c r="F494" s="874"/>
      <c r="G494" s="874"/>
      <c r="H494" s="874"/>
    </row>
    <row r="495" spans="2:8" ht="15" customHeight="1">
      <c r="B495" s="886"/>
      <c r="C495" s="874"/>
      <c r="D495" s="874"/>
      <c r="E495" s="874"/>
      <c r="F495" s="874"/>
      <c r="G495" s="874"/>
      <c r="H495" s="874"/>
    </row>
    <row r="496" spans="2:8" ht="15" customHeight="1">
      <c r="B496" s="886"/>
      <c r="C496" s="874"/>
      <c r="D496" s="874"/>
      <c r="E496" s="874"/>
      <c r="F496" s="874"/>
      <c r="G496" s="874"/>
      <c r="H496" s="874"/>
    </row>
    <row r="497" spans="2:8" ht="15" customHeight="1">
      <c r="B497" s="886"/>
      <c r="C497" s="874"/>
      <c r="D497" s="874"/>
      <c r="E497" s="874"/>
      <c r="F497" s="874"/>
      <c r="G497" s="874"/>
      <c r="H497" s="874"/>
    </row>
    <row r="498" spans="2:8" ht="15" customHeight="1">
      <c r="B498" s="886"/>
      <c r="C498" s="874"/>
      <c r="D498" s="874"/>
      <c r="E498" s="874"/>
      <c r="F498" s="874"/>
      <c r="G498" s="874"/>
      <c r="H498" s="874"/>
    </row>
  </sheetData>
  <mergeCells count="9">
    <mergeCell ref="B82:H82"/>
    <mergeCell ref="B36:H36"/>
    <mergeCell ref="B39:G39"/>
    <mergeCell ref="B35:H35"/>
    <mergeCell ref="B1:G1"/>
    <mergeCell ref="B2:G2"/>
    <mergeCell ref="B3:G3"/>
    <mergeCell ref="B10:G10"/>
    <mergeCell ref="B34:H34"/>
  </mergeCells>
  <printOptions horizontalCentered="1"/>
  <pageMargins left="0.5" right="0.5" top="0.71" bottom="0.5" header="0.33" footer="0.5"/>
  <pageSetup scale="63" fitToHeight="0" orientation="landscape" r:id="rId1"/>
  <headerFooter alignWithMargins="0"/>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6"/>
  <sheetViews>
    <sheetView view="pageBreakPreview" zoomScale="80" zoomScaleNormal="90" zoomScaleSheetLayoutView="80" workbookViewId="0">
      <selection activeCell="B3" sqref="B3:H3"/>
    </sheetView>
  </sheetViews>
  <sheetFormatPr defaultColWidth="8.90625" defaultRowHeight="15" customHeight="1"/>
  <cols>
    <col min="1" max="1" width="6.6328125" style="854" customWidth="1"/>
    <col min="2" max="2" width="35" style="887" customWidth="1"/>
    <col min="3" max="3" width="14.81640625" style="854" customWidth="1"/>
    <col min="4" max="4" width="14.08984375" style="854" customWidth="1"/>
    <col min="5" max="5" width="13" style="854" customWidth="1"/>
    <col min="6" max="6" width="13.08984375" style="854" customWidth="1"/>
    <col min="7" max="7" width="15.90625" style="854" customWidth="1"/>
    <col min="8" max="8" width="54.90625" style="854" customWidth="1"/>
    <col min="9" max="9" width="8.90625" style="854"/>
    <col min="10" max="10" width="27.90625" style="854" customWidth="1"/>
    <col min="11" max="16384" width="8.90625" style="854"/>
  </cols>
  <sheetData>
    <row r="1" spans="2:10" ht="15" customHeight="1">
      <c r="B1" s="1020" t="str">
        <f>+'Attachment H-30A'!D5</f>
        <v>Transource Maryland, LLC</v>
      </c>
      <c r="C1" s="1020"/>
      <c r="D1" s="1020"/>
      <c r="E1" s="1020"/>
      <c r="F1" s="1020"/>
      <c r="G1" s="1020"/>
      <c r="H1" s="930" t="str">
        <f>+'Attachment H-30A'!J3</f>
        <v>For  the 12 months ended 12/31/22</v>
      </c>
      <c r="I1" s="853"/>
      <c r="J1" s="853"/>
    </row>
    <row r="2" spans="2:10" ht="15" customHeight="1">
      <c r="B2" s="1020" t="s">
        <v>788</v>
      </c>
      <c r="C2" s="1020"/>
      <c r="D2" s="1020"/>
      <c r="E2" s="1020"/>
      <c r="F2" s="1020"/>
      <c r="G2" s="1020"/>
      <c r="H2" s="930" t="s">
        <v>602</v>
      </c>
      <c r="I2" s="853"/>
      <c r="J2" s="853"/>
    </row>
    <row r="3" spans="2:10" ht="15" customHeight="1">
      <c r="B3" s="1020"/>
      <c r="C3" s="1020"/>
      <c r="D3" s="1020"/>
      <c r="E3" s="1020"/>
      <c r="F3" s="1020"/>
      <c r="G3" s="1020"/>
      <c r="H3" s="1020"/>
      <c r="I3" s="853"/>
      <c r="J3" s="853"/>
    </row>
    <row r="4" spans="2:10" s="856" customFormat="1" ht="15" customHeight="1">
      <c r="B4" s="911"/>
      <c r="C4" s="911"/>
      <c r="D4" s="911"/>
      <c r="E4" s="911"/>
      <c r="F4" s="911"/>
      <c r="G4" s="911"/>
      <c r="H4" s="911"/>
      <c r="I4" s="855"/>
      <c r="J4" s="853"/>
    </row>
    <row r="5" spans="2:10" s="858" customFormat="1" ht="15" customHeight="1">
      <c r="H5" s="860"/>
      <c r="J5" s="917"/>
    </row>
    <row r="6" spans="2:10" s="858" customFormat="1" ht="15" customHeight="1">
      <c r="B6" s="857" t="s">
        <v>827</v>
      </c>
      <c r="J6" s="917"/>
    </row>
    <row r="7" spans="2:10" s="858" customFormat="1" ht="15" customHeight="1">
      <c r="B7" s="857" t="s">
        <v>789</v>
      </c>
      <c r="J7" s="917"/>
    </row>
    <row r="8" spans="2:10" s="858" customFormat="1" ht="15" customHeight="1">
      <c r="B8" s="857"/>
      <c r="J8" s="917"/>
    </row>
    <row r="9" spans="2:10" s="917" customFormat="1" ht="15" customHeight="1">
      <c r="B9" s="864" t="s">
        <v>785</v>
      </c>
      <c r="C9" s="865"/>
      <c r="D9" s="866"/>
      <c r="E9" s="890"/>
      <c r="F9" s="868"/>
      <c r="G9" s="869"/>
      <c r="H9" s="868"/>
    </row>
    <row r="10" spans="2:10" s="917" customFormat="1" ht="15" customHeight="1">
      <c r="B10" s="1018" t="s">
        <v>804</v>
      </c>
      <c r="C10" s="1019"/>
      <c r="D10" s="1019"/>
      <c r="E10" s="1019"/>
      <c r="F10" s="1019"/>
      <c r="G10" s="1019"/>
      <c r="H10" s="868"/>
    </row>
    <row r="11" spans="2:10" s="917" customFormat="1" ht="15" customHeight="1">
      <c r="B11" s="870" t="s">
        <v>828</v>
      </c>
      <c r="C11" s="868"/>
      <c r="D11" s="862"/>
      <c r="E11" s="862"/>
      <c r="F11" s="890"/>
      <c r="G11" s="890"/>
      <c r="H11" s="868"/>
    </row>
    <row r="12" spans="2:10" s="917" customFormat="1" ht="15" customHeight="1">
      <c r="B12" s="870" t="s">
        <v>786</v>
      </c>
      <c r="C12" s="868"/>
      <c r="D12" s="862"/>
      <c r="E12" s="862"/>
      <c r="F12" s="890"/>
      <c r="G12" s="890"/>
      <c r="H12" s="868"/>
    </row>
    <row r="13" spans="2:10" s="917" customFormat="1" ht="15" customHeight="1">
      <c r="B13" s="870" t="s">
        <v>815</v>
      </c>
      <c r="C13" s="868"/>
      <c r="D13" s="862"/>
      <c r="E13" s="862"/>
      <c r="F13" s="890"/>
      <c r="G13" s="890"/>
      <c r="H13" s="868"/>
    </row>
    <row r="14" spans="2:10" s="858" customFormat="1" ht="15" customHeight="1">
      <c r="B14" s="857"/>
      <c r="J14" s="917"/>
    </row>
    <row r="15" spans="2:10" s="858" customFormat="1" ht="15" customHeight="1">
      <c r="B15" s="859" t="s">
        <v>62</v>
      </c>
      <c r="C15" s="859" t="s">
        <v>63</v>
      </c>
      <c r="D15" s="859" t="s">
        <v>64</v>
      </c>
      <c r="E15" s="859" t="s">
        <v>65</v>
      </c>
      <c r="F15" s="859" t="s">
        <v>67</v>
      </c>
      <c r="G15" s="859" t="s">
        <v>68</v>
      </c>
      <c r="H15" s="859" t="s">
        <v>69</v>
      </c>
      <c r="J15" s="917"/>
    </row>
    <row r="16" spans="2:10" s="858" customFormat="1" ht="15" customHeight="1">
      <c r="B16" s="857"/>
      <c r="D16" s="859"/>
      <c r="E16" s="859"/>
      <c r="F16" s="859"/>
      <c r="G16" s="859"/>
      <c r="J16" s="917"/>
    </row>
    <row r="17" spans="1:10" s="858" customFormat="1" ht="15" customHeight="1">
      <c r="B17" s="857" t="s">
        <v>781</v>
      </c>
      <c r="C17" s="859" t="s">
        <v>13</v>
      </c>
      <c r="D17" s="859" t="s">
        <v>803</v>
      </c>
      <c r="E17" s="859" t="s">
        <v>16</v>
      </c>
      <c r="F17" s="859" t="s">
        <v>777</v>
      </c>
      <c r="G17" s="859" t="s">
        <v>778</v>
      </c>
      <c r="J17" s="917"/>
    </row>
    <row r="18" spans="1:10" s="858" customFormat="1" ht="15" customHeight="1">
      <c r="A18" s="891" t="s">
        <v>594</v>
      </c>
      <c r="B18" s="857"/>
      <c r="C18" s="859"/>
      <c r="D18" s="859" t="s">
        <v>802</v>
      </c>
      <c r="E18" s="859" t="s">
        <v>779</v>
      </c>
      <c r="F18" s="859" t="s">
        <v>779</v>
      </c>
      <c r="G18" s="859" t="s">
        <v>779</v>
      </c>
      <c r="H18" s="859" t="s">
        <v>784</v>
      </c>
      <c r="J18" s="917"/>
    </row>
    <row r="19" spans="1:10" s="917" customFormat="1" ht="15" customHeight="1">
      <c r="A19" s="859">
        <v>1</v>
      </c>
      <c r="B19" s="974" t="s">
        <v>911</v>
      </c>
      <c r="C19" s="919">
        <v>196981.77</v>
      </c>
      <c r="D19" s="919">
        <v>0</v>
      </c>
      <c r="E19" s="919">
        <v>196981.77</v>
      </c>
      <c r="F19" s="919">
        <v>0</v>
      </c>
      <c r="G19" s="919">
        <v>0</v>
      </c>
      <c r="H19" s="919" t="s">
        <v>912</v>
      </c>
      <c r="I19" s="868"/>
    </row>
    <row r="20" spans="1:10" s="917" customFormat="1" ht="17.25" customHeight="1">
      <c r="A20" s="859">
        <f>+A19+1</f>
        <v>2</v>
      </c>
      <c r="B20" s="974" t="s">
        <v>913</v>
      </c>
      <c r="C20" s="919">
        <v>1891.61</v>
      </c>
      <c r="D20" s="919">
        <v>0</v>
      </c>
      <c r="E20" s="919">
        <v>1891.61</v>
      </c>
      <c r="F20" s="919">
        <v>0</v>
      </c>
      <c r="G20" s="919">
        <v>0</v>
      </c>
      <c r="H20" s="919" t="s">
        <v>914</v>
      </c>
      <c r="I20" s="868"/>
    </row>
    <row r="21" spans="1:10" s="917" customFormat="1" ht="17.25" customHeight="1">
      <c r="A21" s="859">
        <f t="shared" ref="A21:A32" si="0">+A20+1</f>
        <v>3</v>
      </c>
      <c r="B21" s="974" t="s">
        <v>915</v>
      </c>
      <c r="C21" s="919">
        <v>-11623.599127879063</v>
      </c>
      <c r="D21" s="919">
        <v>0</v>
      </c>
      <c r="E21" s="919">
        <v>-11623.599127879063</v>
      </c>
      <c r="F21" s="919">
        <v>0</v>
      </c>
      <c r="G21" s="919">
        <v>0</v>
      </c>
      <c r="H21" s="919" t="s">
        <v>916</v>
      </c>
      <c r="I21" s="868"/>
    </row>
    <row r="22" spans="1:10" s="917" customFormat="1" ht="17.25" customHeight="1">
      <c r="A22" s="859">
        <f t="shared" si="0"/>
        <v>4</v>
      </c>
      <c r="B22" s="974" t="s">
        <v>917</v>
      </c>
      <c r="C22" s="919">
        <v>0</v>
      </c>
      <c r="D22" s="919">
        <v>0</v>
      </c>
      <c r="E22" s="919">
        <v>0</v>
      </c>
      <c r="F22" s="919">
        <v>0</v>
      </c>
      <c r="G22" s="919">
        <v>0</v>
      </c>
      <c r="H22" s="919" t="s">
        <v>918</v>
      </c>
      <c r="I22" s="868"/>
    </row>
    <row r="23" spans="1:10" s="917" customFormat="1" ht="15" customHeight="1">
      <c r="A23" s="859">
        <f t="shared" si="0"/>
        <v>5</v>
      </c>
      <c r="B23" s="974" t="s">
        <v>919</v>
      </c>
      <c r="C23" s="919">
        <v>262.83</v>
      </c>
      <c r="D23" s="919">
        <v>262.83</v>
      </c>
      <c r="E23" s="919">
        <v>0</v>
      </c>
      <c r="F23" s="919">
        <v>0</v>
      </c>
      <c r="G23" s="919">
        <v>0</v>
      </c>
      <c r="H23" s="919" t="s">
        <v>920</v>
      </c>
      <c r="I23" s="868"/>
    </row>
    <row r="24" spans="1:10" s="917" customFormat="1" ht="15" customHeight="1">
      <c r="A24" s="859">
        <f t="shared" si="0"/>
        <v>6</v>
      </c>
      <c r="B24" s="918"/>
      <c r="C24" s="919"/>
      <c r="D24" s="920"/>
      <c r="E24" s="919"/>
      <c r="F24" s="919"/>
      <c r="G24" s="920"/>
      <c r="H24" s="876"/>
      <c r="I24" s="868"/>
    </row>
    <row r="25" spans="1:10" s="917" customFormat="1" ht="15" customHeight="1">
      <c r="A25" s="859">
        <f t="shared" si="0"/>
        <v>7</v>
      </c>
      <c r="B25" s="918"/>
      <c r="C25" s="919"/>
      <c r="D25" s="919"/>
      <c r="E25" s="919"/>
      <c r="F25" s="920"/>
      <c r="G25" s="920"/>
      <c r="H25" s="876"/>
      <c r="I25" s="868"/>
    </row>
    <row r="26" spans="1:10" s="917" customFormat="1" ht="15" customHeight="1">
      <c r="A26" s="859">
        <f t="shared" si="0"/>
        <v>8</v>
      </c>
      <c r="B26" s="918"/>
      <c r="C26" s="919"/>
      <c r="D26" s="919"/>
      <c r="E26" s="919"/>
      <c r="F26" s="920"/>
      <c r="G26" s="920"/>
      <c r="H26" s="876"/>
      <c r="I26" s="868"/>
    </row>
    <row r="27" spans="1:10" s="917" customFormat="1" ht="15" customHeight="1">
      <c r="A27" s="859">
        <f t="shared" si="0"/>
        <v>9</v>
      </c>
      <c r="B27" s="918"/>
      <c r="C27" s="919"/>
      <c r="D27" s="919"/>
      <c r="E27" s="919"/>
      <c r="F27" s="920"/>
      <c r="G27" s="920"/>
      <c r="H27" s="876"/>
      <c r="I27" s="868"/>
    </row>
    <row r="28" spans="1:10" s="917" customFormat="1" ht="15" customHeight="1">
      <c r="A28" s="859">
        <f t="shared" si="0"/>
        <v>10</v>
      </c>
      <c r="B28" s="918"/>
      <c r="C28" s="919"/>
      <c r="D28" s="919"/>
      <c r="E28" s="919"/>
      <c r="F28" s="919"/>
      <c r="G28" s="919"/>
      <c r="H28" s="876"/>
      <c r="I28" s="868"/>
    </row>
    <row r="29" spans="1:10" s="917" customFormat="1" ht="15" customHeight="1">
      <c r="A29" s="859">
        <f t="shared" si="0"/>
        <v>11</v>
      </c>
      <c r="B29" s="888" t="s">
        <v>819</v>
      </c>
      <c r="C29" s="889">
        <f>SUBTOTAL(9,C19:C28)</f>
        <v>187512.61087212089</v>
      </c>
      <c r="D29" s="879">
        <f>SUM(D19:D28)</f>
        <v>262.83</v>
      </c>
      <c r="E29" s="879">
        <f>SUM(E19:E28)</f>
        <v>187249.7808721209</v>
      </c>
      <c r="F29" s="879">
        <f>SUM(F19:F28)</f>
        <v>0</v>
      </c>
      <c r="G29" s="879">
        <f>SUM(G19:G28)</f>
        <v>0</v>
      </c>
      <c r="H29" s="880"/>
      <c r="I29" s="868"/>
    </row>
    <row r="30" spans="1:10" s="917" customFormat="1" ht="15" customHeight="1">
      <c r="A30" s="859">
        <f t="shared" si="0"/>
        <v>12</v>
      </c>
      <c r="B30" s="878" t="s">
        <v>782</v>
      </c>
      <c r="C30" s="941"/>
      <c r="D30" s="942"/>
      <c r="E30" s="946"/>
      <c r="F30" s="942"/>
      <c r="G30" s="944">
        <f>+'Attachment H-30A'!$I$197</f>
        <v>1</v>
      </c>
      <c r="H30" s="869"/>
      <c r="I30" s="868"/>
    </row>
    <row r="31" spans="1:10" s="917" customFormat="1" ht="15" customHeight="1">
      <c r="A31" s="859">
        <f t="shared" si="0"/>
        <v>13</v>
      </c>
      <c r="B31" s="940" t="s">
        <v>783</v>
      </c>
      <c r="C31" s="937"/>
      <c r="D31" s="925"/>
      <c r="E31" s="947"/>
      <c r="F31" s="934">
        <f>+'Attachment H-30A'!$G$83</f>
        <v>1</v>
      </c>
      <c r="G31" s="946"/>
      <c r="H31" s="869"/>
      <c r="I31" s="868"/>
    </row>
    <row r="32" spans="1:10" s="917" customFormat="1" ht="15" customHeight="1" thickBot="1">
      <c r="A32" s="859">
        <f t="shared" si="0"/>
        <v>14</v>
      </c>
      <c r="B32" s="945" t="s">
        <v>841</v>
      </c>
      <c r="C32" s="938">
        <f>+SUM(E32:G32)</f>
        <v>187249.7808721209</v>
      </c>
      <c r="D32" s="948"/>
      <c r="E32" s="933">
        <f>+E29</f>
        <v>187249.7808721209</v>
      </c>
      <c r="F32" s="939">
        <f>+F29*F31</f>
        <v>0</v>
      </c>
      <c r="G32" s="939">
        <f>+G29*G30</f>
        <v>0</v>
      </c>
      <c r="H32" s="869"/>
      <c r="I32" s="868"/>
    </row>
    <row r="33" spans="1:10" s="917" customFormat="1" ht="15" customHeight="1" thickTop="1">
      <c r="B33" s="862"/>
      <c r="C33" s="863"/>
      <c r="D33" s="863"/>
      <c r="E33" s="863"/>
      <c r="F33" s="863"/>
      <c r="G33" s="863"/>
      <c r="H33" s="883"/>
      <c r="I33" s="868"/>
    </row>
    <row r="34" spans="1:10" s="917" customFormat="1" ht="15" customHeight="1">
      <c r="B34" s="871"/>
      <c r="C34" s="871"/>
      <c r="D34" s="871"/>
      <c r="E34" s="871"/>
      <c r="F34" s="871"/>
      <c r="G34" s="871"/>
      <c r="H34" s="883"/>
    </row>
    <row r="35" spans="1:10" s="858" customFormat="1" ht="15" customHeight="1">
      <c r="B35" s="1016" t="str">
        <f>+B1</f>
        <v>Transource Maryland, LLC</v>
      </c>
      <c r="C35" s="1017"/>
      <c r="D35" s="1017"/>
      <c r="E35" s="1017"/>
      <c r="F35" s="1017"/>
      <c r="G35" s="1017"/>
      <c r="H35" s="1017"/>
      <c r="I35" s="862"/>
      <c r="J35" s="917"/>
    </row>
    <row r="36" spans="1:10" s="858" customFormat="1" ht="15" customHeight="1">
      <c r="B36" s="1016" t="str">
        <f>+B2</f>
        <v>Attachment 4b - Accumulated Deferred Income Taxes (ADIT) Worksheet (End of Year)</v>
      </c>
      <c r="C36" s="1017"/>
      <c r="D36" s="1017"/>
      <c r="E36" s="1017"/>
      <c r="F36" s="1017"/>
      <c r="G36" s="1017"/>
      <c r="H36" s="1017"/>
      <c r="I36" s="862"/>
      <c r="J36" s="917"/>
    </row>
    <row r="37" spans="1:10" s="858" customFormat="1" ht="15" customHeight="1">
      <c r="B37" s="1016"/>
      <c r="C37" s="1017"/>
      <c r="D37" s="1017"/>
      <c r="E37" s="1017"/>
      <c r="F37" s="1017"/>
      <c r="G37" s="1017"/>
      <c r="H37" s="1017"/>
      <c r="I37" s="862"/>
      <c r="J37" s="917"/>
    </row>
    <row r="38" spans="1:10" s="858" customFormat="1" ht="15" customHeight="1">
      <c r="B38" s="873"/>
      <c r="C38" s="873"/>
      <c r="D38" s="873"/>
      <c r="E38" s="873"/>
      <c r="F38" s="873"/>
      <c r="G38" s="873"/>
      <c r="H38" s="930" t="s">
        <v>147</v>
      </c>
      <c r="I38" s="862"/>
      <c r="J38" s="917"/>
    </row>
    <row r="39" spans="1:10" s="917" customFormat="1" ht="15" customHeight="1">
      <c r="B39" s="864" t="s">
        <v>842</v>
      </c>
      <c r="C39" s="862"/>
      <c r="D39" s="890"/>
      <c r="E39" s="866"/>
      <c r="F39" s="868"/>
      <c r="G39" s="883"/>
      <c r="H39" s="868"/>
    </row>
    <row r="40" spans="1:10" s="917" customFormat="1" ht="15" customHeight="1">
      <c r="B40" s="1018" t="s">
        <v>804</v>
      </c>
      <c r="C40" s="1019"/>
      <c r="D40" s="1019"/>
      <c r="E40" s="1019"/>
      <c r="F40" s="1019"/>
      <c r="G40" s="1019"/>
      <c r="H40" s="868"/>
    </row>
    <row r="41" spans="1:10" s="917" customFormat="1" ht="15" customHeight="1">
      <c r="B41" s="870" t="s">
        <v>828</v>
      </c>
      <c r="C41" s="868"/>
      <c r="D41" s="862"/>
      <c r="E41" s="862"/>
      <c r="F41" s="890"/>
      <c r="G41" s="890"/>
      <c r="H41" s="868"/>
    </row>
    <row r="42" spans="1:10" s="917" customFormat="1" ht="15" customHeight="1">
      <c r="B42" s="870" t="s">
        <v>786</v>
      </c>
      <c r="C42" s="868"/>
      <c r="D42" s="862"/>
      <c r="E42" s="862"/>
      <c r="F42" s="890"/>
      <c r="G42" s="890"/>
      <c r="H42" s="868"/>
    </row>
    <row r="43" spans="1:10" s="917" customFormat="1" ht="15" customHeight="1">
      <c r="B43" s="870" t="s">
        <v>815</v>
      </c>
      <c r="C43" s="868"/>
      <c r="D43" s="862"/>
      <c r="E43" s="862"/>
      <c r="F43" s="890"/>
      <c r="G43" s="890"/>
      <c r="H43" s="868"/>
    </row>
    <row r="44" spans="1:10" s="917" customFormat="1" ht="15" customHeight="1">
      <c r="B44" s="871"/>
      <c r="C44" s="871"/>
      <c r="D44" s="871"/>
      <c r="E44" s="871"/>
      <c r="F44" s="871"/>
      <c r="G44" s="871"/>
      <c r="H44" s="883"/>
    </row>
    <row r="45" spans="1:10" s="858" customFormat="1" ht="15" customHeight="1">
      <c r="B45" s="859" t="s">
        <v>62</v>
      </c>
      <c r="C45" s="859" t="s">
        <v>63</v>
      </c>
      <c r="D45" s="859" t="s">
        <v>64</v>
      </c>
      <c r="E45" s="859" t="s">
        <v>65</v>
      </c>
      <c r="F45" s="859" t="s">
        <v>67</v>
      </c>
      <c r="G45" s="859" t="s">
        <v>68</v>
      </c>
      <c r="H45" s="859" t="s">
        <v>69</v>
      </c>
      <c r="I45" s="862"/>
      <c r="J45" s="917"/>
    </row>
    <row r="46" spans="1:10" s="858" customFormat="1" ht="15" customHeight="1">
      <c r="B46" s="862" t="s">
        <v>843</v>
      </c>
      <c r="C46" s="859" t="s">
        <v>13</v>
      </c>
      <c r="D46" s="859" t="s">
        <v>803</v>
      </c>
      <c r="E46" s="859" t="s">
        <v>16</v>
      </c>
      <c r="F46" s="859" t="s">
        <v>777</v>
      </c>
      <c r="G46" s="859" t="s">
        <v>778</v>
      </c>
      <c r="I46" s="862"/>
      <c r="J46" s="917"/>
    </row>
    <row r="47" spans="1:10" s="858" customFormat="1" ht="15" customHeight="1">
      <c r="A47" s="891" t="s">
        <v>594</v>
      </c>
      <c r="B47" s="870"/>
      <c r="C47" s="859"/>
      <c r="D47" s="859" t="s">
        <v>802</v>
      </c>
      <c r="E47" s="859" t="s">
        <v>779</v>
      </c>
      <c r="F47" s="859" t="s">
        <v>779</v>
      </c>
      <c r="G47" s="859" t="s">
        <v>779</v>
      </c>
      <c r="H47" s="859" t="s">
        <v>784</v>
      </c>
      <c r="I47" s="862"/>
      <c r="J47" s="917"/>
    </row>
    <row r="48" spans="1:10" s="917" customFormat="1" ht="15" customHeight="1">
      <c r="A48" s="859">
        <f>+A32+1</f>
        <v>15</v>
      </c>
      <c r="B48" s="918"/>
      <c r="C48" s="919">
        <v>0</v>
      </c>
      <c r="D48" s="920"/>
      <c r="E48" s="919"/>
      <c r="F48" s="919"/>
      <c r="G48" s="920"/>
      <c r="H48" s="876"/>
      <c r="I48" s="868"/>
    </row>
    <row r="49" spans="1:10" s="917" customFormat="1" ht="15" customHeight="1">
      <c r="A49" s="859">
        <f>+A48+1</f>
        <v>16</v>
      </c>
      <c r="B49" s="877"/>
      <c r="C49" s="919">
        <v>0</v>
      </c>
      <c r="D49" s="875"/>
      <c r="E49" s="875"/>
      <c r="F49" s="875"/>
      <c r="G49" s="875"/>
      <c r="H49" s="876"/>
      <c r="I49" s="868"/>
    </row>
    <row r="50" spans="1:10" s="917" customFormat="1" ht="15" customHeight="1">
      <c r="A50" s="859">
        <f t="shared" ref="A50:A56" si="1">+A49+1</f>
        <v>17</v>
      </c>
      <c r="B50" s="878" t="s">
        <v>844</v>
      </c>
      <c r="C50" s="879">
        <f>SUBTOTAL(9,C48:C49)</f>
        <v>0</v>
      </c>
      <c r="D50" s="879">
        <f>SUM(D48:D49)</f>
        <v>0</v>
      </c>
      <c r="E50" s="879">
        <f>SUM(E48:E49)</f>
        <v>0</v>
      </c>
      <c r="F50" s="879">
        <f>SUM(F48:F49)</f>
        <v>0</v>
      </c>
      <c r="G50" s="879">
        <f>SUM(G48:G49)</f>
        <v>0</v>
      </c>
      <c r="H50" s="880"/>
      <c r="I50" s="868"/>
    </row>
    <row r="51" spans="1:10" s="917" customFormat="1" ht="15" customHeight="1">
      <c r="A51" s="859">
        <f t="shared" si="1"/>
        <v>18</v>
      </c>
      <c r="B51" s="878" t="s">
        <v>782</v>
      </c>
      <c r="C51" s="941"/>
      <c r="D51" s="942"/>
      <c r="E51" s="941"/>
      <c r="F51" s="943"/>
      <c r="G51" s="944">
        <f>+'Attachment H-30A'!$I$197</f>
        <v>1</v>
      </c>
      <c r="H51" s="869"/>
      <c r="I51" s="868"/>
    </row>
    <row r="52" spans="1:10" s="917" customFormat="1" ht="15" customHeight="1">
      <c r="A52" s="859">
        <f t="shared" si="1"/>
        <v>19</v>
      </c>
      <c r="B52" s="940" t="s">
        <v>783</v>
      </c>
      <c r="C52" s="937"/>
      <c r="D52" s="925"/>
      <c r="E52" s="936"/>
      <c r="F52" s="935">
        <f>+'Attachment H-30A'!$G$83</f>
        <v>1</v>
      </c>
      <c r="G52" s="936"/>
      <c r="H52" s="869"/>
      <c r="I52" s="868"/>
    </row>
    <row r="53" spans="1:10" s="917" customFormat="1" ht="15" customHeight="1" thickBot="1">
      <c r="A53" s="859">
        <f t="shared" si="1"/>
        <v>20</v>
      </c>
      <c r="B53" s="945" t="s">
        <v>841</v>
      </c>
      <c r="C53" s="938">
        <f>+SUM(E53:G53)</f>
        <v>0</v>
      </c>
      <c r="D53" s="939"/>
      <c r="E53" s="933">
        <f>+E50</f>
        <v>0</v>
      </c>
      <c r="F53" s="939">
        <f>+F50*F52</f>
        <v>0</v>
      </c>
      <c r="G53" s="939">
        <f>+G50*G51</f>
        <v>0</v>
      </c>
      <c r="H53" s="869"/>
      <c r="I53" s="868"/>
    </row>
    <row r="54" spans="1:10" s="917" customFormat="1" ht="15" customHeight="1" thickTop="1">
      <c r="A54" s="859">
        <f t="shared" si="1"/>
        <v>21</v>
      </c>
      <c r="B54" s="878" t="s">
        <v>782</v>
      </c>
      <c r="C54" s="941"/>
      <c r="D54" s="942"/>
      <c r="E54" s="946"/>
      <c r="F54" s="942"/>
      <c r="G54" s="944">
        <f>+'Attachment H-30A'!$I$197</f>
        <v>1</v>
      </c>
      <c r="H54" s="869"/>
      <c r="I54" s="868"/>
    </row>
    <row r="55" spans="1:10" s="917" customFormat="1" ht="15" customHeight="1">
      <c r="A55" s="859">
        <f t="shared" si="1"/>
        <v>22</v>
      </c>
      <c r="B55" s="940" t="s">
        <v>783</v>
      </c>
      <c r="C55" s="937"/>
      <c r="D55" s="925"/>
      <c r="E55" s="947"/>
      <c r="F55" s="934">
        <f>+'Attachment H-30A'!$G$83</f>
        <v>1</v>
      </c>
      <c r="G55" s="946"/>
      <c r="H55" s="869"/>
      <c r="I55" s="868"/>
    </row>
    <row r="56" spans="1:10" s="917" customFormat="1" ht="15" customHeight="1" thickBot="1">
      <c r="A56" s="859">
        <f t="shared" si="1"/>
        <v>23</v>
      </c>
      <c r="B56" s="945" t="s">
        <v>841</v>
      </c>
      <c r="C56" s="938">
        <f>+SUM(E56:G56)</f>
        <v>0</v>
      </c>
      <c r="D56" s="948"/>
      <c r="E56" s="933">
        <f>+E53</f>
        <v>0</v>
      </c>
      <c r="F56" s="939">
        <f>+F53*F55</f>
        <v>0</v>
      </c>
      <c r="G56" s="939">
        <f>+G53*G54</f>
        <v>0</v>
      </c>
      <c r="H56" s="869"/>
      <c r="I56" s="868"/>
    </row>
    <row r="57" spans="1:10" s="917" customFormat="1" ht="15" customHeight="1" thickTop="1">
      <c r="A57" s="859"/>
      <c r="B57" s="868"/>
      <c r="C57" s="932"/>
      <c r="D57" s="863"/>
      <c r="E57" s="863"/>
      <c r="F57" s="863"/>
      <c r="G57" s="863"/>
      <c r="H57" s="869"/>
      <c r="I57" s="868"/>
    </row>
    <row r="58" spans="1:10" s="858" customFormat="1" ht="15" customHeight="1">
      <c r="B58" s="859" t="s">
        <v>62</v>
      </c>
      <c r="C58" s="859" t="s">
        <v>63</v>
      </c>
      <c r="D58" s="859" t="s">
        <v>64</v>
      </c>
      <c r="E58" s="859" t="s">
        <v>65</v>
      </c>
      <c r="F58" s="859" t="s">
        <v>67</v>
      </c>
      <c r="G58" s="859" t="s">
        <v>68</v>
      </c>
      <c r="H58" s="859" t="s">
        <v>69</v>
      </c>
      <c r="I58" s="862"/>
      <c r="J58" s="917"/>
    </row>
    <row r="59" spans="1:10" s="858" customFormat="1" ht="15" customHeight="1">
      <c r="B59" s="862" t="s">
        <v>780</v>
      </c>
      <c r="C59" s="859" t="s">
        <v>13</v>
      </c>
      <c r="D59" s="859" t="s">
        <v>803</v>
      </c>
      <c r="E59" s="859" t="s">
        <v>16</v>
      </c>
      <c r="F59" s="859" t="s">
        <v>777</v>
      </c>
      <c r="G59" s="859" t="s">
        <v>778</v>
      </c>
      <c r="I59" s="862"/>
      <c r="J59" s="917"/>
    </row>
    <row r="60" spans="1:10" s="858" customFormat="1" ht="15" customHeight="1">
      <c r="A60" s="891" t="s">
        <v>594</v>
      </c>
      <c r="B60" s="870"/>
      <c r="C60" s="859"/>
      <c r="D60" s="859" t="s">
        <v>802</v>
      </c>
      <c r="E60" s="859" t="s">
        <v>779</v>
      </c>
      <c r="F60" s="859" t="s">
        <v>779</v>
      </c>
      <c r="G60" s="859" t="s">
        <v>779</v>
      </c>
      <c r="H60" s="859" t="s">
        <v>784</v>
      </c>
      <c r="I60" s="862"/>
      <c r="J60" s="917"/>
    </row>
    <row r="61" spans="1:10" s="917" customFormat="1" ht="15" customHeight="1">
      <c r="A61" s="859">
        <f>+A56+1</f>
        <v>24</v>
      </c>
      <c r="B61" s="918" t="s">
        <v>921</v>
      </c>
      <c r="C61" s="919">
        <v>940.55843972273408</v>
      </c>
      <c r="D61" s="920">
        <v>0</v>
      </c>
      <c r="E61" s="919">
        <v>0</v>
      </c>
      <c r="F61" s="920">
        <v>940.55843972273408</v>
      </c>
      <c r="G61" s="920">
        <v>0</v>
      </c>
      <c r="H61" s="973" t="s">
        <v>922</v>
      </c>
      <c r="I61" s="868"/>
    </row>
    <row r="62" spans="1:10" s="917" customFormat="1" ht="15" customHeight="1">
      <c r="A62" s="859">
        <f>+A61+1</f>
        <v>25</v>
      </c>
      <c r="B62" s="918" t="s">
        <v>923</v>
      </c>
      <c r="C62" s="919">
        <v>20249.82</v>
      </c>
      <c r="D62" s="920">
        <v>0</v>
      </c>
      <c r="E62" s="919">
        <v>0</v>
      </c>
      <c r="F62" s="920">
        <v>20249.82</v>
      </c>
      <c r="G62" s="920">
        <v>0</v>
      </c>
      <c r="H62" s="876" t="s">
        <v>924</v>
      </c>
      <c r="I62" s="868"/>
    </row>
    <row r="63" spans="1:10" s="917" customFormat="1" ht="15" customHeight="1">
      <c r="A63" s="859">
        <f t="shared" ref="A63:A74" si="2">+A62+1</f>
        <v>26</v>
      </c>
      <c r="B63" s="918" t="s">
        <v>925</v>
      </c>
      <c r="C63" s="919">
        <v>19034.443037974681</v>
      </c>
      <c r="D63" s="920">
        <v>0</v>
      </c>
      <c r="E63" s="920">
        <v>0</v>
      </c>
      <c r="F63" s="920">
        <v>19034.443037974681</v>
      </c>
      <c r="G63" s="920">
        <v>0</v>
      </c>
      <c r="H63" s="876" t="s">
        <v>926</v>
      </c>
      <c r="I63" s="868"/>
    </row>
    <row r="64" spans="1:10" s="917" customFormat="1" ht="15" customHeight="1">
      <c r="A64" s="859">
        <f t="shared" si="2"/>
        <v>27</v>
      </c>
      <c r="B64" s="918" t="s">
        <v>927</v>
      </c>
      <c r="C64" s="919">
        <v>986</v>
      </c>
      <c r="D64" s="920">
        <v>0</v>
      </c>
      <c r="E64" s="920">
        <v>0</v>
      </c>
      <c r="F64" s="920">
        <v>986</v>
      </c>
      <c r="G64" s="920">
        <v>0</v>
      </c>
      <c r="H64" s="876" t="s">
        <v>928</v>
      </c>
      <c r="I64" s="868"/>
    </row>
    <row r="65" spans="1:10" s="917" customFormat="1" ht="15" customHeight="1">
      <c r="A65" s="859">
        <f t="shared" si="2"/>
        <v>28</v>
      </c>
      <c r="B65" s="918" t="s">
        <v>929</v>
      </c>
      <c r="C65" s="919">
        <v>-986</v>
      </c>
      <c r="D65" s="920">
        <v>-986</v>
      </c>
      <c r="E65" s="920">
        <v>0</v>
      </c>
      <c r="F65" s="920">
        <v>0</v>
      </c>
      <c r="G65" s="920">
        <v>0</v>
      </c>
      <c r="H65" s="876" t="s">
        <v>928</v>
      </c>
      <c r="I65" s="868"/>
    </row>
    <row r="66" spans="1:10" s="917" customFormat="1" ht="15" customHeight="1">
      <c r="A66" s="859">
        <f t="shared" si="2"/>
        <v>29</v>
      </c>
      <c r="B66" s="918"/>
      <c r="C66" s="919"/>
      <c r="D66" s="920"/>
      <c r="E66" s="920"/>
      <c r="F66" s="920"/>
      <c r="G66" s="920"/>
      <c r="H66" s="876"/>
      <c r="I66" s="868"/>
    </row>
    <row r="67" spans="1:10" s="917" customFormat="1" ht="15" customHeight="1">
      <c r="A67" s="859">
        <f t="shared" si="2"/>
        <v>30</v>
      </c>
      <c r="B67" s="918"/>
      <c r="C67" s="919"/>
      <c r="D67" s="920"/>
      <c r="E67" s="920"/>
      <c r="F67" s="920"/>
      <c r="G67" s="920"/>
      <c r="H67" s="876"/>
      <c r="I67" s="868"/>
    </row>
    <row r="68" spans="1:10" s="917" customFormat="1" ht="15" customHeight="1">
      <c r="A68" s="859">
        <f t="shared" si="2"/>
        <v>31</v>
      </c>
      <c r="B68" s="918"/>
      <c r="C68" s="919"/>
      <c r="D68" s="920"/>
      <c r="E68" s="920"/>
      <c r="F68" s="920"/>
      <c r="G68" s="920"/>
      <c r="H68" s="876"/>
      <c r="I68" s="868"/>
    </row>
    <row r="69" spans="1:10" s="917" customFormat="1" ht="15" customHeight="1">
      <c r="A69" s="859">
        <f t="shared" si="2"/>
        <v>32</v>
      </c>
      <c r="B69" s="878" t="s">
        <v>820</v>
      </c>
      <c r="C69" s="879">
        <f>SUBTOTAL(9,C61:C68)</f>
        <v>40224.82147769742</v>
      </c>
      <c r="D69" s="879">
        <f>SUM(D61:D68)</f>
        <v>-986</v>
      </c>
      <c r="E69" s="879">
        <f>SUM(E61:E68)</f>
        <v>0</v>
      </c>
      <c r="F69" s="879">
        <f>SUM(F61:F68)</f>
        <v>41210.82147769742</v>
      </c>
      <c r="G69" s="879">
        <f>SUM(G61:G68)</f>
        <v>0</v>
      </c>
      <c r="H69" s="880"/>
      <c r="I69" s="868"/>
    </row>
    <row r="70" spans="1:10" s="917" customFormat="1" ht="15" customHeight="1">
      <c r="A70" s="859">
        <f t="shared" si="2"/>
        <v>33</v>
      </c>
      <c r="B70" s="878" t="s">
        <v>782</v>
      </c>
      <c r="C70" s="941"/>
      <c r="D70" s="942"/>
      <c r="E70" s="946"/>
      <c r="F70" s="942"/>
      <c r="G70" s="944">
        <f>+'Attachment H-30A'!$I$197</f>
        <v>1</v>
      </c>
      <c r="H70" s="869"/>
      <c r="I70" s="868"/>
    </row>
    <row r="71" spans="1:10" s="917" customFormat="1" ht="15" customHeight="1">
      <c r="A71" s="859">
        <f t="shared" si="2"/>
        <v>34</v>
      </c>
      <c r="B71" s="940" t="s">
        <v>783</v>
      </c>
      <c r="C71" s="937"/>
      <c r="D71" s="925"/>
      <c r="E71" s="947"/>
      <c r="F71" s="934">
        <f>+'Attachment H-30A'!$G$83</f>
        <v>1</v>
      </c>
      <c r="G71" s="946"/>
      <c r="H71" s="869"/>
      <c r="I71" s="868"/>
    </row>
    <row r="72" spans="1:10" s="917" customFormat="1" ht="15" customHeight="1">
      <c r="A72" s="859">
        <f t="shared" si="2"/>
        <v>35</v>
      </c>
      <c r="B72" s="878" t="s">
        <v>860</v>
      </c>
      <c r="C72" s="889">
        <f>+SUM(E72:G72)</f>
        <v>41210.82147769742</v>
      </c>
      <c r="D72" s="951"/>
      <c r="E72" s="950">
        <f>+E69</f>
        <v>0</v>
      </c>
      <c r="F72" s="879">
        <f>+F69*F71</f>
        <v>41210.82147769742</v>
      </c>
      <c r="G72" s="879">
        <f>+G69*G70</f>
        <v>0</v>
      </c>
      <c r="H72" s="869"/>
      <c r="I72" s="868"/>
    </row>
    <row r="73" spans="1:10" s="917" customFormat="1" ht="15" customHeight="1">
      <c r="A73" s="859">
        <f t="shared" si="2"/>
        <v>36</v>
      </c>
      <c r="B73" s="878" t="s">
        <v>864</v>
      </c>
      <c r="C73" s="879">
        <f t="shared" ref="C73" si="3">+SUM(E73:G73)</f>
        <v>1039.2538816867916</v>
      </c>
      <c r="D73" s="879"/>
      <c r="E73" s="879"/>
      <c r="F73" s="879">
        <f>-'4c-ADIT Proration'!I35</f>
        <v>1039.2538816867916</v>
      </c>
      <c r="G73" s="879"/>
      <c r="H73" s="869"/>
      <c r="I73" s="868"/>
    </row>
    <row r="74" spans="1:10" s="917" customFormat="1" ht="15" customHeight="1" thickBot="1">
      <c r="A74" s="859">
        <f t="shared" si="2"/>
        <v>37</v>
      </c>
      <c r="B74" s="945" t="s">
        <v>841</v>
      </c>
      <c r="C74" s="939">
        <f>+SUM(E74:G74)</f>
        <v>40171.567596010631</v>
      </c>
      <c r="D74" s="939">
        <f t="shared" ref="D74:G74" si="4">+D72-D73</f>
        <v>0</v>
      </c>
      <c r="E74" s="939">
        <f t="shared" si="4"/>
        <v>0</v>
      </c>
      <c r="F74" s="939">
        <f t="shared" si="4"/>
        <v>40171.567596010631</v>
      </c>
      <c r="G74" s="939">
        <f t="shared" si="4"/>
        <v>0</v>
      </c>
      <c r="H74" s="869"/>
      <c r="I74" s="868"/>
    </row>
    <row r="75" spans="1:10" s="917" customFormat="1" ht="15" customHeight="1" thickTop="1">
      <c r="A75" s="859"/>
      <c r="B75" s="882"/>
      <c r="C75" s="868"/>
      <c r="D75" s="862"/>
      <c r="E75" s="865"/>
      <c r="F75" s="890"/>
      <c r="G75" s="866"/>
      <c r="H75" s="883"/>
      <c r="I75" s="868"/>
    </row>
    <row r="76" spans="1:10" s="858" customFormat="1" ht="15" customHeight="1">
      <c r="B76" s="859" t="s">
        <v>62</v>
      </c>
      <c r="C76" s="859" t="s">
        <v>63</v>
      </c>
      <c r="D76" s="859" t="s">
        <v>64</v>
      </c>
      <c r="E76" s="859" t="s">
        <v>65</v>
      </c>
      <c r="F76" s="859" t="s">
        <v>67</v>
      </c>
      <c r="G76" s="859" t="s">
        <v>68</v>
      </c>
      <c r="H76" s="859" t="s">
        <v>69</v>
      </c>
      <c r="I76" s="862"/>
      <c r="J76" s="917"/>
    </row>
    <row r="77" spans="1:10" s="858" customFormat="1" ht="15" customHeight="1">
      <c r="B77" s="862" t="s">
        <v>787</v>
      </c>
      <c r="C77" s="859" t="s">
        <v>13</v>
      </c>
      <c r="D77" s="859" t="s">
        <v>803</v>
      </c>
      <c r="E77" s="859" t="s">
        <v>16</v>
      </c>
      <c r="F77" s="859" t="s">
        <v>777</v>
      </c>
      <c r="G77" s="859" t="s">
        <v>778</v>
      </c>
      <c r="H77" s="859"/>
      <c r="I77" s="862"/>
      <c r="J77" s="917"/>
    </row>
    <row r="78" spans="1:10" s="858" customFormat="1" ht="15" customHeight="1">
      <c r="A78" s="891" t="s">
        <v>594</v>
      </c>
      <c r="B78" s="862"/>
      <c r="C78" s="859"/>
      <c r="D78" s="859" t="s">
        <v>802</v>
      </c>
      <c r="E78" s="859" t="s">
        <v>779</v>
      </c>
      <c r="F78" s="859" t="s">
        <v>779</v>
      </c>
      <c r="G78" s="859" t="s">
        <v>779</v>
      </c>
      <c r="H78" s="859" t="s">
        <v>784</v>
      </c>
      <c r="I78" s="862"/>
      <c r="J78" s="917"/>
    </row>
    <row r="79" spans="1:10" s="917" customFormat="1" ht="15" customHeight="1">
      <c r="A79" s="859">
        <f>+A74+1</f>
        <v>38</v>
      </c>
      <c r="B79" s="918" t="s">
        <v>917</v>
      </c>
      <c r="C79" s="919">
        <v>-3.7999999995008693E-3</v>
      </c>
      <c r="D79" s="919">
        <v>0</v>
      </c>
      <c r="E79" s="920">
        <v>-3.7999999995008693E-3</v>
      </c>
      <c r="F79" s="920">
        <v>0</v>
      </c>
      <c r="G79" s="920">
        <v>0</v>
      </c>
      <c r="H79" s="973" t="s">
        <v>930</v>
      </c>
      <c r="I79" s="868"/>
    </row>
    <row r="80" spans="1:10" s="917" customFormat="1" ht="15" customHeight="1">
      <c r="A80" s="859">
        <f>+A79+1</f>
        <v>39</v>
      </c>
      <c r="B80" s="974" t="s">
        <v>915</v>
      </c>
      <c r="C80" s="919">
        <v>-55350.490608947919</v>
      </c>
      <c r="D80" s="919">
        <v>0</v>
      </c>
      <c r="E80" s="920">
        <v>-55350.490608947919</v>
      </c>
      <c r="F80" s="920">
        <v>0</v>
      </c>
      <c r="G80" s="920">
        <v>0</v>
      </c>
      <c r="H80" s="973" t="s">
        <v>916</v>
      </c>
      <c r="I80" s="868"/>
    </row>
    <row r="81" spans="1:9" s="917" customFormat="1" ht="15" customHeight="1">
      <c r="A81" s="859">
        <f t="shared" ref="A81:A88" si="5">+A80+1</f>
        <v>40</v>
      </c>
      <c r="B81" s="974" t="s">
        <v>931</v>
      </c>
      <c r="C81" s="919">
        <v>2080.453199999989</v>
      </c>
      <c r="D81" s="920">
        <v>0</v>
      </c>
      <c r="E81" s="920">
        <v>2080.453199999989</v>
      </c>
      <c r="F81" s="920">
        <v>0</v>
      </c>
      <c r="G81" s="920">
        <v>0</v>
      </c>
      <c r="H81" s="973" t="s">
        <v>932</v>
      </c>
      <c r="I81" s="868"/>
    </row>
    <row r="82" spans="1:9" s="917" customFormat="1" ht="15" customHeight="1">
      <c r="A82" s="859">
        <f t="shared" si="5"/>
        <v>41</v>
      </c>
      <c r="B82" s="918"/>
      <c r="C82" s="919"/>
      <c r="D82" s="920"/>
      <c r="E82" s="920"/>
      <c r="F82" s="920"/>
      <c r="G82" s="920"/>
      <c r="H82" s="876"/>
      <c r="I82" s="868"/>
    </row>
    <row r="83" spans="1:9" s="917" customFormat="1" ht="15" customHeight="1">
      <c r="A83" s="859">
        <f t="shared" si="5"/>
        <v>42</v>
      </c>
      <c r="B83" s="918"/>
      <c r="C83" s="919"/>
      <c r="D83" s="920"/>
      <c r="E83" s="920"/>
      <c r="F83" s="920"/>
      <c r="G83" s="920"/>
      <c r="H83" s="876"/>
      <c r="I83" s="868"/>
    </row>
    <row r="84" spans="1:9" s="917" customFormat="1" ht="15" customHeight="1">
      <c r="A84" s="859">
        <f t="shared" si="5"/>
        <v>43</v>
      </c>
      <c r="B84" s="877"/>
      <c r="C84" s="919"/>
      <c r="D84" s="875"/>
      <c r="E84" s="875"/>
      <c r="F84" s="875"/>
      <c r="G84" s="875"/>
      <c r="H84" s="876"/>
      <c r="I84" s="868"/>
    </row>
    <row r="85" spans="1:9" s="917" customFormat="1" ht="15" customHeight="1">
      <c r="A85" s="859">
        <f t="shared" si="5"/>
        <v>44</v>
      </c>
      <c r="B85" s="881" t="s">
        <v>821</v>
      </c>
      <c r="C85" s="879">
        <f>SUBTOTAL(9,C79:C84)</f>
        <v>-53270.041208947929</v>
      </c>
      <c r="D85" s="879">
        <f>SUM(D79:D84)</f>
        <v>0</v>
      </c>
      <c r="E85" s="879">
        <f>SUM(E79:E84)</f>
        <v>-53270.041208947929</v>
      </c>
      <c r="F85" s="879">
        <f>SUM(F79:F84)</f>
        <v>0</v>
      </c>
      <c r="G85" s="879">
        <f>SUM(G79:G84)</f>
        <v>0</v>
      </c>
      <c r="H85" s="923"/>
      <c r="I85" s="868"/>
    </row>
    <row r="86" spans="1:9" s="917" customFormat="1" ht="15" customHeight="1">
      <c r="A86" s="859">
        <f t="shared" si="5"/>
        <v>45</v>
      </c>
      <c r="B86" s="878" t="s">
        <v>782</v>
      </c>
      <c r="C86" s="941"/>
      <c r="D86" s="942"/>
      <c r="E86" s="946"/>
      <c r="F86" s="942"/>
      <c r="G86" s="944">
        <f>+'Attachment H-30A'!$I$197</f>
        <v>1</v>
      </c>
      <c r="H86" s="869"/>
      <c r="I86" s="868"/>
    </row>
    <row r="87" spans="1:9" s="917" customFormat="1" ht="15" customHeight="1">
      <c r="A87" s="859">
        <f t="shared" si="5"/>
        <v>46</v>
      </c>
      <c r="B87" s="940" t="s">
        <v>783</v>
      </c>
      <c r="C87" s="937"/>
      <c r="D87" s="925"/>
      <c r="E87" s="947"/>
      <c r="F87" s="934">
        <f>+'Attachment H-30A'!$G$83</f>
        <v>1</v>
      </c>
      <c r="G87" s="946"/>
      <c r="H87" s="869"/>
      <c r="I87" s="868"/>
    </row>
    <row r="88" spans="1:9" s="917" customFormat="1" ht="15" customHeight="1" thickBot="1">
      <c r="A88" s="859">
        <f t="shared" si="5"/>
        <v>47</v>
      </c>
      <c r="B88" s="945" t="s">
        <v>841</v>
      </c>
      <c r="C88" s="938">
        <f>+SUM(E88:G88)</f>
        <v>-53270.041208947929</v>
      </c>
      <c r="D88" s="948"/>
      <c r="E88" s="933">
        <f>+E85</f>
        <v>-53270.041208947929</v>
      </c>
      <c r="F88" s="939">
        <f>+F85*F87</f>
        <v>0</v>
      </c>
      <c r="G88" s="939">
        <f>+G85*G86</f>
        <v>0</v>
      </c>
      <c r="H88" s="869"/>
      <c r="I88" s="868"/>
    </row>
    <row r="89" spans="1:9" ht="15" customHeight="1" thickTop="1">
      <c r="B89" s="912"/>
      <c r="C89" s="912"/>
      <c r="D89" s="912"/>
      <c r="E89" s="912"/>
      <c r="F89" s="912"/>
      <c r="G89" s="912"/>
      <c r="H89" s="912"/>
      <c r="I89" s="861"/>
    </row>
    <row r="90" spans="1:9" ht="15" customHeight="1">
      <c r="B90" s="1015"/>
      <c r="C90" s="1015"/>
      <c r="D90" s="1015"/>
      <c r="E90" s="1015"/>
      <c r="F90" s="1015"/>
      <c r="G90" s="1015"/>
      <c r="H90" s="1015"/>
      <c r="I90" s="884"/>
    </row>
    <row r="91" spans="1:9" ht="15" customHeight="1">
      <c r="B91" s="872"/>
      <c r="C91" s="872"/>
      <c r="D91" s="872"/>
      <c r="E91" s="872"/>
      <c r="F91" s="872"/>
      <c r="G91" s="872"/>
      <c r="H91" s="872"/>
      <c r="I91" s="861"/>
    </row>
    <row r="92" spans="1:9" ht="15" customHeight="1">
      <c r="B92" s="872"/>
      <c r="C92" s="872"/>
      <c r="D92" s="872"/>
      <c r="E92" s="872"/>
      <c r="F92" s="872"/>
      <c r="G92" s="872"/>
      <c r="H92" s="872"/>
      <c r="I92" s="861"/>
    </row>
    <row r="93" spans="1:9" ht="15" customHeight="1">
      <c r="B93" s="872"/>
      <c r="C93" s="872"/>
      <c r="D93" s="872"/>
      <c r="E93" s="872"/>
      <c r="F93" s="872"/>
      <c r="G93" s="872"/>
      <c r="H93" s="872"/>
      <c r="I93" s="861"/>
    </row>
    <row r="94" spans="1:9" ht="15" customHeight="1">
      <c r="B94" s="872"/>
      <c r="C94" s="872"/>
      <c r="D94" s="913"/>
      <c r="E94" s="913"/>
      <c r="F94" s="913"/>
      <c r="G94" s="913"/>
      <c r="H94" s="913"/>
      <c r="I94" s="885"/>
    </row>
    <row r="95" spans="1:9" ht="15" customHeight="1">
      <c r="B95" s="872"/>
      <c r="C95" s="872"/>
      <c r="D95" s="913"/>
      <c r="E95" s="913"/>
      <c r="F95" s="913"/>
      <c r="G95" s="913"/>
      <c r="H95" s="913"/>
      <c r="I95" s="885"/>
    </row>
    <row r="96" spans="1:9" ht="15" customHeight="1">
      <c r="B96" s="914"/>
      <c r="C96" s="872"/>
      <c r="D96" s="915"/>
      <c r="E96" s="915"/>
      <c r="F96" s="872"/>
      <c r="G96" s="872"/>
      <c r="H96" s="872"/>
      <c r="I96" s="861"/>
    </row>
    <row r="97" spans="2:9" ht="15" customHeight="1">
      <c r="B97" s="914"/>
      <c r="C97" s="872"/>
      <c r="D97" s="916"/>
      <c r="E97" s="916"/>
      <c r="F97" s="872"/>
      <c r="G97" s="872"/>
      <c r="H97" s="872"/>
      <c r="I97" s="861"/>
    </row>
    <row r="98" spans="2:9" ht="15" customHeight="1">
      <c r="B98" s="914"/>
      <c r="C98" s="872"/>
      <c r="D98" s="916"/>
      <c r="E98" s="916"/>
      <c r="F98" s="872"/>
      <c r="G98" s="872"/>
      <c r="H98" s="872"/>
      <c r="I98" s="861"/>
    </row>
    <row r="99" spans="2:9" ht="15" customHeight="1">
      <c r="B99" s="914"/>
      <c r="C99" s="872"/>
      <c r="D99" s="916"/>
      <c r="E99" s="916"/>
      <c r="F99" s="872"/>
      <c r="G99" s="872"/>
      <c r="H99" s="872"/>
      <c r="I99" s="861"/>
    </row>
    <row r="100" spans="2:9" ht="15" customHeight="1">
      <c r="B100" s="914"/>
      <c r="C100" s="872"/>
      <c r="D100" s="916"/>
      <c r="E100" s="916"/>
      <c r="F100" s="872"/>
      <c r="G100" s="872"/>
      <c r="H100" s="872"/>
      <c r="I100" s="861"/>
    </row>
    <row r="101" spans="2:9" ht="15" customHeight="1">
      <c r="B101" s="914"/>
      <c r="C101" s="872"/>
      <c r="D101" s="916"/>
      <c r="E101" s="916"/>
      <c r="F101" s="872"/>
      <c r="G101" s="872"/>
      <c r="H101" s="872"/>
      <c r="I101" s="861"/>
    </row>
    <row r="102" spans="2:9" ht="15" customHeight="1">
      <c r="B102" s="914"/>
      <c r="C102" s="872"/>
      <c r="D102" s="916"/>
      <c r="E102" s="916"/>
      <c r="F102" s="872"/>
      <c r="G102" s="872"/>
      <c r="H102" s="872"/>
      <c r="I102" s="861"/>
    </row>
    <row r="103" spans="2:9" ht="15" customHeight="1">
      <c r="B103" s="914"/>
      <c r="C103" s="872"/>
      <c r="D103" s="916"/>
      <c r="E103" s="916"/>
      <c r="F103" s="872"/>
      <c r="G103" s="872"/>
      <c r="H103" s="872"/>
      <c r="I103" s="861"/>
    </row>
    <row r="104" spans="2:9" ht="15" customHeight="1">
      <c r="B104" s="914"/>
      <c r="C104" s="872"/>
      <c r="D104" s="916"/>
      <c r="E104" s="916"/>
      <c r="F104" s="872"/>
      <c r="G104" s="872"/>
      <c r="H104" s="872"/>
      <c r="I104" s="861"/>
    </row>
    <row r="105" spans="2:9" ht="15" customHeight="1">
      <c r="B105" s="914"/>
      <c r="C105" s="872"/>
      <c r="D105" s="916"/>
      <c r="E105" s="916"/>
      <c r="F105" s="872"/>
      <c r="G105" s="872"/>
      <c r="H105" s="872"/>
      <c r="I105" s="861"/>
    </row>
    <row r="106" spans="2:9" ht="15" customHeight="1">
      <c r="B106" s="914"/>
      <c r="C106" s="872"/>
      <c r="D106" s="916"/>
      <c r="E106" s="916"/>
      <c r="F106" s="872"/>
      <c r="G106" s="872"/>
      <c r="H106" s="872"/>
      <c r="I106" s="861"/>
    </row>
    <row r="107" spans="2:9" ht="15" customHeight="1">
      <c r="B107" s="872"/>
      <c r="C107" s="872"/>
      <c r="D107" s="916"/>
      <c r="E107" s="916"/>
      <c r="F107" s="872"/>
      <c r="G107" s="872"/>
      <c r="H107" s="872"/>
      <c r="I107" s="861"/>
    </row>
    <row r="108" spans="2:9" ht="15" customHeight="1">
      <c r="B108" s="914"/>
      <c r="C108" s="872"/>
      <c r="D108" s="916"/>
      <c r="E108" s="916"/>
      <c r="F108" s="872"/>
      <c r="G108" s="872"/>
      <c r="H108" s="872"/>
      <c r="I108" s="861"/>
    </row>
    <row r="109" spans="2:9" ht="15" customHeight="1">
      <c r="B109" s="872"/>
      <c r="C109" s="872"/>
      <c r="D109" s="916"/>
      <c r="E109" s="916"/>
      <c r="F109" s="872"/>
      <c r="G109" s="872"/>
      <c r="H109" s="872"/>
      <c r="I109" s="861"/>
    </row>
    <row r="110" spans="2:9" ht="15" customHeight="1">
      <c r="B110" s="914"/>
      <c r="C110" s="872"/>
      <c r="D110" s="872"/>
      <c r="E110" s="872"/>
      <c r="F110" s="872"/>
      <c r="G110" s="872"/>
      <c r="H110" s="872"/>
      <c r="I110" s="861"/>
    </row>
    <row r="111" spans="2:9" ht="15" customHeight="1">
      <c r="B111" s="914"/>
      <c r="C111" s="872"/>
      <c r="D111" s="872"/>
      <c r="E111" s="872"/>
      <c r="F111" s="872"/>
      <c r="G111" s="872"/>
      <c r="H111" s="872"/>
    </row>
    <row r="112" spans="2:9" ht="15" customHeight="1">
      <c r="B112" s="914"/>
      <c r="C112" s="872"/>
      <c r="D112" s="872"/>
      <c r="E112" s="872"/>
      <c r="F112" s="872"/>
      <c r="G112" s="872"/>
      <c r="H112" s="872"/>
    </row>
    <row r="113" spans="2:8" ht="15" customHeight="1">
      <c r="B113" s="914"/>
      <c r="C113" s="872"/>
      <c r="D113" s="872"/>
      <c r="E113" s="872"/>
      <c r="F113" s="872"/>
      <c r="G113" s="872"/>
      <c r="H113" s="872"/>
    </row>
    <row r="114" spans="2:8" ht="15" customHeight="1">
      <c r="B114" s="914"/>
      <c r="C114" s="872"/>
      <c r="D114" s="872"/>
      <c r="E114" s="872"/>
      <c r="F114" s="872"/>
      <c r="G114" s="872"/>
      <c r="H114" s="872"/>
    </row>
    <row r="115" spans="2:8" ht="15" customHeight="1">
      <c r="B115" s="914"/>
      <c r="C115" s="872"/>
      <c r="D115" s="872"/>
      <c r="E115" s="872"/>
      <c r="F115" s="872"/>
      <c r="G115" s="872"/>
      <c r="H115" s="872"/>
    </row>
    <row r="116" spans="2:8" ht="15" customHeight="1">
      <c r="B116" s="914"/>
      <c r="C116" s="872"/>
      <c r="D116" s="872"/>
      <c r="E116" s="872"/>
      <c r="F116" s="872"/>
      <c r="G116" s="872"/>
      <c r="H116" s="872"/>
    </row>
    <row r="117" spans="2:8" ht="15" customHeight="1">
      <c r="B117" s="914"/>
      <c r="C117" s="872"/>
      <c r="D117" s="872"/>
      <c r="E117" s="872"/>
      <c r="F117" s="872"/>
      <c r="G117" s="872"/>
      <c r="H117" s="872"/>
    </row>
    <row r="118" spans="2:8" ht="15" customHeight="1">
      <c r="B118" s="914"/>
      <c r="C118" s="872"/>
      <c r="D118" s="872"/>
      <c r="E118" s="872"/>
      <c r="F118" s="872"/>
      <c r="G118" s="872"/>
      <c r="H118" s="872"/>
    </row>
    <row r="119" spans="2:8" ht="15" customHeight="1">
      <c r="B119" s="914"/>
      <c r="C119" s="872"/>
      <c r="D119" s="872"/>
      <c r="E119" s="872"/>
      <c r="F119" s="872"/>
      <c r="G119" s="872"/>
      <c r="H119" s="872"/>
    </row>
    <row r="120" spans="2:8" ht="15" customHeight="1">
      <c r="B120" s="914"/>
      <c r="C120" s="872"/>
      <c r="D120" s="872"/>
      <c r="E120" s="872"/>
      <c r="F120" s="872"/>
      <c r="G120" s="872"/>
      <c r="H120" s="872"/>
    </row>
    <row r="121" spans="2:8" ht="15" customHeight="1">
      <c r="B121" s="914"/>
      <c r="C121" s="872"/>
      <c r="D121" s="872"/>
      <c r="E121" s="872"/>
      <c r="F121" s="872"/>
      <c r="G121" s="872"/>
      <c r="H121" s="872"/>
    </row>
    <row r="122" spans="2:8" ht="15" customHeight="1">
      <c r="B122" s="914"/>
      <c r="C122" s="872"/>
      <c r="D122" s="872"/>
      <c r="E122" s="872"/>
      <c r="F122" s="872"/>
      <c r="G122" s="872"/>
      <c r="H122" s="872"/>
    </row>
    <row r="123" spans="2:8" ht="15" customHeight="1">
      <c r="B123" s="914"/>
      <c r="C123" s="872"/>
      <c r="D123" s="872"/>
      <c r="E123" s="872"/>
      <c r="F123" s="872"/>
      <c r="G123" s="872"/>
      <c r="H123" s="872"/>
    </row>
    <row r="124" spans="2:8" ht="15" customHeight="1">
      <c r="B124" s="914"/>
      <c r="C124" s="872"/>
      <c r="D124" s="872"/>
      <c r="E124" s="872"/>
      <c r="F124" s="872"/>
      <c r="G124" s="872"/>
      <c r="H124" s="872"/>
    </row>
    <row r="125" spans="2:8" ht="15" customHeight="1">
      <c r="B125" s="914"/>
      <c r="C125" s="872"/>
      <c r="D125" s="872"/>
      <c r="E125" s="872"/>
      <c r="F125" s="872"/>
      <c r="G125" s="872"/>
      <c r="H125" s="872"/>
    </row>
    <row r="126" spans="2:8" ht="15" customHeight="1">
      <c r="B126" s="914"/>
      <c r="C126" s="872"/>
      <c r="D126" s="872"/>
      <c r="E126" s="872"/>
      <c r="F126" s="872"/>
      <c r="G126" s="872"/>
      <c r="H126" s="872"/>
    </row>
    <row r="127" spans="2:8" ht="15" customHeight="1">
      <c r="B127" s="914"/>
      <c r="C127" s="872"/>
      <c r="D127" s="872"/>
      <c r="E127" s="872"/>
      <c r="F127" s="872"/>
      <c r="G127" s="872"/>
      <c r="H127" s="872"/>
    </row>
    <row r="128" spans="2:8" ht="15" customHeight="1">
      <c r="B128" s="914"/>
      <c r="C128" s="872"/>
      <c r="D128" s="872"/>
      <c r="E128" s="872"/>
      <c r="F128" s="872"/>
      <c r="G128" s="872"/>
      <c r="H128" s="872"/>
    </row>
    <row r="129" spans="2:8" ht="15" customHeight="1">
      <c r="B129" s="914"/>
      <c r="C129" s="872"/>
      <c r="D129" s="872"/>
      <c r="E129" s="872"/>
      <c r="F129" s="872"/>
      <c r="G129" s="872"/>
      <c r="H129" s="872"/>
    </row>
    <row r="130" spans="2:8" ht="15" customHeight="1">
      <c r="B130" s="914"/>
      <c r="C130" s="872"/>
      <c r="D130" s="872"/>
      <c r="E130" s="872"/>
      <c r="F130" s="872"/>
      <c r="G130" s="872"/>
      <c r="H130" s="872"/>
    </row>
    <row r="131" spans="2:8" ht="15" customHeight="1">
      <c r="B131" s="914"/>
      <c r="C131" s="872"/>
      <c r="D131" s="872"/>
      <c r="E131" s="872"/>
      <c r="F131" s="872"/>
      <c r="G131" s="872"/>
      <c r="H131" s="872"/>
    </row>
    <row r="132" spans="2:8" ht="15" customHeight="1">
      <c r="B132" s="914"/>
      <c r="C132" s="872"/>
      <c r="D132" s="872"/>
      <c r="E132" s="872"/>
      <c r="F132" s="872"/>
      <c r="G132" s="872"/>
      <c r="H132" s="872"/>
    </row>
    <row r="133" spans="2:8" ht="15" customHeight="1">
      <c r="B133" s="914"/>
      <c r="C133" s="872"/>
      <c r="D133" s="872"/>
      <c r="E133" s="872"/>
      <c r="F133" s="872"/>
      <c r="G133" s="872"/>
      <c r="H133" s="872"/>
    </row>
    <row r="134" spans="2:8" ht="15" customHeight="1">
      <c r="B134" s="914"/>
      <c r="C134" s="872"/>
      <c r="D134" s="872"/>
      <c r="E134" s="872"/>
      <c r="F134" s="872"/>
      <c r="G134" s="872"/>
      <c r="H134" s="872"/>
    </row>
    <row r="135" spans="2:8" ht="15" customHeight="1">
      <c r="B135" s="914"/>
      <c r="C135" s="872"/>
      <c r="D135" s="872"/>
      <c r="E135" s="872"/>
      <c r="F135" s="872"/>
      <c r="G135" s="872"/>
      <c r="H135" s="872"/>
    </row>
    <row r="136" spans="2:8" ht="15" customHeight="1">
      <c r="B136" s="914"/>
      <c r="C136" s="872"/>
      <c r="D136" s="872"/>
      <c r="E136" s="872"/>
      <c r="F136" s="872"/>
      <c r="G136" s="872"/>
      <c r="H136" s="872"/>
    </row>
    <row r="137" spans="2:8" ht="15" customHeight="1">
      <c r="B137" s="914"/>
      <c r="C137" s="872"/>
      <c r="D137" s="872"/>
      <c r="E137" s="872"/>
      <c r="F137" s="872"/>
      <c r="G137" s="872"/>
      <c r="H137" s="872"/>
    </row>
    <row r="138" spans="2:8" ht="15" customHeight="1">
      <c r="B138" s="914"/>
      <c r="C138" s="872"/>
      <c r="D138" s="872"/>
      <c r="E138" s="872"/>
      <c r="F138" s="872"/>
      <c r="G138" s="872"/>
      <c r="H138" s="872"/>
    </row>
    <row r="139" spans="2:8" ht="15" customHeight="1">
      <c r="B139" s="914"/>
      <c r="C139" s="872"/>
      <c r="D139" s="872"/>
      <c r="E139" s="872"/>
      <c r="F139" s="872"/>
      <c r="G139" s="872"/>
      <c r="H139" s="872"/>
    </row>
    <row r="140" spans="2:8" ht="15" customHeight="1">
      <c r="B140" s="914"/>
      <c r="C140" s="872"/>
      <c r="D140" s="872"/>
      <c r="E140" s="872"/>
      <c r="F140" s="872"/>
      <c r="G140" s="872"/>
      <c r="H140" s="872"/>
    </row>
    <row r="141" spans="2:8" ht="15" customHeight="1">
      <c r="B141" s="914"/>
      <c r="C141" s="872"/>
      <c r="D141" s="872"/>
      <c r="E141" s="872"/>
      <c r="F141" s="872"/>
      <c r="G141" s="872"/>
      <c r="H141" s="872"/>
    </row>
    <row r="142" spans="2:8" ht="15" customHeight="1">
      <c r="B142" s="914"/>
      <c r="C142" s="872"/>
      <c r="D142" s="872"/>
      <c r="E142" s="872"/>
      <c r="F142" s="872"/>
      <c r="G142" s="872"/>
      <c r="H142" s="872"/>
    </row>
    <row r="143" spans="2:8" ht="15" customHeight="1">
      <c r="B143" s="914"/>
      <c r="C143" s="872"/>
      <c r="D143" s="872"/>
      <c r="E143" s="872"/>
      <c r="F143" s="872"/>
      <c r="G143" s="872"/>
      <c r="H143" s="872"/>
    </row>
    <row r="144" spans="2:8" ht="15" customHeight="1">
      <c r="B144" s="914"/>
      <c r="C144" s="872"/>
      <c r="D144" s="872"/>
      <c r="E144" s="872"/>
      <c r="F144" s="872"/>
      <c r="G144" s="872"/>
      <c r="H144" s="872"/>
    </row>
    <row r="145" spans="2:8" ht="15" customHeight="1">
      <c r="B145" s="914"/>
      <c r="C145" s="872"/>
      <c r="D145" s="872"/>
      <c r="E145" s="872"/>
      <c r="F145" s="872"/>
      <c r="G145" s="872"/>
      <c r="H145" s="872"/>
    </row>
    <row r="146" spans="2:8" ht="15" customHeight="1">
      <c r="B146" s="914"/>
      <c r="C146" s="872"/>
      <c r="D146" s="872"/>
      <c r="E146" s="872"/>
      <c r="F146" s="872"/>
      <c r="G146" s="872"/>
      <c r="H146" s="872"/>
    </row>
    <row r="147" spans="2:8" ht="15" customHeight="1">
      <c r="B147" s="914"/>
      <c r="C147" s="872"/>
      <c r="D147" s="872"/>
      <c r="E147" s="872"/>
      <c r="F147" s="872"/>
      <c r="G147" s="872"/>
      <c r="H147" s="872"/>
    </row>
    <row r="148" spans="2:8" ht="15" customHeight="1">
      <c r="B148" s="914"/>
      <c r="C148" s="872"/>
      <c r="D148" s="872"/>
      <c r="E148" s="872"/>
      <c r="F148" s="872"/>
      <c r="G148" s="872"/>
      <c r="H148" s="872"/>
    </row>
    <row r="149" spans="2:8" ht="15" customHeight="1">
      <c r="B149" s="914"/>
      <c r="C149" s="872"/>
      <c r="D149" s="872"/>
      <c r="E149" s="872"/>
      <c r="F149" s="872"/>
      <c r="G149" s="872"/>
      <c r="H149" s="872"/>
    </row>
    <row r="150" spans="2:8" ht="15" customHeight="1">
      <c r="B150" s="914"/>
      <c r="C150" s="872"/>
      <c r="D150" s="872"/>
      <c r="E150" s="872"/>
      <c r="F150" s="872"/>
      <c r="G150" s="872"/>
      <c r="H150" s="872"/>
    </row>
    <row r="151" spans="2:8" ht="15" customHeight="1">
      <c r="B151" s="914"/>
      <c r="C151" s="872"/>
      <c r="D151" s="872"/>
      <c r="E151" s="872"/>
      <c r="F151" s="872"/>
      <c r="G151" s="872"/>
      <c r="H151" s="872"/>
    </row>
    <row r="152" spans="2:8" ht="15" customHeight="1">
      <c r="B152" s="914"/>
      <c r="C152" s="872"/>
      <c r="D152" s="872"/>
      <c r="E152" s="872"/>
      <c r="F152" s="872"/>
      <c r="G152" s="872"/>
      <c r="H152" s="872"/>
    </row>
    <row r="153" spans="2:8" ht="15" customHeight="1">
      <c r="B153" s="914"/>
      <c r="C153" s="872"/>
      <c r="D153" s="872"/>
      <c r="E153" s="872"/>
      <c r="F153" s="872"/>
      <c r="G153" s="872"/>
      <c r="H153" s="872"/>
    </row>
    <row r="154" spans="2:8" ht="15" customHeight="1">
      <c r="B154" s="914"/>
      <c r="C154" s="872"/>
      <c r="D154" s="872"/>
      <c r="E154" s="872"/>
      <c r="F154" s="872"/>
      <c r="G154" s="872"/>
      <c r="H154" s="872"/>
    </row>
    <row r="155" spans="2:8" ht="15" customHeight="1">
      <c r="B155" s="914"/>
      <c r="C155" s="872"/>
      <c r="D155" s="872"/>
      <c r="E155" s="872"/>
      <c r="F155" s="872"/>
      <c r="G155" s="872"/>
      <c r="H155" s="872"/>
    </row>
    <row r="156" spans="2:8" ht="15" customHeight="1">
      <c r="B156" s="914"/>
      <c r="C156" s="872"/>
      <c r="D156" s="872"/>
      <c r="E156" s="872"/>
      <c r="F156" s="872"/>
      <c r="G156" s="872"/>
      <c r="H156" s="872"/>
    </row>
    <row r="157" spans="2:8" ht="15" customHeight="1">
      <c r="B157" s="914"/>
      <c r="C157" s="872"/>
      <c r="D157" s="872"/>
      <c r="E157" s="872"/>
      <c r="F157" s="872"/>
      <c r="G157" s="872"/>
      <c r="H157" s="872"/>
    </row>
    <row r="158" spans="2:8" ht="15" customHeight="1">
      <c r="B158" s="914"/>
      <c r="C158" s="872"/>
      <c r="D158" s="872"/>
      <c r="E158" s="872"/>
      <c r="F158" s="872"/>
      <c r="G158" s="872"/>
      <c r="H158" s="872"/>
    </row>
    <row r="159" spans="2:8" ht="15" customHeight="1">
      <c r="B159" s="914"/>
      <c r="C159" s="872"/>
      <c r="D159" s="872"/>
      <c r="E159" s="872"/>
      <c r="F159" s="872"/>
      <c r="G159" s="872"/>
      <c r="H159" s="872"/>
    </row>
    <row r="160" spans="2:8" ht="15" customHeight="1">
      <c r="B160" s="914"/>
      <c r="C160" s="872"/>
      <c r="D160" s="872"/>
      <c r="E160" s="872"/>
      <c r="F160" s="872"/>
      <c r="G160" s="872"/>
      <c r="H160" s="872"/>
    </row>
    <row r="161" spans="2:8" ht="15" customHeight="1">
      <c r="B161" s="914"/>
      <c r="C161" s="872"/>
      <c r="D161" s="872"/>
      <c r="E161" s="872"/>
      <c r="F161" s="872"/>
      <c r="G161" s="872"/>
      <c r="H161" s="872"/>
    </row>
    <row r="162" spans="2:8" ht="15" customHeight="1">
      <c r="B162" s="914"/>
      <c r="C162" s="872"/>
      <c r="D162" s="872"/>
      <c r="E162" s="872"/>
      <c r="F162" s="872"/>
      <c r="G162" s="872"/>
      <c r="H162" s="872"/>
    </row>
    <row r="163" spans="2:8" ht="15" customHeight="1">
      <c r="B163" s="914"/>
      <c r="C163" s="872"/>
      <c r="D163" s="872"/>
      <c r="E163" s="872"/>
      <c r="F163" s="872"/>
      <c r="G163" s="872"/>
      <c r="H163" s="872"/>
    </row>
    <row r="164" spans="2:8" ht="15" customHeight="1">
      <c r="B164" s="914"/>
      <c r="C164" s="872"/>
      <c r="D164" s="872"/>
      <c r="E164" s="872"/>
      <c r="F164" s="872"/>
      <c r="G164" s="872"/>
      <c r="H164" s="872"/>
    </row>
    <row r="165" spans="2:8" ht="15" customHeight="1">
      <c r="B165" s="914"/>
      <c r="C165" s="872"/>
      <c r="D165" s="872"/>
      <c r="E165" s="872"/>
      <c r="F165" s="872"/>
      <c r="G165" s="872"/>
      <c r="H165" s="872"/>
    </row>
    <row r="166" spans="2:8" ht="15" customHeight="1">
      <c r="B166" s="914"/>
      <c r="C166" s="872"/>
      <c r="D166" s="872"/>
      <c r="E166" s="872"/>
      <c r="F166" s="872"/>
      <c r="G166" s="872"/>
      <c r="H166" s="872"/>
    </row>
    <row r="167" spans="2:8" ht="15" customHeight="1">
      <c r="B167" s="914"/>
      <c r="C167" s="872"/>
      <c r="D167" s="872"/>
      <c r="E167" s="872"/>
      <c r="F167" s="872"/>
      <c r="G167" s="872"/>
      <c r="H167" s="872"/>
    </row>
    <row r="168" spans="2:8" ht="15" customHeight="1">
      <c r="B168" s="914"/>
      <c r="C168" s="872"/>
      <c r="D168" s="872"/>
      <c r="E168" s="872"/>
      <c r="F168" s="872"/>
      <c r="G168" s="872"/>
      <c r="H168" s="872"/>
    </row>
    <row r="169" spans="2:8" ht="15" customHeight="1">
      <c r="B169" s="914"/>
      <c r="C169" s="872"/>
      <c r="D169" s="872"/>
      <c r="E169" s="872"/>
      <c r="F169" s="872"/>
      <c r="G169" s="872"/>
      <c r="H169" s="872"/>
    </row>
    <row r="170" spans="2:8" ht="15" customHeight="1">
      <c r="B170" s="914"/>
      <c r="C170" s="872"/>
      <c r="D170" s="872"/>
      <c r="E170" s="872"/>
      <c r="F170" s="872"/>
      <c r="G170" s="872"/>
      <c r="H170" s="872"/>
    </row>
    <row r="171" spans="2:8" ht="15" customHeight="1">
      <c r="B171" s="914"/>
      <c r="C171" s="872"/>
      <c r="D171" s="872"/>
      <c r="E171" s="872"/>
      <c r="F171" s="872"/>
      <c r="G171" s="872"/>
      <c r="H171" s="872"/>
    </row>
    <row r="172" spans="2:8" ht="15" customHeight="1">
      <c r="B172" s="914"/>
      <c r="C172" s="872"/>
      <c r="D172" s="872"/>
      <c r="E172" s="872"/>
      <c r="F172" s="872"/>
      <c r="G172" s="872"/>
      <c r="H172" s="872"/>
    </row>
    <row r="173" spans="2:8" ht="15" customHeight="1">
      <c r="B173" s="914"/>
      <c r="C173" s="872"/>
      <c r="D173" s="872"/>
      <c r="E173" s="872"/>
      <c r="F173" s="872"/>
      <c r="G173" s="872"/>
      <c r="H173" s="872"/>
    </row>
    <row r="174" spans="2:8" ht="15" customHeight="1">
      <c r="B174" s="914"/>
      <c r="C174" s="872"/>
      <c r="D174" s="872"/>
      <c r="E174" s="872"/>
      <c r="F174" s="872"/>
      <c r="G174" s="872"/>
      <c r="H174" s="872"/>
    </row>
    <row r="175" spans="2:8" ht="15" customHeight="1">
      <c r="B175" s="914"/>
      <c r="C175" s="872"/>
      <c r="D175" s="872"/>
      <c r="E175" s="872"/>
      <c r="F175" s="872"/>
      <c r="G175" s="872"/>
      <c r="H175" s="872"/>
    </row>
    <row r="176" spans="2:8" ht="15" customHeight="1">
      <c r="B176" s="914"/>
      <c r="C176" s="872"/>
      <c r="D176" s="872"/>
      <c r="E176" s="872"/>
      <c r="F176" s="872"/>
      <c r="G176" s="872"/>
      <c r="H176" s="872"/>
    </row>
    <row r="177" spans="2:8" ht="15" customHeight="1">
      <c r="B177" s="914"/>
      <c r="C177" s="872"/>
      <c r="D177" s="872"/>
      <c r="E177" s="872"/>
      <c r="F177" s="872"/>
      <c r="G177" s="872"/>
      <c r="H177" s="872"/>
    </row>
    <row r="178" spans="2:8" ht="15" customHeight="1">
      <c r="B178" s="914"/>
      <c r="C178" s="872"/>
      <c r="D178" s="872"/>
      <c r="E178" s="872"/>
      <c r="F178" s="872"/>
      <c r="G178" s="872"/>
      <c r="H178" s="872"/>
    </row>
    <row r="179" spans="2:8" ht="15" customHeight="1">
      <c r="B179" s="914"/>
      <c r="C179" s="872"/>
      <c r="D179" s="872"/>
      <c r="E179" s="872"/>
      <c r="F179" s="872"/>
      <c r="G179" s="872"/>
      <c r="H179" s="872"/>
    </row>
    <row r="180" spans="2:8" ht="15" customHeight="1">
      <c r="B180" s="914"/>
      <c r="C180" s="872"/>
      <c r="D180" s="872"/>
      <c r="E180" s="872"/>
      <c r="F180" s="872"/>
      <c r="G180" s="872"/>
      <c r="H180" s="872"/>
    </row>
    <row r="181" spans="2:8" ht="15" customHeight="1">
      <c r="B181" s="914"/>
      <c r="C181" s="872"/>
      <c r="D181" s="872"/>
      <c r="E181" s="872"/>
      <c r="F181" s="872"/>
      <c r="G181" s="872"/>
      <c r="H181" s="872"/>
    </row>
    <row r="182" spans="2:8" ht="15" customHeight="1">
      <c r="B182" s="914"/>
      <c r="C182" s="872"/>
      <c r="D182" s="872"/>
      <c r="E182" s="872"/>
      <c r="F182" s="872"/>
      <c r="G182" s="872"/>
      <c r="H182" s="872"/>
    </row>
    <row r="183" spans="2:8" ht="15" customHeight="1">
      <c r="B183" s="914"/>
      <c r="C183" s="872"/>
      <c r="D183" s="872"/>
      <c r="E183" s="872"/>
      <c r="F183" s="872"/>
      <c r="G183" s="872"/>
      <c r="H183" s="872"/>
    </row>
    <row r="184" spans="2:8" ht="15" customHeight="1">
      <c r="B184" s="914"/>
      <c r="C184" s="872"/>
      <c r="D184" s="872"/>
      <c r="E184" s="872"/>
      <c r="F184" s="872"/>
      <c r="G184" s="872"/>
      <c r="H184" s="872"/>
    </row>
    <row r="185" spans="2:8" ht="15" customHeight="1">
      <c r="B185" s="914"/>
      <c r="C185" s="872"/>
      <c r="D185" s="872"/>
      <c r="E185" s="872"/>
      <c r="F185" s="872"/>
      <c r="G185" s="872"/>
      <c r="H185" s="872"/>
    </row>
    <row r="186" spans="2:8" ht="15" customHeight="1">
      <c r="B186" s="914"/>
      <c r="C186" s="872"/>
      <c r="D186" s="872"/>
      <c r="E186" s="872"/>
      <c r="F186" s="872"/>
      <c r="G186" s="872"/>
      <c r="H186" s="872"/>
    </row>
    <row r="187" spans="2:8" ht="15" customHeight="1">
      <c r="B187" s="914"/>
      <c r="C187" s="872"/>
      <c r="D187" s="872"/>
      <c r="E187" s="872"/>
      <c r="F187" s="872"/>
      <c r="G187" s="872"/>
      <c r="H187" s="872"/>
    </row>
    <row r="188" spans="2:8" ht="15" customHeight="1">
      <c r="B188" s="914"/>
      <c r="C188" s="872"/>
      <c r="D188" s="872"/>
      <c r="E188" s="872"/>
      <c r="F188" s="872"/>
      <c r="G188" s="872"/>
      <c r="H188" s="872"/>
    </row>
    <row r="189" spans="2:8" ht="15" customHeight="1">
      <c r="B189" s="914"/>
      <c r="C189" s="872"/>
      <c r="D189" s="872"/>
      <c r="E189" s="872"/>
      <c r="F189" s="872"/>
      <c r="G189" s="872"/>
      <c r="H189" s="872"/>
    </row>
    <row r="190" spans="2:8" ht="15" customHeight="1">
      <c r="B190" s="914"/>
      <c r="C190" s="872"/>
      <c r="D190" s="872"/>
      <c r="E190" s="872"/>
      <c r="F190" s="872"/>
      <c r="G190" s="872"/>
      <c r="H190" s="872"/>
    </row>
    <row r="191" spans="2:8" ht="15" customHeight="1">
      <c r="B191" s="914"/>
      <c r="C191" s="872"/>
      <c r="D191" s="872"/>
      <c r="E191" s="872"/>
      <c r="F191" s="872"/>
      <c r="G191" s="872"/>
      <c r="H191" s="872"/>
    </row>
    <row r="192" spans="2:8" ht="15" customHeight="1">
      <c r="B192" s="914"/>
      <c r="C192" s="872"/>
      <c r="D192" s="872"/>
      <c r="E192" s="872"/>
      <c r="F192" s="872"/>
      <c r="G192" s="872"/>
      <c r="H192" s="872"/>
    </row>
    <row r="193" spans="2:8" ht="15" customHeight="1">
      <c r="B193" s="914"/>
      <c r="C193" s="872"/>
      <c r="D193" s="872"/>
      <c r="E193" s="872"/>
      <c r="F193" s="872"/>
      <c r="G193" s="872"/>
      <c r="H193" s="872"/>
    </row>
    <row r="194" spans="2:8" ht="15" customHeight="1">
      <c r="B194" s="914"/>
      <c r="C194" s="872"/>
      <c r="D194" s="872"/>
      <c r="E194" s="872"/>
      <c r="F194" s="872"/>
      <c r="G194" s="872"/>
      <c r="H194" s="872"/>
    </row>
    <row r="195" spans="2:8" ht="15" customHeight="1">
      <c r="B195" s="914"/>
      <c r="C195" s="872"/>
      <c r="D195" s="872"/>
      <c r="E195" s="872"/>
      <c r="F195" s="872"/>
      <c r="G195" s="872"/>
      <c r="H195" s="872"/>
    </row>
    <row r="196" spans="2:8" ht="15" customHeight="1">
      <c r="B196" s="914"/>
      <c r="C196" s="872"/>
      <c r="D196" s="872"/>
      <c r="E196" s="872"/>
      <c r="F196" s="872"/>
      <c r="G196" s="872"/>
      <c r="H196" s="872"/>
    </row>
    <row r="197" spans="2:8" ht="15" customHeight="1">
      <c r="B197" s="914"/>
      <c r="C197" s="872"/>
      <c r="D197" s="872"/>
      <c r="E197" s="872"/>
      <c r="F197" s="872"/>
      <c r="G197" s="872"/>
      <c r="H197" s="872"/>
    </row>
    <row r="198" spans="2:8" ht="15" customHeight="1">
      <c r="B198" s="914"/>
      <c r="C198" s="872"/>
      <c r="D198" s="872"/>
      <c r="E198" s="872"/>
      <c r="F198" s="872"/>
      <c r="G198" s="872"/>
      <c r="H198" s="872"/>
    </row>
    <row r="199" spans="2:8" ht="15" customHeight="1">
      <c r="B199" s="914"/>
      <c r="C199" s="872"/>
      <c r="D199" s="872"/>
      <c r="E199" s="872"/>
      <c r="F199" s="872"/>
      <c r="G199" s="872"/>
      <c r="H199" s="872"/>
    </row>
    <row r="200" spans="2:8" ht="15" customHeight="1">
      <c r="B200" s="914"/>
      <c r="C200" s="872"/>
      <c r="D200" s="872"/>
      <c r="E200" s="872"/>
      <c r="F200" s="872"/>
      <c r="G200" s="872"/>
      <c r="H200" s="872"/>
    </row>
    <row r="201" spans="2:8" ht="15" customHeight="1">
      <c r="B201" s="914"/>
      <c r="C201" s="872"/>
      <c r="D201" s="872"/>
      <c r="E201" s="872"/>
      <c r="F201" s="872"/>
      <c r="G201" s="872"/>
      <c r="H201" s="872"/>
    </row>
    <row r="202" spans="2:8" ht="15" customHeight="1">
      <c r="B202" s="914"/>
      <c r="C202" s="872"/>
      <c r="D202" s="872"/>
      <c r="E202" s="872"/>
      <c r="F202" s="872"/>
      <c r="G202" s="872"/>
      <c r="H202" s="872"/>
    </row>
    <row r="203" spans="2:8" ht="15" customHeight="1">
      <c r="B203" s="914"/>
      <c r="C203" s="872"/>
      <c r="D203" s="872"/>
      <c r="E203" s="872"/>
      <c r="F203" s="872"/>
      <c r="G203" s="872"/>
      <c r="H203" s="872"/>
    </row>
    <row r="204" spans="2:8" ht="15" customHeight="1">
      <c r="B204" s="914"/>
      <c r="C204" s="872"/>
      <c r="D204" s="872"/>
      <c r="E204" s="872"/>
      <c r="F204" s="872"/>
      <c r="G204" s="872"/>
      <c r="H204" s="872"/>
    </row>
    <row r="205" spans="2:8" ht="15" customHeight="1">
      <c r="B205" s="914"/>
      <c r="C205" s="872"/>
      <c r="D205" s="872"/>
      <c r="E205" s="872"/>
      <c r="F205" s="872"/>
      <c r="G205" s="872"/>
      <c r="H205" s="872"/>
    </row>
    <row r="206" spans="2:8" ht="15" customHeight="1">
      <c r="B206" s="914"/>
      <c r="C206" s="872"/>
      <c r="D206" s="872"/>
      <c r="E206" s="872"/>
      <c r="F206" s="872"/>
      <c r="G206" s="872"/>
      <c r="H206" s="872"/>
    </row>
    <row r="207" spans="2:8" ht="15" customHeight="1">
      <c r="B207" s="914"/>
      <c r="C207" s="872"/>
      <c r="D207" s="872"/>
      <c r="E207" s="872"/>
      <c r="F207" s="872"/>
      <c r="G207" s="872"/>
      <c r="H207" s="872"/>
    </row>
    <row r="208" spans="2:8" ht="15" customHeight="1">
      <c r="B208" s="914"/>
      <c r="C208" s="872"/>
      <c r="D208" s="872"/>
      <c r="E208" s="872"/>
      <c r="F208" s="872"/>
      <c r="G208" s="872"/>
      <c r="H208" s="872"/>
    </row>
    <row r="209" spans="2:8" ht="15" customHeight="1">
      <c r="B209" s="914"/>
      <c r="C209" s="872"/>
      <c r="D209" s="872"/>
      <c r="E209" s="872"/>
      <c r="F209" s="872"/>
      <c r="G209" s="872"/>
      <c r="H209" s="872"/>
    </row>
    <row r="210" spans="2:8" ht="15" customHeight="1">
      <c r="B210" s="914"/>
      <c r="C210" s="872"/>
      <c r="D210" s="872"/>
      <c r="E210" s="872"/>
      <c r="F210" s="872"/>
      <c r="G210" s="872"/>
      <c r="H210" s="872"/>
    </row>
    <row r="211" spans="2:8" ht="15" customHeight="1">
      <c r="B211" s="914"/>
      <c r="C211" s="872"/>
      <c r="D211" s="872"/>
      <c r="E211" s="872"/>
      <c r="F211" s="872"/>
      <c r="G211" s="872"/>
      <c r="H211" s="872"/>
    </row>
    <row r="212" spans="2:8" ht="15" customHeight="1">
      <c r="B212" s="914"/>
      <c r="C212" s="872"/>
      <c r="D212" s="872"/>
      <c r="E212" s="872"/>
      <c r="F212" s="872"/>
      <c r="G212" s="872"/>
      <c r="H212" s="872"/>
    </row>
    <row r="213" spans="2:8" ht="15" customHeight="1">
      <c r="B213" s="914"/>
      <c r="C213" s="872"/>
      <c r="D213" s="872"/>
      <c r="E213" s="872"/>
      <c r="F213" s="872"/>
      <c r="G213" s="872"/>
      <c r="H213" s="872"/>
    </row>
    <row r="214" spans="2:8" ht="15" customHeight="1">
      <c r="B214" s="914"/>
      <c r="C214" s="872"/>
      <c r="D214" s="872"/>
      <c r="E214" s="872"/>
      <c r="F214" s="872"/>
      <c r="G214" s="872"/>
      <c r="H214" s="872"/>
    </row>
    <row r="215" spans="2:8" ht="15" customHeight="1">
      <c r="B215" s="914"/>
      <c r="C215" s="872"/>
      <c r="D215" s="872"/>
      <c r="E215" s="872"/>
      <c r="F215" s="872"/>
      <c r="G215" s="872"/>
      <c r="H215" s="872"/>
    </row>
    <row r="216" spans="2:8" ht="15" customHeight="1">
      <c r="B216" s="886"/>
      <c r="C216" s="874"/>
      <c r="D216" s="874"/>
      <c r="E216" s="874"/>
      <c r="F216" s="874"/>
      <c r="G216" s="874"/>
      <c r="H216" s="874"/>
    </row>
    <row r="217" spans="2:8" ht="15" customHeight="1">
      <c r="B217" s="886"/>
      <c r="C217" s="874"/>
      <c r="D217" s="874"/>
      <c r="E217" s="874"/>
      <c r="F217" s="874"/>
      <c r="G217" s="874"/>
      <c r="H217" s="874"/>
    </row>
    <row r="218" spans="2:8" ht="15" customHeight="1">
      <c r="B218" s="886"/>
      <c r="C218" s="874"/>
      <c r="D218" s="874"/>
      <c r="E218" s="874"/>
      <c r="F218" s="874"/>
      <c r="G218" s="874"/>
      <c r="H218" s="874"/>
    </row>
    <row r="219" spans="2:8" ht="15" customHeight="1">
      <c r="B219" s="886"/>
      <c r="C219" s="874"/>
      <c r="D219" s="874"/>
      <c r="E219" s="874"/>
      <c r="F219" s="874"/>
      <c r="G219" s="874"/>
      <c r="H219" s="874"/>
    </row>
    <row r="220" spans="2:8" ht="15" customHeight="1">
      <c r="B220" s="886"/>
      <c r="C220" s="874"/>
      <c r="D220" s="874"/>
      <c r="E220" s="874"/>
      <c r="F220" s="874"/>
      <c r="G220" s="874"/>
      <c r="H220" s="874"/>
    </row>
    <row r="221" spans="2:8" ht="15" customHeight="1">
      <c r="B221" s="886"/>
      <c r="C221" s="874"/>
      <c r="D221" s="874"/>
      <c r="E221" s="874"/>
      <c r="F221" s="874"/>
      <c r="G221" s="874"/>
      <c r="H221" s="874"/>
    </row>
    <row r="222" spans="2:8" ht="15" customHeight="1">
      <c r="B222" s="886"/>
      <c r="C222" s="874"/>
      <c r="D222" s="874"/>
      <c r="E222" s="874"/>
      <c r="F222" s="874"/>
      <c r="G222" s="874"/>
      <c r="H222" s="874"/>
    </row>
    <row r="223" spans="2:8" ht="15" customHeight="1">
      <c r="B223" s="886"/>
      <c r="C223" s="874"/>
      <c r="D223" s="874"/>
      <c r="E223" s="874"/>
      <c r="F223" s="874"/>
      <c r="G223" s="874"/>
      <c r="H223" s="874"/>
    </row>
    <row r="224" spans="2:8" ht="15" customHeight="1">
      <c r="B224" s="886"/>
      <c r="C224" s="874"/>
      <c r="D224" s="874"/>
      <c r="E224" s="874"/>
      <c r="F224" s="874"/>
      <c r="G224" s="874"/>
      <c r="H224" s="874"/>
    </row>
    <row r="225" spans="2:8" ht="15" customHeight="1">
      <c r="B225" s="886"/>
      <c r="C225" s="874"/>
      <c r="D225" s="874"/>
      <c r="E225" s="874"/>
      <c r="F225" s="874"/>
      <c r="G225" s="874"/>
      <c r="H225" s="874"/>
    </row>
    <row r="226" spans="2:8" ht="15" customHeight="1">
      <c r="B226" s="886"/>
      <c r="C226" s="874"/>
      <c r="D226" s="874"/>
      <c r="E226" s="874"/>
      <c r="F226" s="874"/>
      <c r="G226" s="874"/>
      <c r="H226" s="874"/>
    </row>
    <row r="227" spans="2:8" ht="15" customHeight="1">
      <c r="B227" s="886"/>
      <c r="C227" s="874"/>
      <c r="D227" s="874"/>
      <c r="E227" s="874"/>
      <c r="F227" s="874"/>
      <c r="G227" s="874"/>
      <c r="H227" s="874"/>
    </row>
    <row r="228" spans="2:8" ht="15" customHeight="1">
      <c r="B228" s="886"/>
      <c r="C228" s="874"/>
      <c r="D228" s="874"/>
      <c r="E228" s="874"/>
      <c r="F228" s="874"/>
      <c r="G228" s="874"/>
      <c r="H228" s="874"/>
    </row>
    <row r="229" spans="2:8" ht="15" customHeight="1">
      <c r="B229" s="886"/>
      <c r="C229" s="874"/>
      <c r="D229" s="874"/>
      <c r="E229" s="874"/>
      <c r="F229" s="874"/>
      <c r="G229" s="874"/>
      <c r="H229" s="874"/>
    </row>
    <row r="230" spans="2:8" ht="15" customHeight="1">
      <c r="B230" s="886"/>
      <c r="C230" s="874"/>
      <c r="D230" s="874"/>
      <c r="E230" s="874"/>
      <c r="F230" s="874"/>
      <c r="G230" s="874"/>
      <c r="H230" s="874"/>
    </row>
    <row r="231" spans="2:8" ht="15" customHeight="1">
      <c r="B231" s="886"/>
      <c r="C231" s="874"/>
      <c r="D231" s="874"/>
      <c r="E231" s="874"/>
      <c r="F231" s="874"/>
      <c r="G231" s="874"/>
      <c r="H231" s="874"/>
    </row>
    <row r="232" spans="2:8" ht="15" customHeight="1">
      <c r="B232" s="886"/>
      <c r="C232" s="874"/>
      <c r="D232" s="874"/>
      <c r="E232" s="874"/>
      <c r="F232" s="874"/>
      <c r="G232" s="874"/>
      <c r="H232" s="874"/>
    </row>
    <row r="233" spans="2:8" ht="15" customHeight="1">
      <c r="B233" s="886"/>
      <c r="C233" s="874"/>
      <c r="D233" s="874"/>
      <c r="E233" s="874"/>
      <c r="F233" s="874"/>
      <c r="G233" s="874"/>
      <c r="H233" s="874"/>
    </row>
    <row r="234" spans="2:8" ht="15" customHeight="1">
      <c r="B234" s="886"/>
      <c r="C234" s="874"/>
      <c r="D234" s="874"/>
      <c r="E234" s="874"/>
      <c r="F234" s="874"/>
      <c r="G234" s="874"/>
      <c r="H234" s="874"/>
    </row>
    <row r="235" spans="2:8" ht="15" customHeight="1">
      <c r="B235" s="886"/>
      <c r="C235" s="874"/>
      <c r="D235" s="874"/>
      <c r="E235" s="874"/>
      <c r="F235" s="874"/>
      <c r="G235" s="874"/>
      <c r="H235" s="874"/>
    </row>
    <row r="236" spans="2:8" ht="15" customHeight="1">
      <c r="B236" s="886"/>
      <c r="C236" s="874"/>
      <c r="D236" s="874"/>
      <c r="E236" s="874"/>
      <c r="F236" s="874"/>
      <c r="G236" s="874"/>
      <c r="H236" s="874"/>
    </row>
    <row r="237" spans="2:8" ht="15" customHeight="1">
      <c r="B237" s="886"/>
      <c r="C237" s="874"/>
      <c r="D237" s="874"/>
      <c r="E237" s="874"/>
      <c r="F237" s="874"/>
      <c r="G237" s="874"/>
      <c r="H237" s="874"/>
    </row>
    <row r="238" spans="2:8" ht="15" customHeight="1">
      <c r="B238" s="886"/>
      <c r="C238" s="874"/>
      <c r="D238" s="874"/>
      <c r="E238" s="874"/>
      <c r="F238" s="874"/>
      <c r="G238" s="874"/>
      <c r="H238" s="874"/>
    </row>
    <row r="239" spans="2:8" ht="15" customHeight="1">
      <c r="B239" s="886"/>
      <c r="C239" s="874"/>
      <c r="D239" s="874"/>
      <c r="E239" s="874"/>
      <c r="F239" s="874"/>
      <c r="G239" s="874"/>
      <c r="H239" s="874"/>
    </row>
    <row r="240" spans="2:8" ht="15" customHeight="1">
      <c r="B240" s="886"/>
      <c r="C240" s="874"/>
      <c r="D240" s="874"/>
      <c r="E240" s="874"/>
      <c r="F240" s="874"/>
      <c r="G240" s="874"/>
      <c r="H240" s="874"/>
    </row>
    <row r="241" spans="2:8" ht="15" customHeight="1">
      <c r="B241" s="886"/>
      <c r="C241" s="874"/>
      <c r="D241" s="874"/>
      <c r="E241" s="874"/>
      <c r="F241" s="874"/>
      <c r="G241" s="874"/>
      <c r="H241" s="874"/>
    </row>
    <row r="242" spans="2:8" ht="15" customHeight="1">
      <c r="B242" s="886"/>
      <c r="C242" s="874"/>
      <c r="D242" s="874"/>
      <c r="E242" s="874"/>
      <c r="F242" s="874"/>
      <c r="G242" s="874"/>
      <c r="H242" s="874"/>
    </row>
    <row r="243" spans="2:8" ht="15" customHeight="1">
      <c r="B243" s="886"/>
      <c r="C243" s="874"/>
      <c r="D243" s="874"/>
      <c r="E243" s="874"/>
      <c r="F243" s="874"/>
      <c r="G243" s="874"/>
      <c r="H243" s="874"/>
    </row>
    <row r="244" spans="2:8" ht="15" customHeight="1">
      <c r="B244" s="886"/>
      <c r="C244" s="874"/>
      <c r="D244" s="874"/>
      <c r="E244" s="874"/>
      <c r="F244" s="874"/>
      <c r="G244" s="874"/>
      <c r="H244" s="874"/>
    </row>
    <row r="245" spans="2:8" ht="15" customHeight="1">
      <c r="B245" s="886"/>
      <c r="C245" s="874"/>
      <c r="D245" s="874"/>
      <c r="E245" s="874"/>
      <c r="F245" s="874"/>
      <c r="G245" s="874"/>
      <c r="H245" s="874"/>
    </row>
    <row r="246" spans="2:8" ht="15" customHeight="1">
      <c r="B246" s="886"/>
      <c r="C246" s="874"/>
      <c r="D246" s="874"/>
      <c r="E246" s="874"/>
      <c r="F246" s="874"/>
      <c r="G246" s="874"/>
      <c r="H246" s="874"/>
    </row>
    <row r="247" spans="2:8" ht="15" customHeight="1">
      <c r="B247" s="886"/>
      <c r="C247" s="874"/>
      <c r="D247" s="874"/>
      <c r="E247" s="874"/>
      <c r="F247" s="874"/>
      <c r="G247" s="874"/>
      <c r="H247" s="874"/>
    </row>
    <row r="248" spans="2:8" ht="15" customHeight="1">
      <c r="B248" s="886"/>
      <c r="C248" s="874"/>
      <c r="D248" s="874"/>
      <c r="E248" s="874"/>
      <c r="F248" s="874"/>
      <c r="G248" s="874"/>
      <c r="H248" s="874"/>
    </row>
    <row r="249" spans="2:8" ht="15" customHeight="1">
      <c r="B249" s="886"/>
      <c r="C249" s="874"/>
      <c r="D249" s="874"/>
      <c r="E249" s="874"/>
      <c r="F249" s="874"/>
      <c r="G249" s="874"/>
      <c r="H249" s="874"/>
    </row>
    <row r="250" spans="2:8" ht="15" customHeight="1">
      <c r="B250" s="886"/>
      <c r="C250" s="874"/>
      <c r="D250" s="874"/>
      <c r="E250" s="874"/>
      <c r="F250" s="874"/>
      <c r="G250" s="874"/>
      <c r="H250" s="874"/>
    </row>
    <row r="251" spans="2:8" ht="15" customHeight="1">
      <c r="B251" s="886"/>
      <c r="C251" s="874"/>
      <c r="D251" s="874"/>
      <c r="E251" s="874"/>
      <c r="F251" s="874"/>
      <c r="G251" s="874"/>
      <c r="H251" s="874"/>
    </row>
    <row r="252" spans="2:8" ht="15" customHeight="1">
      <c r="B252" s="886"/>
      <c r="C252" s="874"/>
      <c r="D252" s="874"/>
      <c r="E252" s="874"/>
      <c r="F252" s="874"/>
      <c r="G252" s="874"/>
      <c r="H252" s="874"/>
    </row>
    <row r="253" spans="2:8" ht="15" customHeight="1">
      <c r="B253" s="886"/>
      <c r="C253" s="874"/>
      <c r="D253" s="874"/>
      <c r="E253" s="874"/>
      <c r="F253" s="874"/>
      <c r="G253" s="874"/>
      <c r="H253" s="874"/>
    </row>
    <row r="254" spans="2:8" ht="15" customHeight="1">
      <c r="B254" s="886"/>
      <c r="C254" s="874"/>
      <c r="D254" s="874"/>
      <c r="E254" s="874"/>
      <c r="F254" s="874"/>
      <c r="G254" s="874"/>
      <c r="H254" s="874"/>
    </row>
    <row r="255" spans="2:8" ht="15" customHeight="1">
      <c r="B255" s="886"/>
      <c r="C255" s="874"/>
      <c r="D255" s="874"/>
      <c r="E255" s="874"/>
      <c r="F255" s="874"/>
      <c r="G255" s="874"/>
      <c r="H255" s="874"/>
    </row>
    <row r="256" spans="2:8" ht="15" customHeight="1">
      <c r="B256" s="886"/>
      <c r="C256" s="874"/>
      <c r="D256" s="874"/>
      <c r="E256" s="874"/>
      <c r="F256" s="874"/>
      <c r="G256" s="874"/>
      <c r="H256" s="874"/>
    </row>
    <row r="257" spans="2:8" ht="15" customHeight="1">
      <c r="B257" s="886"/>
      <c r="C257" s="874"/>
      <c r="D257" s="874"/>
      <c r="E257" s="874"/>
      <c r="F257" s="874"/>
      <c r="G257" s="874"/>
      <c r="H257" s="874"/>
    </row>
    <row r="258" spans="2:8" ht="15" customHeight="1">
      <c r="B258" s="886"/>
      <c r="C258" s="874"/>
      <c r="D258" s="874"/>
      <c r="E258" s="874"/>
      <c r="F258" s="874"/>
      <c r="G258" s="874"/>
      <c r="H258" s="874"/>
    </row>
    <row r="259" spans="2:8" ht="15" customHeight="1">
      <c r="B259" s="886"/>
      <c r="C259" s="874"/>
      <c r="D259" s="874"/>
      <c r="E259" s="874"/>
      <c r="F259" s="874"/>
      <c r="G259" s="874"/>
      <c r="H259" s="874"/>
    </row>
    <row r="260" spans="2:8" ht="15" customHeight="1">
      <c r="B260" s="886"/>
      <c r="C260" s="874"/>
      <c r="D260" s="874"/>
      <c r="E260" s="874"/>
      <c r="F260" s="874"/>
      <c r="G260" s="874"/>
      <c r="H260" s="874"/>
    </row>
    <row r="261" spans="2:8" ht="15" customHeight="1">
      <c r="B261" s="886"/>
      <c r="C261" s="874"/>
      <c r="D261" s="874"/>
      <c r="E261" s="874"/>
      <c r="F261" s="874"/>
      <c r="G261" s="874"/>
      <c r="H261" s="874"/>
    </row>
    <row r="262" spans="2:8" ht="15" customHeight="1">
      <c r="B262" s="886"/>
      <c r="C262" s="874"/>
      <c r="D262" s="874"/>
      <c r="E262" s="874"/>
      <c r="F262" s="874"/>
      <c r="G262" s="874"/>
      <c r="H262" s="874"/>
    </row>
    <row r="263" spans="2:8" ht="15" customHeight="1">
      <c r="B263" s="886"/>
      <c r="C263" s="874"/>
      <c r="D263" s="874"/>
      <c r="E263" s="874"/>
      <c r="F263" s="874"/>
      <c r="G263" s="874"/>
      <c r="H263" s="874"/>
    </row>
    <row r="264" spans="2:8" ht="15" customHeight="1">
      <c r="B264" s="886"/>
      <c r="C264" s="874"/>
      <c r="D264" s="874"/>
      <c r="E264" s="874"/>
      <c r="F264" s="874"/>
      <c r="G264" s="874"/>
      <c r="H264" s="874"/>
    </row>
    <row r="265" spans="2:8" ht="15" customHeight="1">
      <c r="B265" s="886"/>
      <c r="C265" s="874"/>
      <c r="D265" s="874"/>
      <c r="E265" s="874"/>
      <c r="F265" s="874"/>
      <c r="G265" s="874"/>
      <c r="H265" s="874"/>
    </row>
    <row r="266" spans="2:8" ht="15" customHeight="1">
      <c r="B266" s="886"/>
      <c r="C266" s="874"/>
      <c r="D266" s="874"/>
      <c r="E266" s="874"/>
      <c r="F266" s="874"/>
      <c r="G266" s="874"/>
      <c r="H266" s="874"/>
    </row>
    <row r="267" spans="2:8" ht="15" customHeight="1">
      <c r="B267" s="886"/>
      <c r="C267" s="874"/>
      <c r="D267" s="874"/>
      <c r="E267" s="874"/>
      <c r="F267" s="874"/>
      <c r="G267" s="874"/>
      <c r="H267" s="874"/>
    </row>
    <row r="268" spans="2:8" ht="15" customHeight="1">
      <c r="B268" s="886"/>
      <c r="C268" s="874"/>
      <c r="D268" s="874"/>
      <c r="E268" s="874"/>
      <c r="F268" s="874"/>
      <c r="G268" s="874"/>
      <c r="H268" s="874"/>
    </row>
    <row r="269" spans="2:8" ht="15" customHeight="1">
      <c r="B269" s="886"/>
      <c r="C269" s="874"/>
      <c r="D269" s="874"/>
      <c r="E269" s="874"/>
      <c r="F269" s="874"/>
      <c r="G269" s="874"/>
      <c r="H269" s="874"/>
    </row>
    <row r="270" spans="2:8" ht="15" customHeight="1">
      <c r="B270" s="886"/>
      <c r="C270" s="874"/>
      <c r="D270" s="874"/>
      <c r="E270" s="874"/>
      <c r="F270" s="874"/>
      <c r="G270" s="874"/>
      <c r="H270" s="874"/>
    </row>
    <row r="271" spans="2:8" ht="15" customHeight="1">
      <c r="B271" s="886"/>
      <c r="C271" s="874"/>
      <c r="D271" s="874"/>
      <c r="E271" s="874"/>
      <c r="F271" s="874"/>
      <c r="G271" s="874"/>
      <c r="H271" s="874"/>
    </row>
    <row r="272" spans="2:8" ht="15" customHeight="1">
      <c r="B272" s="886"/>
      <c r="C272" s="874"/>
      <c r="D272" s="874"/>
      <c r="E272" s="874"/>
      <c r="F272" s="874"/>
      <c r="G272" s="874"/>
      <c r="H272" s="874"/>
    </row>
    <row r="273" spans="2:8" ht="15" customHeight="1">
      <c r="B273" s="886"/>
      <c r="C273" s="874"/>
      <c r="D273" s="874"/>
      <c r="E273" s="874"/>
      <c r="F273" s="874"/>
      <c r="G273" s="874"/>
      <c r="H273" s="874"/>
    </row>
    <row r="274" spans="2:8" ht="15" customHeight="1">
      <c r="B274" s="886"/>
      <c r="C274" s="874"/>
      <c r="D274" s="874"/>
      <c r="E274" s="874"/>
      <c r="F274" s="874"/>
      <c r="G274" s="874"/>
      <c r="H274" s="874"/>
    </row>
    <row r="275" spans="2:8" ht="15" customHeight="1">
      <c r="B275" s="886"/>
      <c r="C275" s="874"/>
      <c r="D275" s="874"/>
      <c r="E275" s="874"/>
      <c r="F275" s="874"/>
      <c r="G275" s="874"/>
      <c r="H275" s="874"/>
    </row>
    <row r="276" spans="2:8" ht="15" customHeight="1">
      <c r="B276" s="886"/>
      <c r="C276" s="874"/>
      <c r="D276" s="874"/>
      <c r="E276" s="874"/>
      <c r="F276" s="874"/>
      <c r="G276" s="874"/>
      <c r="H276" s="874"/>
    </row>
    <row r="277" spans="2:8" ht="15" customHeight="1">
      <c r="B277" s="886"/>
      <c r="C277" s="874"/>
      <c r="D277" s="874"/>
      <c r="E277" s="874"/>
      <c r="F277" s="874"/>
      <c r="G277" s="874"/>
      <c r="H277" s="874"/>
    </row>
    <row r="278" spans="2:8" ht="15" customHeight="1">
      <c r="B278" s="886"/>
      <c r="C278" s="874"/>
      <c r="D278" s="874"/>
      <c r="E278" s="874"/>
      <c r="F278" s="874"/>
      <c r="G278" s="874"/>
      <c r="H278" s="874"/>
    </row>
    <row r="279" spans="2:8" ht="15" customHeight="1">
      <c r="B279" s="886"/>
      <c r="C279" s="874"/>
      <c r="D279" s="874"/>
      <c r="E279" s="874"/>
      <c r="F279" s="874"/>
      <c r="G279" s="874"/>
      <c r="H279" s="874"/>
    </row>
    <row r="280" spans="2:8" ht="15" customHeight="1">
      <c r="B280" s="886"/>
      <c r="C280" s="874"/>
      <c r="D280" s="874"/>
      <c r="E280" s="874"/>
      <c r="F280" s="874"/>
      <c r="G280" s="874"/>
      <c r="H280" s="874"/>
    </row>
    <row r="281" spans="2:8" ht="15" customHeight="1">
      <c r="B281" s="886"/>
      <c r="C281" s="874"/>
      <c r="D281" s="874"/>
      <c r="E281" s="874"/>
      <c r="F281" s="874"/>
      <c r="G281" s="874"/>
      <c r="H281" s="874"/>
    </row>
    <row r="282" spans="2:8" ht="15" customHeight="1">
      <c r="B282" s="886"/>
      <c r="C282" s="874"/>
      <c r="D282" s="874"/>
      <c r="E282" s="874"/>
      <c r="F282" s="874"/>
      <c r="G282" s="874"/>
      <c r="H282" s="874"/>
    </row>
    <row r="283" spans="2:8" ht="15" customHeight="1">
      <c r="B283" s="886"/>
      <c r="C283" s="874"/>
      <c r="D283" s="874"/>
      <c r="E283" s="874"/>
      <c r="F283" s="874"/>
      <c r="G283" s="874"/>
      <c r="H283" s="874"/>
    </row>
    <row r="284" spans="2:8" ht="15" customHeight="1">
      <c r="B284" s="886"/>
      <c r="C284" s="874"/>
      <c r="D284" s="874"/>
      <c r="E284" s="874"/>
      <c r="F284" s="874"/>
      <c r="G284" s="874"/>
      <c r="H284" s="874"/>
    </row>
    <row r="285" spans="2:8" ht="15" customHeight="1">
      <c r="B285" s="886"/>
      <c r="C285" s="874"/>
      <c r="D285" s="874"/>
      <c r="E285" s="874"/>
      <c r="F285" s="874"/>
      <c r="G285" s="874"/>
      <c r="H285" s="874"/>
    </row>
    <row r="286" spans="2:8" ht="15" customHeight="1">
      <c r="B286" s="886"/>
      <c r="C286" s="874"/>
      <c r="D286" s="874"/>
      <c r="E286" s="874"/>
      <c r="F286" s="874"/>
      <c r="G286" s="874"/>
      <c r="H286" s="874"/>
    </row>
    <row r="287" spans="2:8" ht="15" customHeight="1">
      <c r="B287" s="886"/>
      <c r="C287" s="874"/>
      <c r="D287" s="874"/>
      <c r="E287" s="874"/>
      <c r="F287" s="874"/>
      <c r="G287" s="874"/>
      <c r="H287" s="874"/>
    </row>
    <row r="288" spans="2:8" ht="15" customHeight="1">
      <c r="B288" s="886"/>
      <c r="C288" s="874"/>
      <c r="D288" s="874"/>
      <c r="E288" s="874"/>
      <c r="F288" s="874"/>
      <c r="G288" s="874"/>
      <c r="H288" s="874"/>
    </row>
    <row r="289" spans="2:8" ht="15" customHeight="1">
      <c r="B289" s="886"/>
      <c r="C289" s="874"/>
      <c r="D289" s="874"/>
      <c r="E289" s="874"/>
      <c r="F289" s="874"/>
      <c r="G289" s="874"/>
      <c r="H289" s="874"/>
    </row>
    <row r="290" spans="2:8" ht="15" customHeight="1">
      <c r="B290" s="886"/>
      <c r="C290" s="874"/>
      <c r="D290" s="874"/>
      <c r="E290" s="874"/>
      <c r="F290" s="874"/>
      <c r="G290" s="874"/>
      <c r="H290" s="874"/>
    </row>
    <row r="291" spans="2:8" ht="15" customHeight="1">
      <c r="B291" s="886"/>
      <c r="C291" s="874"/>
      <c r="D291" s="874"/>
      <c r="E291" s="874"/>
      <c r="F291" s="874"/>
      <c r="G291" s="874"/>
      <c r="H291" s="874"/>
    </row>
    <row r="292" spans="2:8" ht="15" customHeight="1">
      <c r="B292" s="886"/>
      <c r="C292" s="874"/>
      <c r="D292" s="874"/>
      <c r="E292" s="874"/>
      <c r="F292" s="874"/>
      <c r="G292" s="874"/>
      <c r="H292" s="874"/>
    </row>
    <row r="293" spans="2:8" ht="15" customHeight="1">
      <c r="B293" s="886"/>
      <c r="C293" s="874"/>
      <c r="D293" s="874"/>
      <c r="E293" s="874"/>
      <c r="F293" s="874"/>
      <c r="G293" s="874"/>
      <c r="H293" s="874"/>
    </row>
    <row r="294" spans="2:8" ht="15" customHeight="1">
      <c r="B294" s="886"/>
      <c r="C294" s="874"/>
      <c r="D294" s="874"/>
      <c r="E294" s="874"/>
      <c r="F294" s="874"/>
      <c r="G294" s="874"/>
      <c r="H294" s="874"/>
    </row>
    <row r="295" spans="2:8" ht="15" customHeight="1">
      <c r="B295" s="886"/>
      <c r="C295" s="874"/>
      <c r="D295" s="874"/>
      <c r="E295" s="874"/>
      <c r="F295" s="874"/>
      <c r="G295" s="874"/>
      <c r="H295" s="874"/>
    </row>
    <row r="296" spans="2:8" ht="15" customHeight="1">
      <c r="B296" s="886"/>
      <c r="C296" s="874"/>
      <c r="D296" s="874"/>
      <c r="E296" s="874"/>
      <c r="F296" s="874"/>
      <c r="G296" s="874"/>
      <c r="H296" s="874"/>
    </row>
    <row r="297" spans="2:8" ht="15" customHeight="1">
      <c r="B297" s="886"/>
      <c r="C297" s="874"/>
      <c r="D297" s="874"/>
      <c r="E297" s="874"/>
      <c r="F297" s="874"/>
      <c r="G297" s="874"/>
      <c r="H297" s="874"/>
    </row>
    <row r="298" spans="2:8" ht="15" customHeight="1">
      <c r="B298" s="886"/>
      <c r="C298" s="874"/>
      <c r="D298" s="874"/>
      <c r="E298" s="874"/>
      <c r="F298" s="874"/>
      <c r="G298" s="874"/>
      <c r="H298" s="874"/>
    </row>
    <row r="299" spans="2:8" ht="15" customHeight="1">
      <c r="B299" s="886"/>
      <c r="C299" s="874"/>
      <c r="D299" s="874"/>
      <c r="E299" s="874"/>
      <c r="F299" s="874"/>
      <c r="G299" s="874"/>
      <c r="H299" s="874"/>
    </row>
    <row r="300" spans="2:8" ht="15" customHeight="1">
      <c r="B300" s="886"/>
      <c r="C300" s="874"/>
      <c r="D300" s="874"/>
      <c r="E300" s="874"/>
      <c r="F300" s="874"/>
      <c r="G300" s="874"/>
      <c r="H300" s="874"/>
    </row>
    <row r="301" spans="2:8" ht="15" customHeight="1">
      <c r="B301" s="886"/>
      <c r="C301" s="874"/>
      <c r="D301" s="874"/>
      <c r="E301" s="874"/>
      <c r="F301" s="874"/>
      <c r="G301" s="874"/>
      <c r="H301" s="874"/>
    </row>
    <row r="302" spans="2:8" ht="15" customHeight="1">
      <c r="B302" s="886"/>
      <c r="C302" s="874"/>
      <c r="D302" s="874"/>
      <c r="E302" s="874"/>
      <c r="F302" s="874"/>
      <c r="G302" s="874"/>
      <c r="H302" s="874"/>
    </row>
    <row r="303" spans="2:8" ht="15" customHeight="1">
      <c r="B303" s="886"/>
      <c r="C303" s="874"/>
      <c r="D303" s="874"/>
      <c r="E303" s="874"/>
      <c r="F303" s="874"/>
      <c r="G303" s="874"/>
      <c r="H303" s="874"/>
    </row>
    <row r="304" spans="2:8" ht="15" customHeight="1">
      <c r="B304" s="886"/>
      <c r="C304" s="874"/>
      <c r="D304" s="874"/>
      <c r="E304" s="874"/>
      <c r="F304" s="874"/>
      <c r="G304" s="874"/>
      <c r="H304" s="874"/>
    </row>
    <row r="305" spans="2:8" ht="15" customHeight="1">
      <c r="B305" s="886"/>
      <c r="C305" s="874"/>
      <c r="D305" s="874"/>
      <c r="E305" s="874"/>
      <c r="F305" s="874"/>
      <c r="G305" s="874"/>
      <c r="H305" s="874"/>
    </row>
    <row r="306" spans="2:8" ht="15" customHeight="1">
      <c r="B306" s="886"/>
      <c r="C306" s="874"/>
      <c r="D306" s="874"/>
      <c r="E306" s="874"/>
      <c r="F306" s="874"/>
      <c r="G306" s="874"/>
      <c r="H306" s="874"/>
    </row>
    <row r="307" spans="2:8" ht="15" customHeight="1">
      <c r="B307" s="886"/>
      <c r="C307" s="874"/>
      <c r="D307" s="874"/>
      <c r="E307" s="874"/>
      <c r="F307" s="874"/>
      <c r="G307" s="874"/>
      <c r="H307" s="874"/>
    </row>
    <row r="308" spans="2:8" ht="15" customHeight="1">
      <c r="B308" s="886"/>
      <c r="C308" s="874"/>
      <c r="D308" s="874"/>
      <c r="E308" s="874"/>
      <c r="F308" s="874"/>
      <c r="G308" s="874"/>
      <c r="H308" s="874"/>
    </row>
    <row r="309" spans="2:8" ht="15" customHeight="1">
      <c r="B309" s="886"/>
      <c r="C309" s="874"/>
      <c r="D309" s="874"/>
      <c r="E309" s="874"/>
      <c r="F309" s="874"/>
      <c r="G309" s="874"/>
      <c r="H309" s="874"/>
    </row>
    <row r="310" spans="2:8" ht="15" customHeight="1">
      <c r="B310" s="886"/>
      <c r="C310" s="874"/>
      <c r="D310" s="874"/>
      <c r="E310" s="874"/>
      <c r="F310" s="874"/>
      <c r="G310" s="874"/>
      <c r="H310" s="874"/>
    </row>
    <row r="311" spans="2:8" ht="15" customHeight="1">
      <c r="B311" s="886"/>
      <c r="C311" s="874"/>
      <c r="D311" s="874"/>
      <c r="E311" s="874"/>
      <c r="F311" s="874"/>
      <c r="G311" s="874"/>
      <c r="H311" s="874"/>
    </row>
    <row r="312" spans="2:8" ht="15" customHeight="1">
      <c r="B312" s="886"/>
      <c r="C312" s="874"/>
      <c r="D312" s="874"/>
      <c r="E312" s="874"/>
      <c r="F312" s="874"/>
      <c r="G312" s="874"/>
      <c r="H312" s="874"/>
    </row>
    <row r="313" spans="2:8" ht="15" customHeight="1">
      <c r="B313" s="886"/>
      <c r="C313" s="874"/>
      <c r="D313" s="874"/>
      <c r="E313" s="874"/>
      <c r="F313" s="874"/>
      <c r="G313" s="874"/>
      <c r="H313" s="874"/>
    </row>
    <row r="314" spans="2:8" ht="15" customHeight="1">
      <c r="B314" s="886"/>
      <c r="C314" s="874"/>
      <c r="D314" s="874"/>
      <c r="E314" s="874"/>
      <c r="F314" s="874"/>
      <c r="G314" s="874"/>
      <c r="H314" s="874"/>
    </row>
    <row r="315" spans="2:8" ht="15" customHeight="1">
      <c r="B315" s="886"/>
      <c r="C315" s="874"/>
      <c r="D315" s="874"/>
      <c r="E315" s="874"/>
      <c r="F315" s="874"/>
      <c r="G315" s="874"/>
      <c r="H315" s="874"/>
    </row>
    <row r="316" spans="2:8" ht="15" customHeight="1">
      <c r="B316" s="886"/>
      <c r="C316" s="874"/>
      <c r="D316" s="874"/>
      <c r="E316" s="874"/>
      <c r="F316" s="874"/>
      <c r="G316" s="874"/>
      <c r="H316" s="874"/>
    </row>
    <row r="317" spans="2:8" ht="15" customHeight="1">
      <c r="B317" s="886"/>
      <c r="C317" s="874"/>
      <c r="D317" s="874"/>
      <c r="E317" s="874"/>
      <c r="F317" s="874"/>
      <c r="G317" s="874"/>
      <c r="H317" s="874"/>
    </row>
    <row r="318" spans="2:8" ht="15" customHeight="1">
      <c r="B318" s="886"/>
      <c r="C318" s="874"/>
      <c r="D318" s="874"/>
      <c r="E318" s="874"/>
      <c r="F318" s="874"/>
      <c r="G318" s="874"/>
      <c r="H318" s="874"/>
    </row>
    <row r="319" spans="2:8" ht="15" customHeight="1">
      <c r="B319" s="886"/>
      <c r="C319" s="874"/>
      <c r="D319" s="874"/>
      <c r="E319" s="874"/>
      <c r="F319" s="874"/>
      <c r="G319" s="874"/>
      <c r="H319" s="874"/>
    </row>
    <row r="320" spans="2:8" ht="15" customHeight="1">
      <c r="B320" s="886"/>
      <c r="C320" s="874"/>
      <c r="D320" s="874"/>
      <c r="E320" s="874"/>
      <c r="F320" s="874"/>
      <c r="G320" s="874"/>
      <c r="H320" s="874"/>
    </row>
    <row r="321" spans="2:8" ht="15" customHeight="1">
      <c r="B321" s="886"/>
      <c r="C321" s="874"/>
      <c r="D321" s="874"/>
      <c r="E321" s="874"/>
      <c r="F321" s="874"/>
      <c r="G321" s="874"/>
      <c r="H321" s="874"/>
    </row>
    <row r="322" spans="2:8" ht="15" customHeight="1">
      <c r="B322" s="886"/>
      <c r="C322" s="874"/>
      <c r="D322" s="874"/>
      <c r="E322" s="874"/>
      <c r="F322" s="874"/>
      <c r="G322" s="874"/>
      <c r="H322" s="874"/>
    </row>
    <row r="323" spans="2:8" ht="15" customHeight="1">
      <c r="B323" s="886"/>
      <c r="C323" s="874"/>
      <c r="D323" s="874"/>
      <c r="E323" s="874"/>
      <c r="F323" s="874"/>
      <c r="G323" s="874"/>
      <c r="H323" s="874"/>
    </row>
    <row r="324" spans="2:8" ht="15" customHeight="1">
      <c r="B324" s="886"/>
      <c r="C324" s="874"/>
      <c r="D324" s="874"/>
      <c r="E324" s="874"/>
      <c r="F324" s="874"/>
      <c r="G324" s="874"/>
      <c r="H324" s="874"/>
    </row>
    <row r="325" spans="2:8" ht="15" customHeight="1">
      <c r="B325" s="886"/>
      <c r="C325" s="874"/>
      <c r="D325" s="874"/>
      <c r="E325" s="874"/>
      <c r="F325" s="874"/>
      <c r="G325" s="874"/>
      <c r="H325" s="874"/>
    </row>
    <row r="326" spans="2:8" ht="15" customHeight="1">
      <c r="B326" s="886"/>
      <c r="C326" s="874"/>
      <c r="D326" s="874"/>
      <c r="E326" s="874"/>
      <c r="F326" s="874"/>
      <c r="G326" s="874"/>
      <c r="H326" s="874"/>
    </row>
    <row r="327" spans="2:8" ht="15" customHeight="1">
      <c r="B327" s="886"/>
      <c r="C327" s="874"/>
      <c r="D327" s="874"/>
      <c r="E327" s="874"/>
      <c r="F327" s="874"/>
      <c r="G327" s="874"/>
      <c r="H327" s="874"/>
    </row>
    <row r="328" spans="2:8" ht="15" customHeight="1">
      <c r="B328" s="886"/>
      <c r="C328" s="874"/>
      <c r="D328" s="874"/>
      <c r="E328" s="874"/>
      <c r="F328" s="874"/>
      <c r="G328" s="874"/>
      <c r="H328" s="874"/>
    </row>
    <row r="329" spans="2:8" ht="15" customHeight="1">
      <c r="B329" s="886"/>
      <c r="C329" s="874"/>
      <c r="D329" s="874"/>
      <c r="E329" s="874"/>
      <c r="F329" s="874"/>
      <c r="G329" s="874"/>
      <c r="H329" s="874"/>
    </row>
    <row r="330" spans="2:8" ht="15" customHeight="1">
      <c r="B330" s="886"/>
      <c r="C330" s="874"/>
      <c r="D330" s="874"/>
      <c r="E330" s="874"/>
      <c r="F330" s="874"/>
      <c r="G330" s="874"/>
      <c r="H330" s="874"/>
    </row>
    <row r="331" spans="2:8" ht="15" customHeight="1">
      <c r="B331" s="886"/>
      <c r="C331" s="874"/>
      <c r="D331" s="874"/>
      <c r="E331" s="874"/>
      <c r="F331" s="874"/>
      <c r="G331" s="874"/>
      <c r="H331" s="874"/>
    </row>
    <row r="332" spans="2:8" ht="15" customHeight="1">
      <c r="B332" s="886"/>
      <c r="C332" s="874"/>
      <c r="D332" s="874"/>
      <c r="E332" s="874"/>
      <c r="F332" s="874"/>
      <c r="G332" s="874"/>
      <c r="H332" s="874"/>
    </row>
    <row r="333" spans="2:8" ht="15" customHeight="1">
      <c r="B333" s="886"/>
      <c r="C333" s="874"/>
      <c r="D333" s="874"/>
      <c r="E333" s="874"/>
      <c r="F333" s="874"/>
      <c r="G333" s="874"/>
      <c r="H333" s="874"/>
    </row>
    <row r="334" spans="2:8" ht="15" customHeight="1">
      <c r="B334" s="886"/>
      <c r="C334" s="874"/>
      <c r="D334" s="874"/>
      <c r="E334" s="874"/>
      <c r="F334" s="874"/>
      <c r="G334" s="874"/>
      <c r="H334" s="874"/>
    </row>
    <row r="335" spans="2:8" ht="15" customHeight="1">
      <c r="B335" s="886"/>
      <c r="C335" s="874"/>
      <c r="D335" s="874"/>
      <c r="E335" s="874"/>
      <c r="F335" s="874"/>
      <c r="G335" s="874"/>
      <c r="H335" s="874"/>
    </row>
    <row r="336" spans="2:8" ht="15" customHeight="1">
      <c r="B336" s="886"/>
      <c r="C336" s="874"/>
      <c r="D336" s="874"/>
      <c r="E336" s="874"/>
      <c r="F336" s="874"/>
      <c r="G336" s="874"/>
      <c r="H336" s="874"/>
    </row>
    <row r="337" spans="2:8" ht="15" customHeight="1">
      <c r="B337" s="886"/>
      <c r="C337" s="874"/>
      <c r="D337" s="874"/>
      <c r="E337" s="874"/>
      <c r="F337" s="874"/>
      <c r="G337" s="874"/>
      <c r="H337" s="874"/>
    </row>
    <row r="338" spans="2:8" ht="15" customHeight="1">
      <c r="B338" s="886"/>
      <c r="C338" s="874"/>
      <c r="D338" s="874"/>
      <c r="E338" s="874"/>
      <c r="F338" s="874"/>
      <c r="G338" s="874"/>
      <c r="H338" s="874"/>
    </row>
    <row r="339" spans="2:8" ht="15" customHeight="1">
      <c r="B339" s="886"/>
      <c r="C339" s="874"/>
      <c r="D339" s="874"/>
      <c r="E339" s="874"/>
      <c r="F339" s="874"/>
      <c r="G339" s="874"/>
      <c r="H339" s="874"/>
    </row>
    <row r="340" spans="2:8" ht="15" customHeight="1">
      <c r="B340" s="886"/>
      <c r="C340" s="874"/>
      <c r="D340" s="874"/>
      <c r="E340" s="874"/>
      <c r="F340" s="874"/>
      <c r="G340" s="874"/>
      <c r="H340" s="874"/>
    </row>
    <row r="341" spans="2:8" ht="15" customHeight="1">
      <c r="B341" s="886"/>
      <c r="C341" s="874"/>
      <c r="D341" s="874"/>
      <c r="E341" s="874"/>
      <c r="F341" s="874"/>
      <c r="G341" s="874"/>
      <c r="H341" s="874"/>
    </row>
    <row r="342" spans="2:8" ht="15" customHeight="1">
      <c r="B342" s="886"/>
      <c r="C342" s="874"/>
      <c r="D342" s="874"/>
      <c r="E342" s="874"/>
      <c r="F342" s="874"/>
      <c r="G342" s="874"/>
      <c r="H342" s="874"/>
    </row>
    <row r="343" spans="2:8" ht="15" customHeight="1">
      <c r="B343" s="886"/>
      <c r="C343" s="874"/>
      <c r="D343" s="874"/>
      <c r="E343" s="874"/>
      <c r="F343" s="874"/>
      <c r="G343" s="874"/>
      <c r="H343" s="874"/>
    </row>
    <row r="344" spans="2:8" ht="15" customHeight="1">
      <c r="B344" s="886"/>
      <c r="C344" s="874"/>
      <c r="D344" s="874"/>
      <c r="E344" s="874"/>
      <c r="F344" s="874"/>
      <c r="G344" s="874"/>
      <c r="H344" s="874"/>
    </row>
    <row r="345" spans="2:8" ht="15" customHeight="1">
      <c r="B345" s="886"/>
      <c r="C345" s="874"/>
      <c r="D345" s="874"/>
      <c r="E345" s="874"/>
      <c r="F345" s="874"/>
      <c r="G345" s="874"/>
      <c r="H345" s="874"/>
    </row>
    <row r="346" spans="2:8" ht="15" customHeight="1">
      <c r="B346" s="886"/>
      <c r="C346" s="874"/>
      <c r="D346" s="874"/>
      <c r="E346" s="874"/>
      <c r="F346" s="874"/>
      <c r="G346" s="874"/>
      <c r="H346" s="874"/>
    </row>
    <row r="347" spans="2:8" ht="15" customHeight="1">
      <c r="B347" s="886"/>
      <c r="C347" s="874"/>
      <c r="D347" s="874"/>
      <c r="E347" s="874"/>
      <c r="F347" s="874"/>
      <c r="G347" s="874"/>
      <c r="H347" s="874"/>
    </row>
    <row r="348" spans="2:8" ht="15" customHeight="1">
      <c r="B348" s="886"/>
      <c r="C348" s="874"/>
      <c r="D348" s="874"/>
      <c r="E348" s="874"/>
      <c r="F348" s="874"/>
      <c r="G348" s="874"/>
      <c r="H348" s="874"/>
    </row>
    <row r="349" spans="2:8" ht="15" customHeight="1">
      <c r="B349" s="886"/>
      <c r="C349" s="874"/>
      <c r="D349" s="874"/>
      <c r="E349" s="874"/>
      <c r="F349" s="874"/>
      <c r="G349" s="874"/>
      <c r="H349" s="874"/>
    </row>
    <row r="350" spans="2:8" ht="15" customHeight="1">
      <c r="B350" s="886"/>
      <c r="C350" s="874"/>
      <c r="D350" s="874"/>
      <c r="E350" s="874"/>
      <c r="F350" s="874"/>
      <c r="G350" s="874"/>
      <c r="H350" s="874"/>
    </row>
    <row r="351" spans="2:8" ht="15" customHeight="1">
      <c r="B351" s="886"/>
      <c r="C351" s="874"/>
      <c r="D351" s="874"/>
      <c r="E351" s="874"/>
      <c r="F351" s="874"/>
      <c r="G351" s="874"/>
      <c r="H351" s="874"/>
    </row>
    <row r="352" spans="2:8" ht="15" customHeight="1">
      <c r="B352" s="886"/>
      <c r="C352" s="874"/>
      <c r="D352" s="874"/>
      <c r="E352" s="874"/>
      <c r="F352" s="874"/>
      <c r="G352" s="874"/>
      <c r="H352" s="874"/>
    </row>
    <row r="353" spans="2:8" ht="15" customHeight="1">
      <c r="B353" s="886"/>
      <c r="C353" s="874"/>
      <c r="D353" s="874"/>
      <c r="E353" s="874"/>
      <c r="F353" s="874"/>
      <c r="G353" s="874"/>
      <c r="H353" s="874"/>
    </row>
    <row r="354" spans="2:8" ht="15" customHeight="1">
      <c r="B354" s="886"/>
      <c r="C354" s="874"/>
      <c r="D354" s="874"/>
      <c r="E354" s="874"/>
      <c r="F354" s="874"/>
      <c r="G354" s="874"/>
      <c r="H354" s="874"/>
    </row>
    <row r="355" spans="2:8" ht="15" customHeight="1">
      <c r="B355" s="886"/>
      <c r="C355" s="874"/>
      <c r="D355" s="874"/>
      <c r="E355" s="874"/>
      <c r="F355" s="874"/>
      <c r="G355" s="874"/>
      <c r="H355" s="874"/>
    </row>
    <row r="356" spans="2:8" ht="15" customHeight="1">
      <c r="B356" s="886"/>
      <c r="C356" s="874"/>
      <c r="D356" s="874"/>
      <c r="E356" s="874"/>
      <c r="F356" s="874"/>
      <c r="G356" s="874"/>
      <c r="H356" s="874"/>
    </row>
    <row r="357" spans="2:8" ht="15" customHeight="1">
      <c r="B357" s="886"/>
      <c r="C357" s="874"/>
      <c r="D357" s="874"/>
      <c r="E357" s="874"/>
      <c r="F357" s="874"/>
      <c r="G357" s="874"/>
      <c r="H357" s="874"/>
    </row>
    <row r="358" spans="2:8" ht="15" customHeight="1">
      <c r="B358" s="886"/>
      <c r="C358" s="874"/>
      <c r="D358" s="874"/>
      <c r="E358" s="874"/>
      <c r="F358" s="874"/>
      <c r="G358" s="874"/>
      <c r="H358" s="874"/>
    </row>
    <row r="359" spans="2:8" ht="15" customHeight="1">
      <c r="B359" s="886"/>
      <c r="C359" s="874"/>
      <c r="D359" s="874"/>
      <c r="E359" s="874"/>
      <c r="F359" s="874"/>
      <c r="G359" s="874"/>
      <c r="H359" s="874"/>
    </row>
    <row r="360" spans="2:8" ht="15" customHeight="1">
      <c r="B360" s="886"/>
      <c r="C360" s="874"/>
      <c r="D360" s="874"/>
      <c r="E360" s="874"/>
      <c r="F360" s="874"/>
      <c r="G360" s="874"/>
      <c r="H360" s="874"/>
    </row>
    <row r="361" spans="2:8" ht="15" customHeight="1">
      <c r="B361" s="886"/>
      <c r="C361" s="874"/>
      <c r="D361" s="874"/>
      <c r="E361" s="874"/>
      <c r="F361" s="874"/>
      <c r="G361" s="874"/>
      <c r="H361" s="874"/>
    </row>
    <row r="362" spans="2:8" ht="15" customHeight="1">
      <c r="B362" s="886"/>
      <c r="C362" s="874"/>
      <c r="D362" s="874"/>
      <c r="E362" s="874"/>
      <c r="F362" s="874"/>
      <c r="G362" s="874"/>
      <c r="H362" s="874"/>
    </row>
    <row r="363" spans="2:8" ht="15" customHeight="1">
      <c r="B363" s="886"/>
      <c r="C363" s="874"/>
      <c r="D363" s="874"/>
      <c r="E363" s="874"/>
      <c r="F363" s="874"/>
      <c r="G363" s="874"/>
      <c r="H363" s="874"/>
    </row>
    <row r="364" spans="2:8" ht="15" customHeight="1">
      <c r="B364" s="886"/>
      <c r="C364" s="874"/>
      <c r="D364" s="874"/>
      <c r="E364" s="874"/>
      <c r="F364" s="874"/>
      <c r="G364" s="874"/>
      <c r="H364" s="874"/>
    </row>
    <row r="365" spans="2:8" ht="15" customHeight="1">
      <c r="B365" s="886"/>
      <c r="C365" s="874"/>
      <c r="D365" s="874"/>
      <c r="E365" s="874"/>
      <c r="F365" s="874"/>
      <c r="G365" s="874"/>
      <c r="H365" s="874"/>
    </row>
    <row r="366" spans="2:8" ht="15" customHeight="1">
      <c r="B366" s="886"/>
      <c r="C366" s="874"/>
      <c r="D366" s="874"/>
      <c r="E366" s="874"/>
      <c r="F366" s="874"/>
      <c r="G366" s="874"/>
      <c r="H366" s="874"/>
    </row>
    <row r="367" spans="2:8" ht="15" customHeight="1">
      <c r="B367" s="886"/>
      <c r="C367" s="874"/>
      <c r="D367" s="874"/>
      <c r="E367" s="874"/>
      <c r="F367" s="874"/>
      <c r="G367" s="874"/>
      <c r="H367" s="874"/>
    </row>
    <row r="368" spans="2:8" ht="15" customHeight="1">
      <c r="B368" s="886"/>
      <c r="C368" s="874"/>
      <c r="D368" s="874"/>
      <c r="E368" s="874"/>
      <c r="F368" s="874"/>
      <c r="G368" s="874"/>
      <c r="H368" s="874"/>
    </row>
    <row r="369" spans="2:8" ht="15" customHeight="1">
      <c r="B369" s="886"/>
      <c r="C369" s="874"/>
      <c r="D369" s="874"/>
      <c r="E369" s="874"/>
      <c r="F369" s="874"/>
      <c r="G369" s="874"/>
      <c r="H369" s="874"/>
    </row>
    <row r="370" spans="2:8" ht="15" customHeight="1">
      <c r="B370" s="886"/>
      <c r="C370" s="874"/>
      <c r="D370" s="874"/>
      <c r="E370" s="874"/>
      <c r="F370" s="874"/>
      <c r="G370" s="874"/>
      <c r="H370" s="874"/>
    </row>
    <row r="371" spans="2:8" ht="15" customHeight="1">
      <c r="B371" s="886"/>
      <c r="C371" s="874"/>
      <c r="D371" s="874"/>
      <c r="E371" s="874"/>
      <c r="F371" s="874"/>
      <c r="G371" s="874"/>
      <c r="H371" s="874"/>
    </row>
    <row r="372" spans="2:8" ht="15" customHeight="1">
      <c r="B372" s="886"/>
      <c r="C372" s="874"/>
      <c r="D372" s="874"/>
      <c r="E372" s="874"/>
      <c r="F372" s="874"/>
      <c r="G372" s="874"/>
      <c r="H372" s="874"/>
    </row>
    <row r="373" spans="2:8" ht="15" customHeight="1">
      <c r="B373" s="886"/>
      <c r="C373" s="874"/>
      <c r="D373" s="874"/>
      <c r="E373" s="874"/>
      <c r="F373" s="874"/>
      <c r="G373" s="874"/>
      <c r="H373" s="874"/>
    </row>
    <row r="374" spans="2:8" ht="15" customHeight="1">
      <c r="B374" s="886"/>
      <c r="C374" s="874"/>
      <c r="D374" s="874"/>
      <c r="E374" s="874"/>
      <c r="F374" s="874"/>
      <c r="G374" s="874"/>
      <c r="H374" s="874"/>
    </row>
    <row r="375" spans="2:8" ht="15" customHeight="1">
      <c r="B375" s="886"/>
      <c r="C375" s="874"/>
      <c r="D375" s="874"/>
      <c r="E375" s="874"/>
      <c r="F375" s="874"/>
      <c r="G375" s="874"/>
      <c r="H375" s="874"/>
    </row>
    <row r="376" spans="2:8" ht="15" customHeight="1">
      <c r="B376" s="886"/>
      <c r="C376" s="874"/>
      <c r="D376" s="874"/>
      <c r="E376" s="874"/>
      <c r="F376" s="874"/>
      <c r="G376" s="874"/>
      <c r="H376" s="874"/>
    </row>
    <row r="377" spans="2:8" ht="15" customHeight="1">
      <c r="B377" s="886"/>
      <c r="C377" s="874"/>
      <c r="D377" s="874"/>
      <c r="E377" s="874"/>
      <c r="F377" s="874"/>
      <c r="G377" s="874"/>
      <c r="H377" s="874"/>
    </row>
    <row r="378" spans="2:8" ht="15" customHeight="1">
      <c r="B378" s="886"/>
      <c r="C378" s="874"/>
      <c r="D378" s="874"/>
      <c r="E378" s="874"/>
      <c r="F378" s="874"/>
      <c r="G378" s="874"/>
      <c r="H378" s="874"/>
    </row>
    <row r="379" spans="2:8" ht="15" customHeight="1">
      <c r="B379" s="886"/>
      <c r="C379" s="874"/>
      <c r="D379" s="874"/>
      <c r="E379" s="874"/>
      <c r="F379" s="874"/>
      <c r="G379" s="874"/>
      <c r="H379" s="874"/>
    </row>
    <row r="380" spans="2:8" ht="15" customHeight="1">
      <c r="B380" s="886"/>
      <c r="C380" s="874"/>
      <c r="D380" s="874"/>
      <c r="E380" s="874"/>
      <c r="F380" s="874"/>
      <c r="G380" s="874"/>
      <c r="H380" s="874"/>
    </row>
    <row r="381" spans="2:8" ht="15" customHeight="1">
      <c r="B381" s="886"/>
      <c r="C381" s="874"/>
      <c r="D381" s="874"/>
      <c r="E381" s="874"/>
      <c r="F381" s="874"/>
      <c r="G381" s="874"/>
      <c r="H381" s="874"/>
    </row>
    <row r="382" spans="2:8" ht="15" customHeight="1">
      <c r="B382" s="886"/>
      <c r="C382" s="874"/>
      <c r="D382" s="874"/>
      <c r="E382" s="874"/>
      <c r="F382" s="874"/>
      <c r="G382" s="874"/>
      <c r="H382" s="874"/>
    </row>
    <row r="383" spans="2:8" ht="15" customHeight="1">
      <c r="B383" s="886"/>
      <c r="C383" s="874"/>
      <c r="D383" s="874"/>
      <c r="E383" s="874"/>
      <c r="F383" s="874"/>
      <c r="G383" s="874"/>
      <c r="H383" s="874"/>
    </row>
    <row r="384" spans="2:8" ht="15" customHeight="1">
      <c r="B384" s="886"/>
      <c r="C384" s="874"/>
      <c r="D384" s="874"/>
      <c r="E384" s="874"/>
      <c r="F384" s="874"/>
      <c r="G384" s="874"/>
      <c r="H384" s="874"/>
    </row>
    <row r="385" spans="2:8" ht="15" customHeight="1">
      <c r="B385" s="886"/>
      <c r="C385" s="874"/>
      <c r="D385" s="874"/>
      <c r="E385" s="874"/>
      <c r="F385" s="874"/>
      <c r="G385" s="874"/>
      <c r="H385" s="874"/>
    </row>
    <row r="386" spans="2:8" ht="15" customHeight="1">
      <c r="B386" s="886"/>
      <c r="C386" s="874"/>
      <c r="D386" s="874"/>
      <c r="E386" s="874"/>
      <c r="F386" s="874"/>
      <c r="G386" s="874"/>
      <c r="H386" s="874"/>
    </row>
    <row r="387" spans="2:8" ht="15" customHeight="1">
      <c r="B387" s="886"/>
      <c r="C387" s="874"/>
      <c r="D387" s="874"/>
      <c r="E387" s="874"/>
      <c r="F387" s="874"/>
      <c r="G387" s="874"/>
      <c r="H387" s="874"/>
    </row>
    <row r="388" spans="2:8" ht="15" customHeight="1">
      <c r="B388" s="886"/>
      <c r="C388" s="874"/>
      <c r="D388" s="874"/>
      <c r="E388" s="874"/>
      <c r="F388" s="874"/>
      <c r="G388" s="874"/>
      <c r="H388" s="874"/>
    </row>
    <row r="389" spans="2:8" ht="15" customHeight="1">
      <c r="B389" s="886"/>
      <c r="C389" s="874"/>
      <c r="D389" s="874"/>
      <c r="E389" s="874"/>
      <c r="F389" s="874"/>
      <c r="G389" s="874"/>
      <c r="H389" s="874"/>
    </row>
    <row r="390" spans="2:8" ht="15" customHeight="1">
      <c r="B390" s="886"/>
      <c r="C390" s="874"/>
      <c r="D390" s="874"/>
      <c r="E390" s="874"/>
      <c r="F390" s="874"/>
      <c r="G390" s="874"/>
      <c r="H390" s="874"/>
    </row>
    <row r="391" spans="2:8" ht="15" customHeight="1">
      <c r="B391" s="886"/>
      <c r="C391" s="874"/>
      <c r="D391" s="874"/>
      <c r="E391" s="874"/>
      <c r="F391" s="874"/>
      <c r="G391" s="874"/>
      <c r="H391" s="874"/>
    </row>
    <row r="392" spans="2:8" ht="15" customHeight="1">
      <c r="B392" s="886"/>
      <c r="C392" s="874"/>
      <c r="D392" s="874"/>
      <c r="E392" s="874"/>
      <c r="F392" s="874"/>
      <c r="G392" s="874"/>
      <c r="H392" s="874"/>
    </row>
    <row r="393" spans="2:8" ht="15" customHeight="1">
      <c r="B393" s="886"/>
      <c r="C393" s="874"/>
      <c r="D393" s="874"/>
      <c r="E393" s="874"/>
      <c r="F393" s="874"/>
      <c r="G393" s="874"/>
      <c r="H393" s="874"/>
    </row>
    <row r="394" spans="2:8" ht="15" customHeight="1">
      <c r="B394" s="886"/>
      <c r="C394" s="874"/>
      <c r="D394" s="874"/>
      <c r="E394" s="874"/>
      <c r="F394" s="874"/>
      <c r="G394" s="874"/>
      <c r="H394" s="874"/>
    </row>
    <row r="395" spans="2:8" ht="15" customHeight="1">
      <c r="B395" s="886"/>
      <c r="C395" s="874"/>
      <c r="D395" s="874"/>
      <c r="E395" s="874"/>
      <c r="F395" s="874"/>
      <c r="G395" s="874"/>
      <c r="H395" s="874"/>
    </row>
    <row r="396" spans="2:8" ht="15" customHeight="1">
      <c r="B396" s="886"/>
      <c r="C396" s="874"/>
      <c r="D396" s="874"/>
      <c r="E396" s="874"/>
      <c r="F396" s="874"/>
      <c r="G396" s="874"/>
      <c r="H396" s="874"/>
    </row>
    <row r="397" spans="2:8" ht="15" customHeight="1">
      <c r="B397" s="886"/>
      <c r="C397" s="874"/>
      <c r="D397" s="874"/>
      <c r="E397" s="874"/>
      <c r="F397" s="874"/>
      <c r="G397" s="874"/>
      <c r="H397" s="874"/>
    </row>
    <row r="398" spans="2:8" ht="15" customHeight="1">
      <c r="B398" s="886"/>
      <c r="C398" s="874"/>
      <c r="D398" s="874"/>
      <c r="E398" s="874"/>
      <c r="F398" s="874"/>
      <c r="G398" s="874"/>
      <c r="H398" s="874"/>
    </row>
    <row r="399" spans="2:8" ht="15" customHeight="1">
      <c r="B399" s="886"/>
      <c r="C399" s="874"/>
      <c r="D399" s="874"/>
      <c r="E399" s="874"/>
      <c r="F399" s="874"/>
      <c r="G399" s="874"/>
      <c r="H399" s="874"/>
    </row>
    <row r="400" spans="2:8" ht="15" customHeight="1">
      <c r="B400" s="886"/>
      <c r="C400" s="874"/>
      <c r="D400" s="874"/>
      <c r="E400" s="874"/>
      <c r="F400" s="874"/>
      <c r="G400" s="874"/>
      <c r="H400" s="874"/>
    </row>
    <row r="401" spans="2:8" ht="15" customHeight="1">
      <c r="B401" s="886"/>
      <c r="C401" s="874"/>
      <c r="D401" s="874"/>
      <c r="E401" s="874"/>
      <c r="F401" s="874"/>
      <c r="G401" s="874"/>
      <c r="H401" s="874"/>
    </row>
    <row r="402" spans="2:8" ht="15" customHeight="1">
      <c r="B402" s="886"/>
      <c r="C402" s="874"/>
      <c r="D402" s="874"/>
      <c r="E402" s="874"/>
      <c r="F402" s="874"/>
      <c r="G402" s="874"/>
      <c r="H402" s="874"/>
    </row>
    <row r="403" spans="2:8" ht="15" customHeight="1">
      <c r="B403" s="886"/>
      <c r="C403" s="874"/>
      <c r="D403" s="874"/>
      <c r="E403" s="874"/>
      <c r="F403" s="874"/>
      <c r="G403" s="874"/>
      <c r="H403" s="874"/>
    </row>
    <row r="404" spans="2:8" ht="15" customHeight="1">
      <c r="B404" s="886"/>
      <c r="C404" s="874"/>
      <c r="D404" s="874"/>
      <c r="E404" s="874"/>
      <c r="F404" s="874"/>
      <c r="G404" s="874"/>
      <c r="H404" s="874"/>
    </row>
    <row r="405" spans="2:8" ht="15" customHeight="1">
      <c r="B405" s="886"/>
      <c r="C405" s="874"/>
      <c r="D405" s="874"/>
      <c r="E405" s="874"/>
      <c r="F405" s="874"/>
      <c r="G405" s="874"/>
      <c r="H405" s="874"/>
    </row>
    <row r="406" spans="2:8" ht="15" customHeight="1">
      <c r="B406" s="886"/>
      <c r="C406" s="874"/>
      <c r="D406" s="874"/>
      <c r="E406" s="874"/>
      <c r="F406" s="874"/>
      <c r="G406" s="874"/>
      <c r="H406" s="874"/>
    </row>
    <row r="407" spans="2:8" ht="15" customHeight="1">
      <c r="B407" s="886"/>
      <c r="C407" s="874"/>
      <c r="D407" s="874"/>
      <c r="E407" s="874"/>
      <c r="F407" s="874"/>
      <c r="G407" s="874"/>
      <c r="H407" s="874"/>
    </row>
    <row r="408" spans="2:8" ht="15" customHeight="1">
      <c r="B408" s="886"/>
      <c r="C408" s="874"/>
      <c r="D408" s="874"/>
      <c r="E408" s="874"/>
      <c r="F408" s="874"/>
      <c r="G408" s="874"/>
      <c r="H408" s="874"/>
    </row>
    <row r="409" spans="2:8" ht="15" customHeight="1">
      <c r="B409" s="886"/>
      <c r="C409" s="874"/>
      <c r="D409" s="874"/>
      <c r="E409" s="874"/>
      <c r="F409" s="874"/>
      <c r="G409" s="874"/>
      <c r="H409" s="874"/>
    </row>
    <row r="410" spans="2:8" ht="15" customHeight="1">
      <c r="B410" s="886"/>
      <c r="C410" s="874"/>
      <c r="D410" s="874"/>
      <c r="E410" s="874"/>
      <c r="F410" s="874"/>
      <c r="G410" s="874"/>
      <c r="H410" s="874"/>
    </row>
    <row r="411" spans="2:8" ht="15" customHeight="1">
      <c r="B411" s="886"/>
      <c r="C411" s="874"/>
      <c r="D411" s="874"/>
      <c r="E411" s="874"/>
      <c r="F411" s="874"/>
      <c r="G411" s="874"/>
      <c r="H411" s="874"/>
    </row>
    <row r="412" spans="2:8" ht="15" customHeight="1">
      <c r="B412" s="886"/>
      <c r="C412" s="874"/>
      <c r="D412" s="874"/>
      <c r="E412" s="874"/>
      <c r="F412" s="874"/>
      <c r="G412" s="874"/>
      <c r="H412" s="874"/>
    </row>
    <row r="413" spans="2:8" ht="15" customHeight="1">
      <c r="B413" s="886"/>
      <c r="C413" s="874"/>
      <c r="D413" s="874"/>
      <c r="E413" s="874"/>
      <c r="F413" s="874"/>
      <c r="G413" s="874"/>
      <c r="H413" s="874"/>
    </row>
    <row r="414" spans="2:8" ht="15" customHeight="1">
      <c r="B414" s="886"/>
      <c r="C414" s="874"/>
      <c r="D414" s="874"/>
      <c r="E414" s="874"/>
      <c r="F414" s="874"/>
      <c r="G414" s="874"/>
      <c r="H414" s="874"/>
    </row>
    <row r="415" spans="2:8" ht="15" customHeight="1">
      <c r="B415" s="886"/>
      <c r="C415" s="874"/>
      <c r="D415" s="874"/>
      <c r="E415" s="874"/>
      <c r="F415" s="874"/>
      <c r="G415" s="874"/>
      <c r="H415" s="874"/>
    </row>
    <row r="416" spans="2:8" ht="15" customHeight="1">
      <c r="B416" s="886"/>
      <c r="C416" s="874"/>
      <c r="D416" s="874"/>
      <c r="E416" s="874"/>
      <c r="F416" s="874"/>
      <c r="G416" s="874"/>
      <c r="H416" s="874"/>
    </row>
    <row r="417" spans="2:8" ht="15" customHeight="1">
      <c r="B417" s="886"/>
      <c r="C417" s="874"/>
      <c r="D417" s="874"/>
      <c r="E417" s="874"/>
      <c r="F417" s="874"/>
      <c r="G417" s="874"/>
      <c r="H417" s="874"/>
    </row>
    <row r="418" spans="2:8" ht="15" customHeight="1">
      <c r="B418" s="886"/>
      <c r="C418" s="874"/>
      <c r="D418" s="874"/>
      <c r="E418" s="874"/>
      <c r="F418" s="874"/>
      <c r="G418" s="874"/>
      <c r="H418" s="874"/>
    </row>
    <row r="419" spans="2:8" ht="15" customHeight="1">
      <c r="B419" s="886"/>
      <c r="C419" s="874"/>
      <c r="D419" s="874"/>
      <c r="E419" s="874"/>
      <c r="F419" s="874"/>
      <c r="G419" s="874"/>
      <c r="H419" s="874"/>
    </row>
    <row r="420" spans="2:8" ht="15" customHeight="1">
      <c r="B420" s="886"/>
      <c r="C420" s="874"/>
      <c r="D420" s="874"/>
      <c r="E420" s="874"/>
      <c r="F420" s="874"/>
      <c r="G420" s="874"/>
      <c r="H420" s="874"/>
    </row>
    <row r="421" spans="2:8" ht="15" customHeight="1">
      <c r="B421" s="886"/>
      <c r="C421" s="874"/>
      <c r="D421" s="874"/>
      <c r="E421" s="874"/>
      <c r="F421" s="874"/>
      <c r="G421" s="874"/>
      <c r="H421" s="874"/>
    </row>
    <row r="422" spans="2:8" ht="15" customHeight="1">
      <c r="B422" s="886"/>
      <c r="C422" s="874"/>
      <c r="D422" s="874"/>
      <c r="E422" s="874"/>
      <c r="F422" s="874"/>
      <c r="G422" s="874"/>
      <c r="H422" s="874"/>
    </row>
    <row r="423" spans="2:8" ht="15" customHeight="1">
      <c r="B423" s="886"/>
      <c r="C423" s="874"/>
      <c r="D423" s="874"/>
      <c r="E423" s="874"/>
      <c r="F423" s="874"/>
      <c r="G423" s="874"/>
      <c r="H423" s="874"/>
    </row>
    <row r="424" spans="2:8" ht="15" customHeight="1">
      <c r="B424" s="886"/>
      <c r="C424" s="874"/>
      <c r="D424" s="874"/>
      <c r="E424" s="874"/>
      <c r="F424" s="874"/>
      <c r="G424" s="874"/>
      <c r="H424" s="874"/>
    </row>
    <row r="425" spans="2:8" ht="15" customHeight="1">
      <c r="B425" s="886"/>
      <c r="C425" s="874"/>
      <c r="D425" s="874"/>
      <c r="E425" s="874"/>
      <c r="F425" s="874"/>
      <c r="G425" s="874"/>
      <c r="H425" s="874"/>
    </row>
    <row r="426" spans="2:8" ht="15" customHeight="1">
      <c r="B426" s="886"/>
      <c r="C426" s="874"/>
      <c r="D426" s="874"/>
      <c r="E426" s="874"/>
      <c r="F426" s="874"/>
      <c r="G426" s="874"/>
      <c r="H426" s="874"/>
    </row>
    <row r="427" spans="2:8" ht="15" customHeight="1">
      <c r="B427" s="886"/>
      <c r="C427" s="874"/>
      <c r="D427" s="874"/>
      <c r="E427" s="874"/>
      <c r="F427" s="874"/>
      <c r="G427" s="874"/>
      <c r="H427" s="874"/>
    </row>
    <row r="428" spans="2:8" ht="15" customHeight="1">
      <c r="B428" s="886"/>
      <c r="C428" s="874"/>
      <c r="D428" s="874"/>
      <c r="E428" s="874"/>
      <c r="F428" s="874"/>
      <c r="G428" s="874"/>
      <c r="H428" s="874"/>
    </row>
    <row r="429" spans="2:8" ht="15" customHeight="1">
      <c r="B429" s="886"/>
      <c r="C429" s="874"/>
      <c r="D429" s="874"/>
      <c r="E429" s="874"/>
      <c r="F429" s="874"/>
      <c r="G429" s="874"/>
      <c r="H429" s="874"/>
    </row>
    <row r="430" spans="2:8" ht="15" customHeight="1">
      <c r="B430" s="886"/>
      <c r="C430" s="874"/>
      <c r="D430" s="874"/>
      <c r="E430" s="874"/>
      <c r="F430" s="874"/>
      <c r="G430" s="874"/>
      <c r="H430" s="874"/>
    </row>
    <row r="431" spans="2:8" ht="15" customHeight="1">
      <c r="B431" s="886"/>
      <c r="C431" s="874"/>
      <c r="D431" s="874"/>
      <c r="E431" s="874"/>
      <c r="F431" s="874"/>
      <c r="G431" s="874"/>
      <c r="H431" s="874"/>
    </row>
    <row r="432" spans="2:8" ht="15" customHeight="1">
      <c r="B432" s="886"/>
      <c r="C432" s="874"/>
      <c r="D432" s="874"/>
      <c r="E432" s="874"/>
      <c r="F432" s="874"/>
      <c r="G432" s="874"/>
      <c r="H432" s="874"/>
    </row>
    <row r="433" spans="2:8" ht="15" customHeight="1">
      <c r="B433" s="886"/>
      <c r="C433" s="874"/>
      <c r="D433" s="874"/>
      <c r="E433" s="874"/>
      <c r="F433" s="874"/>
      <c r="G433" s="874"/>
      <c r="H433" s="874"/>
    </row>
    <row r="434" spans="2:8" ht="15" customHeight="1">
      <c r="B434" s="886"/>
      <c r="C434" s="874"/>
      <c r="D434" s="874"/>
      <c r="E434" s="874"/>
      <c r="F434" s="874"/>
      <c r="G434" s="874"/>
      <c r="H434" s="874"/>
    </row>
    <row r="435" spans="2:8" ht="15" customHeight="1">
      <c r="B435" s="886"/>
      <c r="C435" s="874"/>
      <c r="D435" s="874"/>
      <c r="E435" s="874"/>
      <c r="F435" s="874"/>
      <c r="G435" s="874"/>
      <c r="H435" s="874"/>
    </row>
    <row r="436" spans="2:8" ht="15" customHeight="1">
      <c r="B436" s="886"/>
      <c r="C436" s="874"/>
      <c r="D436" s="874"/>
      <c r="E436" s="874"/>
      <c r="F436" s="874"/>
      <c r="G436" s="874"/>
      <c r="H436" s="874"/>
    </row>
    <row r="437" spans="2:8" ht="15" customHeight="1">
      <c r="B437" s="886"/>
      <c r="C437" s="874"/>
      <c r="D437" s="874"/>
      <c r="E437" s="874"/>
      <c r="F437" s="874"/>
      <c r="G437" s="874"/>
      <c r="H437" s="874"/>
    </row>
    <row r="438" spans="2:8" ht="15" customHeight="1">
      <c r="B438" s="886"/>
      <c r="C438" s="874"/>
      <c r="D438" s="874"/>
      <c r="E438" s="874"/>
      <c r="F438" s="874"/>
      <c r="G438" s="874"/>
      <c r="H438" s="874"/>
    </row>
    <row r="439" spans="2:8" ht="15" customHeight="1">
      <c r="B439" s="886"/>
      <c r="C439" s="874"/>
      <c r="D439" s="874"/>
      <c r="E439" s="874"/>
      <c r="F439" s="874"/>
      <c r="G439" s="874"/>
      <c r="H439" s="874"/>
    </row>
    <row r="440" spans="2:8" ht="15" customHeight="1">
      <c r="B440" s="886"/>
      <c r="C440" s="874"/>
      <c r="D440" s="874"/>
      <c r="E440" s="874"/>
      <c r="F440" s="874"/>
      <c r="G440" s="874"/>
      <c r="H440" s="874"/>
    </row>
    <row r="441" spans="2:8" ht="15" customHeight="1">
      <c r="B441" s="886"/>
      <c r="C441" s="874"/>
      <c r="D441" s="874"/>
      <c r="E441" s="874"/>
      <c r="F441" s="874"/>
      <c r="G441" s="874"/>
      <c r="H441" s="874"/>
    </row>
    <row r="442" spans="2:8" ht="15" customHeight="1">
      <c r="B442" s="886"/>
      <c r="C442" s="874"/>
      <c r="D442" s="874"/>
      <c r="E442" s="874"/>
      <c r="F442" s="874"/>
      <c r="G442" s="874"/>
      <c r="H442" s="874"/>
    </row>
    <row r="443" spans="2:8" ht="15" customHeight="1">
      <c r="B443" s="886"/>
      <c r="C443" s="874"/>
      <c r="D443" s="874"/>
      <c r="E443" s="874"/>
      <c r="F443" s="874"/>
      <c r="G443" s="874"/>
      <c r="H443" s="874"/>
    </row>
    <row r="444" spans="2:8" ht="15" customHeight="1">
      <c r="B444" s="886"/>
      <c r="C444" s="874"/>
      <c r="D444" s="874"/>
      <c r="E444" s="874"/>
      <c r="F444" s="874"/>
      <c r="G444" s="874"/>
      <c r="H444" s="874"/>
    </row>
    <row r="445" spans="2:8" ht="15" customHeight="1">
      <c r="B445" s="886"/>
      <c r="C445" s="874"/>
      <c r="D445" s="874"/>
      <c r="E445" s="874"/>
      <c r="F445" s="874"/>
      <c r="G445" s="874"/>
      <c r="H445" s="874"/>
    </row>
    <row r="446" spans="2:8" ht="15" customHeight="1">
      <c r="B446" s="886"/>
      <c r="C446" s="874"/>
      <c r="D446" s="874"/>
      <c r="E446" s="874"/>
      <c r="F446" s="874"/>
      <c r="G446" s="874"/>
      <c r="H446" s="874"/>
    </row>
    <row r="447" spans="2:8" ht="15" customHeight="1">
      <c r="B447" s="886"/>
      <c r="C447" s="874"/>
      <c r="D447" s="874"/>
      <c r="E447" s="874"/>
      <c r="F447" s="874"/>
      <c r="G447" s="874"/>
      <c r="H447" s="874"/>
    </row>
    <row r="448" spans="2:8" ht="15" customHeight="1">
      <c r="B448" s="886"/>
      <c r="C448" s="874"/>
      <c r="D448" s="874"/>
      <c r="E448" s="874"/>
      <c r="F448" s="874"/>
      <c r="G448" s="874"/>
      <c r="H448" s="874"/>
    </row>
    <row r="449" spans="2:8" ht="15" customHeight="1">
      <c r="B449" s="886"/>
      <c r="C449" s="874"/>
      <c r="D449" s="874"/>
      <c r="E449" s="874"/>
      <c r="F449" s="874"/>
      <c r="G449" s="874"/>
      <c r="H449" s="874"/>
    </row>
    <row r="450" spans="2:8" ht="15" customHeight="1">
      <c r="B450" s="886"/>
      <c r="C450" s="874"/>
      <c r="D450" s="874"/>
      <c r="E450" s="874"/>
      <c r="F450" s="874"/>
      <c r="G450" s="874"/>
      <c r="H450" s="874"/>
    </row>
    <row r="451" spans="2:8" ht="15" customHeight="1">
      <c r="B451" s="886"/>
      <c r="C451" s="874"/>
      <c r="D451" s="874"/>
      <c r="E451" s="874"/>
      <c r="F451" s="874"/>
      <c r="G451" s="874"/>
      <c r="H451" s="874"/>
    </row>
    <row r="452" spans="2:8" ht="15" customHeight="1">
      <c r="B452" s="886"/>
      <c r="C452" s="874"/>
      <c r="D452" s="874"/>
      <c r="E452" s="874"/>
      <c r="F452" s="874"/>
      <c r="G452" s="874"/>
      <c r="H452" s="874"/>
    </row>
    <row r="453" spans="2:8" ht="15" customHeight="1">
      <c r="B453" s="886"/>
      <c r="C453" s="874"/>
      <c r="D453" s="874"/>
      <c r="E453" s="874"/>
      <c r="F453" s="874"/>
      <c r="G453" s="874"/>
      <c r="H453" s="874"/>
    </row>
    <row r="454" spans="2:8" ht="15" customHeight="1">
      <c r="B454" s="886"/>
      <c r="C454" s="874"/>
      <c r="D454" s="874"/>
      <c r="E454" s="874"/>
      <c r="F454" s="874"/>
      <c r="G454" s="874"/>
      <c r="H454" s="874"/>
    </row>
    <row r="455" spans="2:8" ht="15" customHeight="1">
      <c r="B455" s="886"/>
      <c r="C455" s="874"/>
      <c r="D455" s="874"/>
      <c r="E455" s="874"/>
      <c r="F455" s="874"/>
      <c r="G455" s="874"/>
      <c r="H455" s="874"/>
    </row>
    <row r="456" spans="2:8" ht="15" customHeight="1">
      <c r="B456" s="886"/>
      <c r="C456" s="874"/>
      <c r="D456" s="874"/>
      <c r="E456" s="874"/>
      <c r="F456" s="874"/>
      <c r="G456" s="874"/>
      <c r="H456" s="874"/>
    </row>
    <row r="457" spans="2:8" ht="15" customHeight="1">
      <c r="B457" s="886"/>
      <c r="C457" s="874"/>
      <c r="D457" s="874"/>
      <c r="E457" s="874"/>
      <c r="F457" s="874"/>
      <c r="G457" s="874"/>
      <c r="H457" s="874"/>
    </row>
    <row r="458" spans="2:8" ht="15" customHeight="1">
      <c r="B458" s="886"/>
      <c r="C458" s="874"/>
      <c r="D458" s="874"/>
      <c r="E458" s="874"/>
      <c r="F458" s="874"/>
      <c r="G458" s="874"/>
      <c r="H458" s="874"/>
    </row>
    <row r="459" spans="2:8" ht="15" customHeight="1">
      <c r="B459" s="886"/>
      <c r="C459" s="874"/>
      <c r="D459" s="874"/>
      <c r="E459" s="874"/>
      <c r="F459" s="874"/>
      <c r="G459" s="874"/>
      <c r="H459" s="874"/>
    </row>
    <row r="460" spans="2:8" ht="15" customHeight="1">
      <c r="B460" s="886"/>
      <c r="C460" s="874"/>
      <c r="D460" s="874"/>
      <c r="E460" s="874"/>
      <c r="F460" s="874"/>
      <c r="G460" s="874"/>
      <c r="H460" s="874"/>
    </row>
    <row r="461" spans="2:8" ht="15" customHeight="1">
      <c r="B461" s="886"/>
      <c r="C461" s="874"/>
      <c r="D461" s="874"/>
      <c r="E461" s="874"/>
      <c r="F461" s="874"/>
      <c r="G461" s="874"/>
      <c r="H461" s="874"/>
    </row>
    <row r="462" spans="2:8" ht="15" customHeight="1">
      <c r="B462" s="886"/>
      <c r="C462" s="874"/>
      <c r="D462" s="874"/>
      <c r="E462" s="874"/>
      <c r="F462" s="874"/>
      <c r="G462" s="874"/>
      <c r="H462" s="874"/>
    </row>
    <row r="463" spans="2:8" ht="15" customHeight="1">
      <c r="B463" s="886"/>
      <c r="C463" s="874"/>
      <c r="D463" s="874"/>
      <c r="E463" s="874"/>
      <c r="F463" s="874"/>
      <c r="G463" s="874"/>
      <c r="H463" s="874"/>
    </row>
    <row r="464" spans="2:8" ht="15" customHeight="1">
      <c r="B464" s="886"/>
      <c r="C464" s="874"/>
      <c r="D464" s="874"/>
      <c r="E464" s="874"/>
      <c r="F464" s="874"/>
      <c r="G464" s="874"/>
      <c r="H464" s="874"/>
    </row>
    <row r="465" spans="2:8" ht="15" customHeight="1">
      <c r="B465" s="886"/>
      <c r="C465" s="874"/>
      <c r="D465" s="874"/>
      <c r="E465" s="874"/>
      <c r="F465" s="874"/>
      <c r="G465" s="874"/>
      <c r="H465" s="874"/>
    </row>
    <row r="466" spans="2:8" ht="15" customHeight="1">
      <c r="B466" s="886"/>
      <c r="C466" s="874"/>
      <c r="D466" s="874"/>
      <c r="E466" s="874"/>
      <c r="F466" s="874"/>
      <c r="G466" s="874"/>
      <c r="H466" s="874"/>
    </row>
    <row r="467" spans="2:8" ht="15" customHeight="1">
      <c r="B467" s="886"/>
      <c r="C467" s="874"/>
      <c r="D467" s="874"/>
      <c r="E467" s="874"/>
      <c r="F467" s="874"/>
      <c r="G467" s="874"/>
      <c r="H467" s="874"/>
    </row>
    <row r="468" spans="2:8" ht="15" customHeight="1">
      <c r="B468" s="886"/>
      <c r="C468" s="874"/>
      <c r="D468" s="874"/>
      <c r="E468" s="874"/>
      <c r="F468" s="874"/>
      <c r="G468" s="874"/>
      <c r="H468" s="874"/>
    </row>
    <row r="469" spans="2:8" ht="15" customHeight="1">
      <c r="B469" s="886"/>
      <c r="C469" s="874"/>
      <c r="D469" s="874"/>
      <c r="E469" s="874"/>
      <c r="F469" s="874"/>
      <c r="G469" s="874"/>
      <c r="H469" s="874"/>
    </row>
    <row r="470" spans="2:8" ht="15" customHeight="1">
      <c r="B470" s="886"/>
      <c r="C470" s="874"/>
      <c r="D470" s="874"/>
      <c r="E470" s="874"/>
      <c r="F470" s="874"/>
      <c r="G470" s="874"/>
      <c r="H470" s="874"/>
    </row>
    <row r="471" spans="2:8" ht="15" customHeight="1">
      <c r="B471" s="886"/>
      <c r="C471" s="874"/>
      <c r="D471" s="874"/>
      <c r="E471" s="874"/>
      <c r="F471" s="874"/>
      <c r="G471" s="874"/>
      <c r="H471" s="874"/>
    </row>
    <row r="472" spans="2:8" ht="15" customHeight="1">
      <c r="B472" s="886"/>
      <c r="C472" s="874"/>
      <c r="D472" s="874"/>
      <c r="E472" s="874"/>
      <c r="F472" s="874"/>
      <c r="G472" s="874"/>
      <c r="H472" s="874"/>
    </row>
    <row r="473" spans="2:8" ht="15" customHeight="1">
      <c r="B473" s="886"/>
      <c r="C473" s="874"/>
      <c r="D473" s="874"/>
      <c r="E473" s="874"/>
      <c r="F473" s="874"/>
      <c r="G473" s="874"/>
      <c r="H473" s="874"/>
    </row>
    <row r="474" spans="2:8" ht="15" customHeight="1">
      <c r="B474" s="886"/>
      <c r="C474" s="874"/>
      <c r="D474" s="874"/>
      <c r="E474" s="874"/>
      <c r="F474" s="874"/>
      <c r="G474" s="874"/>
      <c r="H474" s="874"/>
    </row>
    <row r="475" spans="2:8" ht="15" customHeight="1">
      <c r="B475" s="886"/>
      <c r="C475" s="874"/>
      <c r="D475" s="874"/>
      <c r="E475" s="874"/>
      <c r="F475" s="874"/>
      <c r="G475" s="874"/>
      <c r="H475" s="874"/>
    </row>
    <row r="476" spans="2:8" ht="15" customHeight="1">
      <c r="B476" s="886"/>
      <c r="C476" s="874"/>
      <c r="D476" s="874"/>
      <c r="E476" s="874"/>
      <c r="F476" s="874"/>
      <c r="G476" s="874"/>
      <c r="H476" s="874"/>
    </row>
    <row r="477" spans="2:8" ht="15" customHeight="1">
      <c r="B477" s="886"/>
      <c r="C477" s="874"/>
      <c r="D477" s="874"/>
      <c r="E477" s="874"/>
      <c r="F477" s="874"/>
      <c r="G477" s="874"/>
      <c r="H477" s="874"/>
    </row>
    <row r="478" spans="2:8" ht="15" customHeight="1">
      <c r="B478" s="886"/>
      <c r="C478" s="874"/>
      <c r="D478" s="874"/>
      <c r="E478" s="874"/>
      <c r="F478" s="874"/>
      <c r="G478" s="874"/>
      <c r="H478" s="874"/>
    </row>
    <row r="479" spans="2:8" ht="15" customHeight="1">
      <c r="B479" s="886"/>
      <c r="C479" s="874"/>
      <c r="D479" s="874"/>
      <c r="E479" s="874"/>
      <c r="F479" s="874"/>
      <c r="G479" s="874"/>
      <c r="H479" s="874"/>
    </row>
    <row r="480" spans="2:8" ht="15" customHeight="1">
      <c r="B480" s="886"/>
      <c r="C480" s="874"/>
      <c r="D480" s="874"/>
      <c r="E480" s="874"/>
      <c r="F480" s="874"/>
      <c r="G480" s="874"/>
      <c r="H480" s="874"/>
    </row>
    <row r="481" spans="2:8" ht="15" customHeight="1">
      <c r="B481" s="886"/>
      <c r="C481" s="874"/>
      <c r="D481" s="874"/>
      <c r="E481" s="874"/>
      <c r="F481" s="874"/>
      <c r="G481" s="874"/>
      <c r="H481" s="874"/>
    </row>
    <row r="482" spans="2:8" ht="15" customHeight="1">
      <c r="B482" s="886"/>
      <c r="C482" s="874"/>
      <c r="D482" s="874"/>
      <c r="E482" s="874"/>
      <c r="F482" s="874"/>
      <c r="G482" s="874"/>
      <c r="H482" s="874"/>
    </row>
    <row r="483" spans="2:8" ht="15" customHeight="1">
      <c r="B483" s="886"/>
      <c r="C483" s="874"/>
      <c r="D483" s="874"/>
      <c r="E483" s="874"/>
      <c r="F483" s="874"/>
      <c r="G483" s="874"/>
      <c r="H483" s="874"/>
    </row>
    <row r="484" spans="2:8" ht="15" customHeight="1">
      <c r="B484" s="886"/>
      <c r="C484" s="874"/>
      <c r="D484" s="874"/>
      <c r="E484" s="874"/>
      <c r="F484" s="874"/>
      <c r="G484" s="874"/>
      <c r="H484" s="874"/>
    </row>
    <row r="485" spans="2:8" ht="15" customHeight="1">
      <c r="B485" s="886"/>
      <c r="C485" s="874"/>
      <c r="D485" s="874"/>
      <c r="E485" s="874"/>
      <c r="F485" s="874"/>
      <c r="G485" s="874"/>
      <c r="H485" s="874"/>
    </row>
    <row r="486" spans="2:8" ht="15" customHeight="1">
      <c r="B486" s="886"/>
      <c r="C486" s="874"/>
      <c r="D486" s="874"/>
      <c r="E486" s="874"/>
      <c r="F486" s="874"/>
      <c r="G486" s="874"/>
      <c r="H486" s="874"/>
    </row>
    <row r="487" spans="2:8" ht="15" customHeight="1">
      <c r="B487" s="886"/>
      <c r="C487" s="874"/>
      <c r="D487" s="874"/>
      <c r="E487" s="874"/>
      <c r="F487" s="874"/>
      <c r="G487" s="874"/>
      <c r="H487" s="874"/>
    </row>
    <row r="488" spans="2:8" ht="15" customHeight="1">
      <c r="B488" s="886"/>
      <c r="C488" s="874"/>
      <c r="D488" s="874"/>
      <c r="E488" s="874"/>
      <c r="F488" s="874"/>
      <c r="G488" s="874"/>
      <c r="H488" s="874"/>
    </row>
    <row r="489" spans="2:8" ht="15" customHeight="1">
      <c r="B489" s="886"/>
      <c r="C489" s="874"/>
      <c r="D489" s="874"/>
      <c r="E489" s="874"/>
      <c r="F489" s="874"/>
      <c r="G489" s="874"/>
      <c r="H489" s="874"/>
    </row>
    <row r="490" spans="2:8" ht="15" customHeight="1">
      <c r="B490" s="886"/>
      <c r="C490" s="874"/>
      <c r="D490" s="874"/>
      <c r="E490" s="874"/>
      <c r="F490" s="874"/>
      <c r="G490" s="874"/>
      <c r="H490" s="874"/>
    </row>
    <row r="491" spans="2:8" ht="15" customHeight="1">
      <c r="B491" s="886"/>
      <c r="C491" s="874"/>
      <c r="D491" s="874"/>
      <c r="E491" s="874"/>
      <c r="F491" s="874"/>
      <c r="G491" s="874"/>
      <c r="H491" s="874"/>
    </row>
    <row r="492" spans="2:8" ht="15" customHeight="1">
      <c r="B492" s="886"/>
      <c r="C492" s="874"/>
      <c r="D492" s="874"/>
      <c r="E492" s="874"/>
      <c r="F492" s="874"/>
      <c r="G492" s="874"/>
      <c r="H492" s="874"/>
    </row>
    <row r="493" spans="2:8" ht="15" customHeight="1">
      <c r="B493" s="886"/>
      <c r="C493" s="874"/>
      <c r="D493" s="874"/>
      <c r="E493" s="874"/>
      <c r="F493" s="874"/>
      <c r="G493" s="874"/>
      <c r="H493" s="874"/>
    </row>
    <row r="494" spans="2:8" ht="15" customHeight="1">
      <c r="B494" s="886"/>
      <c r="C494" s="874"/>
      <c r="D494" s="874"/>
      <c r="E494" s="874"/>
      <c r="F494" s="874"/>
      <c r="G494" s="874"/>
      <c r="H494" s="874"/>
    </row>
    <row r="495" spans="2:8" ht="15" customHeight="1">
      <c r="B495" s="886"/>
      <c r="C495" s="874"/>
      <c r="D495" s="874"/>
      <c r="E495" s="874"/>
      <c r="F495" s="874"/>
      <c r="G495" s="874"/>
      <c r="H495" s="874"/>
    </row>
    <row r="496" spans="2:8" ht="15" customHeight="1">
      <c r="B496" s="886"/>
      <c r="C496" s="874"/>
      <c r="D496" s="874"/>
      <c r="E496" s="874"/>
      <c r="F496" s="874"/>
      <c r="G496" s="874"/>
      <c r="H496" s="874"/>
    </row>
    <row r="497" spans="2:8" ht="15" customHeight="1">
      <c r="B497" s="886"/>
      <c r="C497" s="874"/>
      <c r="D497" s="874"/>
      <c r="E497" s="874"/>
      <c r="F497" s="874"/>
      <c r="G497" s="874"/>
      <c r="H497" s="874"/>
    </row>
    <row r="498" spans="2:8" ht="15" customHeight="1">
      <c r="B498" s="886"/>
      <c r="C498" s="874"/>
      <c r="D498" s="874"/>
      <c r="E498" s="874"/>
      <c r="F498" s="874"/>
      <c r="G498" s="874"/>
      <c r="H498" s="874"/>
    </row>
    <row r="499" spans="2:8" ht="15" customHeight="1">
      <c r="B499" s="886"/>
      <c r="C499" s="874"/>
      <c r="D499" s="874"/>
      <c r="E499" s="874"/>
      <c r="F499" s="874"/>
      <c r="G499" s="874"/>
      <c r="H499" s="874"/>
    </row>
    <row r="500" spans="2:8" ht="15" customHeight="1">
      <c r="B500" s="886"/>
      <c r="C500" s="874"/>
      <c r="D500" s="874"/>
      <c r="E500" s="874"/>
      <c r="F500" s="874"/>
      <c r="G500" s="874"/>
      <c r="H500" s="874"/>
    </row>
    <row r="501" spans="2:8" ht="15" customHeight="1">
      <c r="B501" s="886"/>
      <c r="C501" s="874"/>
      <c r="D501" s="874"/>
      <c r="E501" s="874"/>
      <c r="F501" s="874"/>
      <c r="G501" s="874"/>
      <c r="H501" s="874"/>
    </row>
    <row r="502" spans="2:8" ht="15" customHeight="1">
      <c r="B502" s="886"/>
      <c r="C502" s="874"/>
      <c r="D502" s="874"/>
      <c r="E502" s="874"/>
      <c r="F502" s="874"/>
      <c r="G502" s="874"/>
      <c r="H502" s="874"/>
    </row>
    <row r="503" spans="2:8" ht="15" customHeight="1">
      <c r="B503" s="886"/>
      <c r="C503" s="874"/>
      <c r="D503" s="874"/>
      <c r="E503" s="874"/>
      <c r="F503" s="874"/>
      <c r="G503" s="874"/>
      <c r="H503" s="874"/>
    </row>
    <row r="504" spans="2:8" ht="15" customHeight="1">
      <c r="B504" s="886"/>
      <c r="C504" s="874"/>
      <c r="D504" s="874"/>
      <c r="E504" s="874"/>
      <c r="F504" s="874"/>
      <c r="G504" s="874"/>
      <c r="H504" s="874"/>
    </row>
    <row r="505" spans="2:8" ht="15" customHeight="1">
      <c r="B505" s="886"/>
      <c r="C505" s="874"/>
      <c r="D505" s="874"/>
      <c r="E505" s="874"/>
      <c r="F505" s="874"/>
      <c r="G505" s="874"/>
      <c r="H505" s="874"/>
    </row>
    <row r="506" spans="2:8" ht="15" customHeight="1">
      <c r="B506" s="886"/>
      <c r="C506" s="874"/>
      <c r="D506" s="874"/>
      <c r="E506" s="874"/>
      <c r="F506" s="874"/>
      <c r="G506" s="874"/>
      <c r="H506" s="874"/>
    </row>
  </sheetData>
  <mergeCells count="9">
    <mergeCell ref="B1:G1"/>
    <mergeCell ref="B2:G2"/>
    <mergeCell ref="B37:H37"/>
    <mergeCell ref="B40:G40"/>
    <mergeCell ref="B90:H90"/>
    <mergeCell ref="B3:H3"/>
    <mergeCell ref="B10:G10"/>
    <mergeCell ref="B35:H35"/>
    <mergeCell ref="B36:H36"/>
  </mergeCells>
  <printOptions horizontalCentered="1"/>
  <pageMargins left="0.5" right="0.5" top="0.71" bottom="0.5" header="0.33" footer="0.5"/>
  <pageSetup scale="59" fitToHeight="0" orientation="landscape" r:id="rId1"/>
  <headerFooter alignWithMargins="0"/>
  <rowBreaks count="1" manualBreakCount="1">
    <brk id="3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85" zoomScaleNormal="100" zoomScaleSheetLayoutView="85" workbookViewId="0">
      <selection activeCell="H10" sqref="H10"/>
    </sheetView>
  </sheetViews>
  <sheetFormatPr defaultRowHeight="13.2"/>
  <cols>
    <col min="1" max="1" width="8.90625" style="892"/>
    <col min="2" max="2" width="14.54296875" style="892" customWidth="1"/>
    <col min="3" max="9" width="13" style="892" customWidth="1"/>
    <col min="10" max="257" width="8.90625" style="892"/>
    <col min="258" max="258" width="14.54296875" style="892" customWidth="1"/>
    <col min="259" max="265" width="13" style="892" customWidth="1"/>
    <col min="266" max="513" width="8.90625" style="892"/>
    <col min="514" max="514" width="14.54296875" style="892" customWidth="1"/>
    <col min="515" max="521" width="13" style="892" customWidth="1"/>
    <col min="522" max="769" width="8.90625" style="892"/>
    <col min="770" max="770" width="14.54296875" style="892" customWidth="1"/>
    <col min="771" max="777" width="13" style="892" customWidth="1"/>
    <col min="778" max="1025" width="8.90625" style="892"/>
    <col min="1026" max="1026" width="14.54296875" style="892" customWidth="1"/>
    <col min="1027" max="1033" width="13" style="892" customWidth="1"/>
    <col min="1034" max="1281" width="8.90625" style="892"/>
    <col min="1282" max="1282" width="14.54296875" style="892" customWidth="1"/>
    <col min="1283" max="1289" width="13" style="892" customWidth="1"/>
    <col min="1290" max="1537" width="8.90625" style="892"/>
    <col min="1538" max="1538" width="14.54296875" style="892" customWidth="1"/>
    <col min="1539" max="1545" width="13" style="892" customWidth="1"/>
    <col min="1546" max="1793" width="8.90625" style="892"/>
    <col min="1794" max="1794" width="14.54296875" style="892" customWidth="1"/>
    <col min="1795" max="1801" width="13" style="892" customWidth="1"/>
    <col min="1802" max="2049" width="8.90625" style="892"/>
    <col min="2050" max="2050" width="14.54296875" style="892" customWidth="1"/>
    <col min="2051" max="2057" width="13" style="892" customWidth="1"/>
    <col min="2058" max="2305" width="8.90625" style="892"/>
    <col min="2306" max="2306" width="14.54296875" style="892" customWidth="1"/>
    <col min="2307" max="2313" width="13" style="892" customWidth="1"/>
    <col min="2314" max="2561" width="8.90625" style="892"/>
    <col min="2562" max="2562" width="14.54296875" style="892" customWidth="1"/>
    <col min="2563" max="2569" width="13" style="892" customWidth="1"/>
    <col min="2570" max="2817" width="8.90625" style="892"/>
    <col min="2818" max="2818" width="14.54296875" style="892" customWidth="1"/>
    <col min="2819" max="2825" width="13" style="892" customWidth="1"/>
    <col min="2826" max="3073" width="8.90625" style="892"/>
    <col min="3074" max="3074" width="14.54296875" style="892" customWidth="1"/>
    <col min="3075" max="3081" width="13" style="892" customWidth="1"/>
    <col min="3082" max="3329" width="8.90625" style="892"/>
    <col min="3330" max="3330" width="14.54296875" style="892" customWidth="1"/>
    <col min="3331" max="3337" width="13" style="892" customWidth="1"/>
    <col min="3338" max="3585" width="8.90625" style="892"/>
    <col min="3586" max="3586" width="14.54296875" style="892" customWidth="1"/>
    <col min="3587" max="3593" width="13" style="892" customWidth="1"/>
    <col min="3594" max="3841" width="8.90625" style="892"/>
    <col min="3842" max="3842" width="14.54296875" style="892" customWidth="1"/>
    <col min="3843" max="3849" width="13" style="892" customWidth="1"/>
    <col min="3850" max="4097" width="8.90625" style="892"/>
    <col min="4098" max="4098" width="14.54296875" style="892" customWidth="1"/>
    <col min="4099" max="4105" width="13" style="892" customWidth="1"/>
    <col min="4106" max="4353" width="8.90625" style="892"/>
    <col min="4354" max="4354" width="14.54296875" style="892" customWidth="1"/>
    <col min="4355" max="4361" width="13" style="892" customWidth="1"/>
    <col min="4362" max="4609" width="8.90625" style="892"/>
    <col min="4610" max="4610" width="14.54296875" style="892" customWidth="1"/>
    <col min="4611" max="4617" width="13" style="892" customWidth="1"/>
    <col min="4618" max="4865" width="8.90625" style="892"/>
    <col min="4866" max="4866" width="14.54296875" style="892" customWidth="1"/>
    <col min="4867" max="4873" width="13" style="892" customWidth="1"/>
    <col min="4874" max="5121" width="8.90625" style="892"/>
    <col min="5122" max="5122" width="14.54296875" style="892" customWidth="1"/>
    <col min="5123" max="5129" width="13" style="892" customWidth="1"/>
    <col min="5130" max="5377" width="8.90625" style="892"/>
    <col min="5378" max="5378" width="14.54296875" style="892" customWidth="1"/>
    <col min="5379" max="5385" width="13" style="892" customWidth="1"/>
    <col min="5386" max="5633" width="8.90625" style="892"/>
    <col min="5634" max="5634" width="14.54296875" style="892" customWidth="1"/>
    <col min="5635" max="5641" width="13" style="892" customWidth="1"/>
    <col min="5642" max="5889" width="8.90625" style="892"/>
    <col min="5890" max="5890" width="14.54296875" style="892" customWidth="1"/>
    <col min="5891" max="5897" width="13" style="892" customWidth="1"/>
    <col min="5898" max="6145" width="8.90625" style="892"/>
    <col min="6146" max="6146" width="14.54296875" style="892" customWidth="1"/>
    <col min="6147" max="6153" width="13" style="892" customWidth="1"/>
    <col min="6154" max="6401" width="8.90625" style="892"/>
    <col min="6402" max="6402" width="14.54296875" style="892" customWidth="1"/>
    <col min="6403" max="6409" width="13" style="892" customWidth="1"/>
    <col min="6410" max="6657" width="8.90625" style="892"/>
    <col min="6658" max="6658" width="14.54296875" style="892" customWidth="1"/>
    <col min="6659" max="6665" width="13" style="892" customWidth="1"/>
    <col min="6666" max="6913" width="8.90625" style="892"/>
    <col min="6914" max="6914" width="14.54296875" style="892" customWidth="1"/>
    <col min="6915" max="6921" width="13" style="892" customWidth="1"/>
    <col min="6922" max="7169" width="8.90625" style="892"/>
    <col min="7170" max="7170" width="14.54296875" style="892" customWidth="1"/>
    <col min="7171" max="7177" width="13" style="892" customWidth="1"/>
    <col min="7178" max="7425" width="8.90625" style="892"/>
    <col min="7426" max="7426" width="14.54296875" style="892" customWidth="1"/>
    <col min="7427" max="7433" width="13" style="892" customWidth="1"/>
    <col min="7434" max="7681" width="8.90625" style="892"/>
    <col min="7682" max="7682" width="14.54296875" style="892" customWidth="1"/>
    <col min="7683" max="7689" width="13" style="892" customWidth="1"/>
    <col min="7690" max="7937" width="8.90625" style="892"/>
    <col min="7938" max="7938" width="14.54296875" style="892" customWidth="1"/>
    <col min="7939" max="7945" width="13" style="892" customWidth="1"/>
    <col min="7946" max="8193" width="8.90625" style="892"/>
    <col min="8194" max="8194" width="14.54296875" style="892" customWidth="1"/>
    <col min="8195" max="8201" width="13" style="892" customWidth="1"/>
    <col min="8202" max="8449" width="8.90625" style="892"/>
    <col min="8450" max="8450" width="14.54296875" style="892" customWidth="1"/>
    <col min="8451" max="8457" width="13" style="892" customWidth="1"/>
    <col min="8458" max="8705" width="8.90625" style="892"/>
    <col min="8706" max="8706" width="14.54296875" style="892" customWidth="1"/>
    <col min="8707" max="8713" width="13" style="892" customWidth="1"/>
    <col min="8714" max="8961" width="8.90625" style="892"/>
    <col min="8962" max="8962" width="14.54296875" style="892" customWidth="1"/>
    <col min="8963" max="8969" width="13" style="892" customWidth="1"/>
    <col min="8970" max="9217" width="8.90625" style="892"/>
    <col min="9218" max="9218" width="14.54296875" style="892" customWidth="1"/>
    <col min="9219" max="9225" width="13" style="892" customWidth="1"/>
    <col min="9226" max="9473" width="8.90625" style="892"/>
    <col min="9474" max="9474" width="14.54296875" style="892" customWidth="1"/>
    <col min="9475" max="9481" width="13" style="892" customWidth="1"/>
    <col min="9482" max="9729" width="8.90625" style="892"/>
    <col min="9730" max="9730" width="14.54296875" style="892" customWidth="1"/>
    <col min="9731" max="9737" width="13" style="892" customWidth="1"/>
    <col min="9738" max="9985" width="8.90625" style="892"/>
    <col min="9986" max="9986" width="14.54296875" style="892" customWidth="1"/>
    <col min="9987" max="9993" width="13" style="892" customWidth="1"/>
    <col min="9994" max="10241" width="8.90625" style="892"/>
    <col min="10242" max="10242" width="14.54296875" style="892" customWidth="1"/>
    <col min="10243" max="10249" width="13" style="892" customWidth="1"/>
    <col min="10250" max="10497" width="8.90625" style="892"/>
    <col min="10498" max="10498" width="14.54296875" style="892" customWidth="1"/>
    <col min="10499" max="10505" width="13" style="892" customWidth="1"/>
    <col min="10506" max="10753" width="8.90625" style="892"/>
    <col min="10754" max="10754" width="14.54296875" style="892" customWidth="1"/>
    <col min="10755" max="10761" width="13" style="892" customWidth="1"/>
    <col min="10762" max="11009" width="8.90625" style="892"/>
    <col min="11010" max="11010" width="14.54296875" style="892" customWidth="1"/>
    <col min="11011" max="11017" width="13" style="892" customWidth="1"/>
    <col min="11018" max="11265" width="8.90625" style="892"/>
    <col min="11266" max="11266" width="14.54296875" style="892" customWidth="1"/>
    <col min="11267" max="11273" width="13" style="892" customWidth="1"/>
    <col min="11274" max="11521" width="8.90625" style="892"/>
    <col min="11522" max="11522" width="14.54296875" style="892" customWidth="1"/>
    <col min="11523" max="11529" width="13" style="892" customWidth="1"/>
    <col min="11530" max="11777" width="8.90625" style="892"/>
    <col min="11778" max="11778" width="14.54296875" style="892" customWidth="1"/>
    <col min="11779" max="11785" width="13" style="892" customWidth="1"/>
    <col min="11786" max="12033" width="8.90625" style="892"/>
    <col min="12034" max="12034" width="14.54296875" style="892" customWidth="1"/>
    <col min="12035" max="12041" width="13" style="892" customWidth="1"/>
    <col min="12042" max="12289" width="8.90625" style="892"/>
    <col min="12290" max="12290" width="14.54296875" style="892" customWidth="1"/>
    <col min="12291" max="12297" width="13" style="892" customWidth="1"/>
    <col min="12298" max="12545" width="8.90625" style="892"/>
    <col min="12546" max="12546" width="14.54296875" style="892" customWidth="1"/>
    <col min="12547" max="12553" width="13" style="892" customWidth="1"/>
    <col min="12554" max="12801" width="8.90625" style="892"/>
    <col min="12802" max="12802" width="14.54296875" style="892" customWidth="1"/>
    <col min="12803" max="12809" width="13" style="892" customWidth="1"/>
    <col min="12810" max="13057" width="8.90625" style="892"/>
    <col min="13058" max="13058" width="14.54296875" style="892" customWidth="1"/>
    <col min="13059" max="13065" width="13" style="892" customWidth="1"/>
    <col min="13066" max="13313" width="8.90625" style="892"/>
    <col min="13314" max="13314" width="14.54296875" style="892" customWidth="1"/>
    <col min="13315" max="13321" width="13" style="892" customWidth="1"/>
    <col min="13322" max="13569" width="8.90625" style="892"/>
    <col min="13570" max="13570" width="14.54296875" style="892" customWidth="1"/>
    <col min="13571" max="13577" width="13" style="892" customWidth="1"/>
    <col min="13578" max="13825" width="8.90625" style="892"/>
    <col min="13826" max="13826" width="14.54296875" style="892" customWidth="1"/>
    <col min="13827" max="13833" width="13" style="892" customWidth="1"/>
    <col min="13834" max="14081" width="8.90625" style="892"/>
    <col min="14082" max="14082" width="14.54296875" style="892" customWidth="1"/>
    <col min="14083" max="14089" width="13" style="892" customWidth="1"/>
    <col min="14090" max="14337" width="8.90625" style="892"/>
    <col min="14338" max="14338" width="14.54296875" style="892" customWidth="1"/>
    <col min="14339" max="14345" width="13" style="892" customWidth="1"/>
    <col min="14346" max="14593" width="8.90625" style="892"/>
    <col min="14594" max="14594" width="14.54296875" style="892" customWidth="1"/>
    <col min="14595" max="14601" width="13" style="892" customWidth="1"/>
    <col min="14602" max="14849" width="8.90625" style="892"/>
    <col min="14850" max="14850" width="14.54296875" style="892" customWidth="1"/>
    <col min="14851" max="14857" width="13" style="892" customWidth="1"/>
    <col min="14858" max="15105" width="8.90625" style="892"/>
    <col min="15106" max="15106" width="14.54296875" style="892" customWidth="1"/>
    <col min="15107" max="15113" width="13" style="892" customWidth="1"/>
    <col min="15114" max="15361" width="8.90625" style="892"/>
    <col min="15362" max="15362" width="14.54296875" style="892" customWidth="1"/>
    <col min="15363" max="15369" width="13" style="892" customWidth="1"/>
    <col min="15370" max="15617" width="8.90625" style="892"/>
    <col min="15618" max="15618" width="14.54296875" style="892" customWidth="1"/>
    <col min="15619" max="15625" width="13" style="892" customWidth="1"/>
    <col min="15626" max="15873" width="8.90625" style="892"/>
    <col min="15874" max="15874" width="14.54296875" style="892" customWidth="1"/>
    <col min="15875" max="15881" width="13" style="892" customWidth="1"/>
    <col min="15882" max="16129" width="8.90625" style="892"/>
    <col min="16130" max="16130" width="14.54296875" style="892" customWidth="1"/>
    <col min="16131" max="16137" width="13" style="892" customWidth="1"/>
    <col min="16138" max="16384" width="8.90625" style="892"/>
  </cols>
  <sheetData>
    <row r="1" spans="1:9" ht="15.6">
      <c r="A1" s="1020" t="str">
        <f>+'Attachment H-30A'!D5</f>
        <v>Transource Maryland, LLC</v>
      </c>
      <c r="B1" s="1026"/>
      <c r="C1" s="1026"/>
      <c r="D1" s="1026"/>
      <c r="E1" s="1026"/>
      <c r="F1" s="1026"/>
      <c r="G1" s="1026"/>
      <c r="I1" s="929" t="str">
        <f>+'Attachment H-30A'!J3</f>
        <v>For  the 12 months ended 12/31/22</v>
      </c>
    </row>
    <row r="2" spans="1:9" ht="15.6">
      <c r="A2" s="1020" t="s">
        <v>818</v>
      </c>
      <c r="B2" s="1020"/>
      <c r="C2" s="1020"/>
      <c r="D2" s="1020"/>
      <c r="E2" s="1020"/>
      <c r="F2" s="1020"/>
      <c r="G2" s="1020"/>
    </row>
    <row r="3" spans="1:9" ht="15.6">
      <c r="A3" s="1020"/>
      <c r="B3" s="1026"/>
      <c r="C3" s="1026"/>
      <c r="D3" s="1026"/>
      <c r="E3" s="1026"/>
      <c r="F3" s="1026"/>
      <c r="G3" s="1026"/>
    </row>
    <row r="4" spans="1:9">
      <c r="B4" s="1022"/>
      <c r="C4" s="1022"/>
      <c r="D4" s="1022"/>
      <c r="E4" s="1022"/>
      <c r="F4" s="1022"/>
      <c r="G4" s="1022"/>
      <c r="H4" s="1022"/>
      <c r="I4" s="1022"/>
    </row>
    <row r="5" spans="1:9" ht="18.75" customHeight="1">
      <c r="B5" s="1023"/>
      <c r="C5" s="1023"/>
      <c r="D5" s="1023"/>
      <c r="E5" s="1023"/>
      <c r="F5" s="893"/>
      <c r="G5" s="893"/>
      <c r="H5" s="893"/>
      <c r="I5" s="893"/>
    </row>
    <row r="6" spans="1:9" ht="49.5" customHeight="1">
      <c r="A6" s="1024" t="s">
        <v>863</v>
      </c>
      <c r="B6" s="1024"/>
      <c r="C6" s="1024"/>
      <c r="D6" s="1024"/>
      <c r="E6" s="1024"/>
      <c r="F6" s="1024"/>
      <c r="G6" s="1024"/>
      <c r="H6" s="1024"/>
      <c r="I6" s="1024"/>
    </row>
    <row r="7" spans="1:9" ht="34.5" customHeight="1">
      <c r="A7" s="894"/>
      <c r="B7" s="894"/>
      <c r="C7" s="894"/>
      <c r="D7" s="894"/>
      <c r="E7" s="894"/>
      <c r="F7" s="894"/>
      <c r="G7" s="894"/>
      <c r="H7" s="894"/>
      <c r="I7" s="894"/>
    </row>
    <row r="8" spans="1:9" ht="18.75" customHeight="1">
      <c r="A8" s="895" t="s">
        <v>805</v>
      </c>
      <c r="B8" s="894"/>
      <c r="C8" s="894"/>
      <c r="D8" s="894"/>
      <c r="E8" s="894"/>
      <c r="F8" s="894"/>
      <c r="G8" s="894"/>
      <c r="H8" s="894"/>
      <c r="I8" s="894"/>
    </row>
    <row r="9" spans="1:9" ht="18.75" customHeight="1">
      <c r="A9" s="894"/>
      <c r="B9" s="894"/>
      <c r="D9" s="894"/>
      <c r="E9" s="1025" t="s">
        <v>199</v>
      </c>
      <c r="F9" s="1025"/>
      <c r="G9" s="894"/>
      <c r="H9" s="894"/>
      <c r="I9" s="894"/>
    </row>
    <row r="10" spans="1:9" ht="18.75" customHeight="1">
      <c r="A10" s="896">
        <v>1</v>
      </c>
      <c r="B10" s="897" t="s">
        <v>812</v>
      </c>
      <c r="C10" s="897"/>
      <c r="D10" s="897"/>
      <c r="E10" s="897" t="str">
        <f>"Attachment 4b, line "&amp;'4b-Ending ADIT'!A69&amp;" Column B"</f>
        <v>Attachment 4b, line 32 Column B</v>
      </c>
      <c r="F10" s="894"/>
      <c r="H10" s="928">
        <v>940.55843972273408</v>
      </c>
      <c r="I10" s="894"/>
    </row>
    <row r="11" spans="1:9" ht="18.75" customHeight="1">
      <c r="A11" s="896">
        <f>+A10+1</f>
        <v>2</v>
      </c>
      <c r="B11" s="897" t="s">
        <v>813</v>
      </c>
      <c r="C11" s="897"/>
      <c r="D11" s="897"/>
      <c r="E11" s="897" t="str">
        <f>"Attachment 4a, line "&amp;'4a-ADIT'!A64&amp;" Column B"</f>
        <v>Attachment 4a, line 28 Column B</v>
      </c>
      <c r="F11" s="894"/>
      <c r="H11" s="928">
        <v>-995.61</v>
      </c>
      <c r="I11" s="894"/>
    </row>
    <row r="12" spans="1:9" ht="18.75" customHeight="1">
      <c r="A12" s="896">
        <f>+A11+1</f>
        <v>3</v>
      </c>
      <c r="B12" s="897" t="s">
        <v>790</v>
      </c>
      <c r="C12" s="897"/>
      <c r="D12" s="897"/>
      <c r="E12" s="894" t="str">
        <f>"Line "&amp;A10&amp;" less Line "&amp;A11</f>
        <v>Line 1 less Line 2</v>
      </c>
      <c r="F12" s="894"/>
      <c r="H12" s="899">
        <f>+H10-H11</f>
        <v>1936.1684397227341</v>
      </c>
      <c r="I12" s="894"/>
    </row>
    <row r="13" spans="1:9" ht="18.75" customHeight="1">
      <c r="A13" s="896">
        <f>+A12+1</f>
        <v>4</v>
      </c>
      <c r="B13" s="897" t="s">
        <v>791</v>
      </c>
      <c r="C13" s="897"/>
      <c r="D13" s="897"/>
      <c r="E13" s="894" t="str">
        <f>"Line "&amp;A12&amp;" / 12"</f>
        <v>Line 3 / 12</v>
      </c>
      <c r="F13" s="894"/>
      <c r="H13" s="898">
        <f>+H12/12</f>
        <v>161.3473699768945</v>
      </c>
      <c r="I13" s="894"/>
    </row>
    <row r="14" spans="1:9" ht="18.75" customHeight="1">
      <c r="A14" s="897"/>
      <c r="B14" s="897"/>
      <c r="C14" s="897"/>
      <c r="D14" s="897"/>
      <c r="E14" s="894"/>
      <c r="F14" s="894"/>
      <c r="G14" s="894"/>
      <c r="H14" s="894"/>
      <c r="I14" s="894"/>
    </row>
    <row r="15" spans="1:9" ht="18.75" customHeight="1">
      <c r="A15" s="894"/>
      <c r="B15" s="894"/>
      <c r="C15" s="894"/>
      <c r="D15" s="894"/>
      <c r="E15" s="894"/>
      <c r="F15" s="894"/>
      <c r="G15" s="894"/>
      <c r="H15" s="894"/>
      <c r="I15" s="894"/>
    </row>
    <row r="16" spans="1:9" ht="13.5" customHeight="1">
      <c r="B16" s="900"/>
      <c r="C16" s="900"/>
      <c r="D16" s="900"/>
      <c r="E16" s="900"/>
      <c r="F16" s="900"/>
      <c r="G16" s="900"/>
      <c r="H16" s="900"/>
      <c r="I16" s="900"/>
    </row>
    <row r="17" spans="1:10" ht="15.6">
      <c r="B17" s="901" t="s">
        <v>792</v>
      </c>
      <c r="C17" s="901" t="s">
        <v>793</v>
      </c>
      <c r="D17" s="901" t="s">
        <v>794</v>
      </c>
      <c r="E17" s="901" t="s">
        <v>795</v>
      </c>
      <c r="F17" s="901" t="s">
        <v>796</v>
      </c>
      <c r="G17" s="901" t="s">
        <v>797</v>
      </c>
      <c r="H17" s="901" t="s">
        <v>798</v>
      </c>
      <c r="I17" s="901" t="s">
        <v>799</v>
      </c>
    </row>
    <row r="18" spans="1:10" s="904" customFormat="1" ht="40.200000000000003">
      <c r="A18" s="902" t="s">
        <v>8</v>
      </c>
      <c r="B18" s="924" t="s">
        <v>800</v>
      </c>
      <c r="C18" s="903" t="s">
        <v>806</v>
      </c>
      <c r="D18" s="903" t="s">
        <v>807</v>
      </c>
      <c r="E18" s="903" t="s">
        <v>808</v>
      </c>
      <c r="F18" s="903" t="s">
        <v>809</v>
      </c>
      <c r="G18" s="903" t="s">
        <v>810</v>
      </c>
      <c r="H18" s="924" t="s">
        <v>801</v>
      </c>
      <c r="I18" s="903" t="s">
        <v>811</v>
      </c>
      <c r="J18" s="892"/>
    </row>
    <row r="19" spans="1:10" ht="15">
      <c r="A19" s="896">
        <f>+A13+1</f>
        <v>5</v>
      </c>
      <c r="B19" s="893" t="s">
        <v>763</v>
      </c>
      <c r="C19" s="905">
        <f>+H11</f>
        <v>-995.61</v>
      </c>
      <c r="D19" s="905">
        <f>C19</f>
        <v>-995.61</v>
      </c>
      <c r="E19" s="893"/>
      <c r="F19" s="922">
        <v>365</v>
      </c>
      <c r="G19" s="906">
        <f>F19/$F$19</f>
        <v>1</v>
      </c>
      <c r="H19" s="905">
        <f>C19*G19</f>
        <v>-995.61</v>
      </c>
      <c r="I19" s="905">
        <f>H19</f>
        <v>-995.61</v>
      </c>
    </row>
    <row r="20" spans="1:10" ht="15">
      <c r="A20" s="896">
        <f>+A19+1</f>
        <v>6</v>
      </c>
      <c r="B20" s="893" t="s">
        <v>814</v>
      </c>
      <c r="C20" s="905">
        <f>+$H$13</f>
        <v>161.3473699768945</v>
      </c>
      <c r="D20" s="905">
        <f>D19+C20</f>
        <v>-834.26263002310554</v>
      </c>
      <c r="E20" s="921">
        <v>31</v>
      </c>
      <c r="F20" s="922">
        <v>335</v>
      </c>
      <c r="G20" s="906">
        <f t="shared" ref="G20:G31" si="0">F20/$F$19</f>
        <v>0.9178082191780822</v>
      </c>
      <c r="H20" s="905">
        <f t="shared" ref="H20:H31" si="1">C20*G20</f>
        <v>148.08594230756071</v>
      </c>
      <c r="I20" s="905">
        <f>I19+H20</f>
        <v>-847.52405769243933</v>
      </c>
    </row>
    <row r="21" spans="1:10" ht="15">
      <c r="A21" s="896">
        <f t="shared" ref="A21:A31" si="2">+A20+1</f>
        <v>7</v>
      </c>
      <c r="B21" s="893" t="s">
        <v>84</v>
      </c>
      <c r="C21" s="905">
        <f t="shared" ref="C21:C31" si="3">+$H$13</f>
        <v>161.3473699768945</v>
      </c>
      <c r="D21" s="905">
        <f>D20+C21</f>
        <v>-672.91526004621107</v>
      </c>
      <c r="E21" s="922">
        <v>28</v>
      </c>
      <c r="F21" s="922">
        <v>307</v>
      </c>
      <c r="G21" s="906">
        <f t="shared" si="0"/>
        <v>0.84109589041095889</v>
      </c>
      <c r="H21" s="905">
        <f t="shared" si="1"/>
        <v>135.7086098161825</v>
      </c>
      <c r="I21" s="905">
        <f t="shared" ref="I21:I31" si="4">I20+H21</f>
        <v>-711.81544787625683</v>
      </c>
    </row>
    <row r="22" spans="1:10" ht="15">
      <c r="A22" s="896">
        <f t="shared" si="2"/>
        <v>8</v>
      </c>
      <c r="B22" s="893" t="s">
        <v>83</v>
      </c>
      <c r="C22" s="905">
        <f t="shared" si="3"/>
        <v>161.3473699768945</v>
      </c>
      <c r="D22" s="905">
        <f>D21+C22</f>
        <v>-511.5678900693166</v>
      </c>
      <c r="E22" s="921">
        <v>31</v>
      </c>
      <c r="F22" s="922">
        <v>276</v>
      </c>
      <c r="G22" s="906">
        <f t="shared" si="0"/>
        <v>0.75616438356164384</v>
      </c>
      <c r="H22" s="905">
        <f t="shared" si="1"/>
        <v>122.0051345578709</v>
      </c>
      <c r="I22" s="905">
        <f t="shared" si="4"/>
        <v>-589.81031331838597</v>
      </c>
    </row>
    <row r="23" spans="1:10" ht="15">
      <c r="A23" s="896">
        <f t="shared" si="2"/>
        <v>9</v>
      </c>
      <c r="B23" s="893" t="s">
        <v>76</v>
      </c>
      <c r="C23" s="905">
        <f t="shared" si="3"/>
        <v>161.3473699768945</v>
      </c>
      <c r="D23" s="905">
        <f t="shared" ref="D23:D31" si="5">D22+C23</f>
        <v>-350.22052009242213</v>
      </c>
      <c r="E23" s="921">
        <v>30</v>
      </c>
      <c r="F23" s="922">
        <v>246</v>
      </c>
      <c r="G23" s="906">
        <f t="shared" si="0"/>
        <v>0.67397260273972603</v>
      </c>
      <c r="H23" s="905">
        <f t="shared" si="1"/>
        <v>108.74370688853712</v>
      </c>
      <c r="I23" s="905">
        <f t="shared" si="4"/>
        <v>-481.06660642984883</v>
      </c>
    </row>
    <row r="24" spans="1:10" ht="15">
      <c r="A24" s="896">
        <f t="shared" si="2"/>
        <v>10</v>
      </c>
      <c r="B24" s="893" t="s">
        <v>75</v>
      </c>
      <c r="C24" s="905">
        <f t="shared" si="3"/>
        <v>161.3473699768945</v>
      </c>
      <c r="D24" s="905">
        <f t="shared" si="5"/>
        <v>-188.87315011552764</v>
      </c>
      <c r="E24" s="921">
        <v>31</v>
      </c>
      <c r="F24" s="922">
        <v>215</v>
      </c>
      <c r="G24" s="906">
        <f t="shared" si="0"/>
        <v>0.58904109589041098</v>
      </c>
      <c r="H24" s="905">
        <f t="shared" si="1"/>
        <v>95.040231630225534</v>
      </c>
      <c r="I24" s="905">
        <f>I23+H24</f>
        <v>-386.02637479962328</v>
      </c>
    </row>
    <row r="25" spans="1:10" ht="15">
      <c r="A25" s="896">
        <f t="shared" si="2"/>
        <v>11</v>
      </c>
      <c r="B25" s="893" t="s">
        <v>92</v>
      </c>
      <c r="C25" s="905">
        <f t="shared" si="3"/>
        <v>161.3473699768945</v>
      </c>
      <c r="D25" s="905">
        <f t="shared" si="5"/>
        <v>-27.525780138633138</v>
      </c>
      <c r="E25" s="921">
        <v>30</v>
      </c>
      <c r="F25" s="922">
        <v>185</v>
      </c>
      <c r="G25" s="906">
        <f t="shared" si="0"/>
        <v>0.50684931506849318</v>
      </c>
      <c r="H25" s="905">
        <f t="shared" si="1"/>
        <v>81.778803960891736</v>
      </c>
      <c r="I25" s="905">
        <f>I24+H25</f>
        <v>-304.24757083873158</v>
      </c>
    </row>
    <row r="26" spans="1:10" ht="15">
      <c r="A26" s="896">
        <f t="shared" si="2"/>
        <v>12</v>
      </c>
      <c r="B26" s="893" t="s">
        <v>82</v>
      </c>
      <c r="C26" s="905">
        <f t="shared" si="3"/>
        <v>161.3473699768945</v>
      </c>
      <c r="D26" s="905">
        <f t="shared" si="5"/>
        <v>133.82158983826136</v>
      </c>
      <c r="E26" s="921">
        <v>31</v>
      </c>
      <c r="F26" s="922">
        <v>154</v>
      </c>
      <c r="G26" s="906">
        <f t="shared" si="0"/>
        <v>0.42191780821917807</v>
      </c>
      <c r="H26" s="905">
        <f t="shared" si="1"/>
        <v>68.075328702580137</v>
      </c>
      <c r="I26" s="905">
        <f t="shared" si="4"/>
        <v>-236.17224213615145</v>
      </c>
    </row>
    <row r="27" spans="1:10" ht="15">
      <c r="A27" s="896">
        <f t="shared" si="2"/>
        <v>13</v>
      </c>
      <c r="B27" s="893" t="s">
        <v>81</v>
      </c>
      <c r="C27" s="905">
        <f t="shared" si="3"/>
        <v>161.3473699768945</v>
      </c>
      <c r="D27" s="905">
        <f t="shared" si="5"/>
        <v>295.16895981515586</v>
      </c>
      <c r="E27" s="921">
        <v>31</v>
      </c>
      <c r="F27" s="922">
        <v>123</v>
      </c>
      <c r="G27" s="906">
        <f t="shared" si="0"/>
        <v>0.33698630136986302</v>
      </c>
      <c r="H27" s="905">
        <f t="shared" si="1"/>
        <v>54.371853444268559</v>
      </c>
      <c r="I27" s="905">
        <f t="shared" si="4"/>
        <v>-181.80038869188289</v>
      </c>
    </row>
    <row r="28" spans="1:10" ht="15">
      <c r="A28" s="896">
        <f t="shared" si="2"/>
        <v>14</v>
      </c>
      <c r="B28" s="893" t="s">
        <v>80</v>
      </c>
      <c r="C28" s="905">
        <f t="shared" si="3"/>
        <v>161.3473699768945</v>
      </c>
      <c r="D28" s="905">
        <f t="shared" si="5"/>
        <v>456.51632979205033</v>
      </c>
      <c r="E28" s="921">
        <v>30</v>
      </c>
      <c r="F28" s="922">
        <v>93</v>
      </c>
      <c r="G28" s="906">
        <f t="shared" si="0"/>
        <v>0.25479452054794521</v>
      </c>
      <c r="H28" s="905">
        <f t="shared" si="1"/>
        <v>41.110425774934761</v>
      </c>
      <c r="I28" s="905">
        <f t="shared" si="4"/>
        <v>-140.68996291694813</v>
      </c>
    </row>
    <row r="29" spans="1:10" ht="15">
      <c r="A29" s="896">
        <f t="shared" si="2"/>
        <v>15</v>
      </c>
      <c r="B29" s="893" t="s">
        <v>86</v>
      </c>
      <c r="C29" s="905">
        <f t="shared" si="3"/>
        <v>161.3473699768945</v>
      </c>
      <c r="D29" s="905">
        <f t="shared" si="5"/>
        <v>617.8636997689448</v>
      </c>
      <c r="E29" s="921">
        <v>31</v>
      </c>
      <c r="F29" s="922">
        <v>62</v>
      </c>
      <c r="G29" s="906">
        <f t="shared" si="0"/>
        <v>0.16986301369863013</v>
      </c>
      <c r="H29" s="905">
        <f t="shared" si="1"/>
        <v>27.406950516623173</v>
      </c>
      <c r="I29" s="905">
        <f t="shared" si="4"/>
        <v>-113.28301240032496</v>
      </c>
    </row>
    <row r="30" spans="1:10" ht="15">
      <c r="A30" s="896">
        <f t="shared" si="2"/>
        <v>16</v>
      </c>
      <c r="B30" s="893" t="s">
        <v>79</v>
      </c>
      <c r="C30" s="905">
        <f t="shared" si="3"/>
        <v>161.3473699768945</v>
      </c>
      <c r="D30" s="905">
        <f t="shared" si="5"/>
        <v>779.21106974583927</v>
      </c>
      <c r="E30" s="921">
        <v>30</v>
      </c>
      <c r="F30" s="922">
        <v>32</v>
      </c>
      <c r="G30" s="906">
        <f t="shared" si="0"/>
        <v>8.7671232876712329E-2</v>
      </c>
      <c r="H30" s="905">
        <f t="shared" si="1"/>
        <v>14.145522847289381</v>
      </c>
      <c r="I30" s="905">
        <f t="shared" si="4"/>
        <v>-99.137489553035579</v>
      </c>
    </row>
    <row r="31" spans="1:10" ht="15">
      <c r="A31" s="896">
        <f t="shared" si="2"/>
        <v>17</v>
      </c>
      <c r="B31" s="893" t="s">
        <v>78</v>
      </c>
      <c r="C31" s="905">
        <f t="shared" si="3"/>
        <v>161.3473699768945</v>
      </c>
      <c r="D31" s="905">
        <f t="shared" si="5"/>
        <v>940.55843972273374</v>
      </c>
      <c r="E31" s="921">
        <v>31</v>
      </c>
      <c r="F31" s="922">
        <f>F30-E31</f>
        <v>1</v>
      </c>
      <c r="G31" s="906">
        <f t="shared" si="0"/>
        <v>2.7397260273972603E-3</v>
      </c>
      <c r="H31" s="905">
        <f t="shared" si="1"/>
        <v>0.44204758897779317</v>
      </c>
      <c r="I31" s="905">
        <f t="shared" si="4"/>
        <v>-98.695441964057792</v>
      </c>
    </row>
    <row r="32" spans="1:10">
      <c r="A32" s="896"/>
      <c r="B32" s="893"/>
      <c r="C32" s="893"/>
      <c r="D32" s="893"/>
      <c r="E32" s="893"/>
      <c r="F32" s="893"/>
      <c r="G32" s="893"/>
      <c r="H32" s="907"/>
      <c r="I32" s="893"/>
    </row>
    <row r="33" spans="1:9" ht="15">
      <c r="A33" s="896">
        <f>+A31+1</f>
        <v>18</v>
      </c>
      <c r="B33" s="893" t="s">
        <v>764</v>
      </c>
      <c r="C33" s="893"/>
      <c r="D33" s="908">
        <f>+D31</f>
        <v>940.55843972273374</v>
      </c>
      <c r="E33" s="893"/>
      <c r="F33" s="893"/>
      <c r="G33" s="893"/>
      <c r="H33" s="893"/>
      <c r="I33" s="908">
        <f>+I31</f>
        <v>-98.695441964057792</v>
      </c>
    </row>
    <row r="34" spans="1:9">
      <c r="A34" s="896"/>
      <c r="B34" s="909"/>
      <c r="C34" s="909"/>
      <c r="D34" s="909"/>
      <c r="E34" s="909"/>
      <c r="F34" s="909"/>
      <c r="G34" s="909"/>
      <c r="H34" s="909"/>
      <c r="I34" s="909"/>
    </row>
    <row r="35" spans="1:9" ht="15.6" thickBot="1">
      <c r="A35" s="896">
        <f>+A33+1</f>
        <v>19</v>
      </c>
      <c r="B35" s="910" t="str">
        <f>"Proration Adjustment - Line "&amp;A33&amp;" Col. "&amp;I17&amp;" less Col. "&amp;D17</f>
        <v>Proration Adjustment - Line 18 Col. (H) less Col. (C )</v>
      </c>
      <c r="C35" s="910"/>
      <c r="D35" s="910"/>
      <c r="E35" s="910"/>
      <c r="F35" s="910"/>
      <c r="G35" s="910"/>
      <c r="H35" s="910"/>
      <c r="I35" s="926">
        <f>+I33-D33</f>
        <v>-1039.2538816867916</v>
      </c>
    </row>
    <row r="36" spans="1:9" ht="13.8" thickTop="1">
      <c r="B36" s="909"/>
      <c r="C36" s="909"/>
      <c r="D36" s="909"/>
      <c r="E36" s="909"/>
      <c r="F36" s="909"/>
      <c r="G36" s="909"/>
      <c r="H36" s="909"/>
      <c r="I36" s="909"/>
    </row>
  </sheetData>
  <mergeCells count="7">
    <mergeCell ref="B4:I4"/>
    <mergeCell ref="B5:E5"/>
    <mergeCell ref="A6:I6"/>
    <mergeCell ref="E9:F9"/>
    <mergeCell ref="A1:G1"/>
    <mergeCell ref="A2:G2"/>
    <mergeCell ref="A3:G3"/>
  </mergeCells>
  <pageMargins left="0.7" right="0.7" top="0.75" bottom="0.75" header="0.3" footer="0.3"/>
  <pageSetup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view="pageBreakPreview" topLeftCell="A16" zoomScale="90" zoomScaleNormal="100" zoomScaleSheetLayoutView="90" workbookViewId="0">
      <selection activeCell="G19" sqref="G19"/>
    </sheetView>
  </sheetViews>
  <sheetFormatPr defaultColWidth="14" defaultRowHeight="13.2"/>
  <cols>
    <col min="1" max="1" width="5.81640625" style="99" bestFit="1" customWidth="1"/>
    <col min="2" max="2" width="20.90625" style="321" customWidth="1"/>
    <col min="3" max="3" width="14.36328125" style="321" customWidth="1"/>
    <col min="4" max="4" width="14" style="321" customWidth="1"/>
    <col min="5" max="5" width="12.54296875" style="321" customWidth="1"/>
    <col min="6" max="6" width="13.36328125" style="321" customWidth="1"/>
    <col min="7" max="7" width="12.81640625" style="321" customWidth="1"/>
    <col min="8" max="9" width="8.54296875" style="321" customWidth="1"/>
    <col min="10" max="10" width="13.6328125" style="321" bestFit="1" customWidth="1"/>
    <col min="11" max="11" width="12.54296875" style="321" bestFit="1" customWidth="1"/>
    <col min="12" max="12" width="11.1796875" style="321" bestFit="1" customWidth="1"/>
    <col min="13" max="13" width="12.81640625" style="321" customWidth="1"/>
    <col min="14" max="14" width="14" style="321"/>
    <col min="15" max="15" width="10" style="321" bestFit="1" customWidth="1"/>
    <col min="16" max="16384" width="14" style="321"/>
  </cols>
  <sheetData>
    <row r="1" spans="1:15">
      <c r="A1" s="1008" t="s">
        <v>184</v>
      </c>
      <c r="B1" s="1008"/>
      <c r="C1" s="1008"/>
      <c r="D1" s="1008"/>
      <c r="E1" s="1008"/>
      <c r="F1" s="1008"/>
      <c r="G1" s="1008"/>
      <c r="H1" s="1008"/>
      <c r="I1" s="1008"/>
      <c r="J1" s="1008"/>
    </row>
    <row r="2" spans="1:15" ht="15" customHeight="1">
      <c r="A2" s="1027" t="s">
        <v>451</v>
      </c>
      <c r="B2" s="1027"/>
      <c r="C2" s="1027"/>
      <c r="D2" s="1027"/>
      <c r="E2" s="1027"/>
      <c r="F2" s="1027"/>
      <c r="G2" s="1027"/>
      <c r="H2" s="1027"/>
      <c r="I2" s="1027"/>
      <c r="J2" s="1027"/>
    </row>
    <row r="3" spans="1:15">
      <c r="A3" s="1010" t="str">
        <f>+'Attachment H-30A'!$D$5</f>
        <v>Transource Maryland, LLC</v>
      </c>
      <c r="B3" s="1010"/>
      <c r="C3" s="1010"/>
      <c r="D3" s="1010"/>
      <c r="E3" s="1010"/>
      <c r="F3" s="1010"/>
      <c r="G3" s="1010"/>
      <c r="H3" s="1010"/>
      <c r="I3" s="1010"/>
      <c r="J3" s="1010"/>
      <c r="K3" s="543"/>
      <c r="L3" s="543"/>
      <c r="M3" s="543"/>
      <c r="N3" s="543"/>
    </row>
    <row r="4" spans="1:15">
      <c r="B4" s="541"/>
    </row>
    <row r="5" spans="1:15">
      <c r="A5" s="258"/>
      <c r="B5" s="26" t="s">
        <v>437</v>
      </c>
      <c r="C5" s="541"/>
      <c r="F5" s="541"/>
      <c r="G5" s="541"/>
      <c r="H5" s="541"/>
      <c r="I5" s="541"/>
      <c r="J5" s="541"/>
      <c r="K5" s="269"/>
      <c r="L5" s="541"/>
      <c r="N5" s="101"/>
      <c r="O5" s="101"/>
    </row>
    <row r="6" spans="1:15" ht="16.2" thickBot="1">
      <c r="A6" s="258"/>
      <c r="B6" s="26"/>
      <c r="C6" s="541"/>
      <c r="D6" s="270"/>
      <c r="E6" s="270"/>
      <c r="F6" s="393" t="s">
        <v>48</v>
      </c>
      <c r="G6" s="270"/>
      <c r="H6" s="270"/>
      <c r="I6" s="270"/>
      <c r="K6" s="269"/>
      <c r="L6" s="541"/>
      <c r="N6" s="101"/>
      <c r="O6" s="101"/>
    </row>
    <row r="7" spans="1:15" ht="15.6">
      <c r="A7" s="258">
        <v>1</v>
      </c>
      <c r="B7" s="26" t="s">
        <v>724</v>
      </c>
      <c r="C7" s="26"/>
      <c r="F7" s="325">
        <v>162808.2833333333</v>
      </c>
      <c r="G7" s="981"/>
      <c r="H7" s="270"/>
      <c r="I7" s="270"/>
      <c r="N7" s="102"/>
      <c r="O7" s="102"/>
    </row>
    <row r="8" spans="1:15" ht="15.6">
      <c r="A8" s="258"/>
      <c r="B8" s="26"/>
      <c r="C8" s="26"/>
      <c r="F8" s="158"/>
      <c r="G8" s="270"/>
      <c r="H8" s="270"/>
      <c r="I8" s="270"/>
      <c r="N8" s="102"/>
      <c r="O8" s="102"/>
    </row>
    <row r="9" spans="1:15" ht="15.6">
      <c r="A9" s="258">
        <f>+A7+1</f>
        <v>2</v>
      </c>
      <c r="B9" s="26" t="s">
        <v>275</v>
      </c>
      <c r="C9" s="26"/>
      <c r="F9" s="145">
        <v>0</v>
      </c>
      <c r="G9" s="270"/>
      <c r="H9" s="270"/>
      <c r="I9" s="271"/>
      <c r="N9" s="101"/>
      <c r="O9" s="101"/>
    </row>
    <row r="10" spans="1:15" ht="15.6">
      <c r="A10" s="258"/>
      <c r="B10" s="26"/>
      <c r="C10" s="26"/>
      <c r="F10" s="406"/>
      <c r="G10" s="270"/>
      <c r="H10" s="270"/>
      <c r="I10" s="270"/>
      <c r="N10" s="101"/>
      <c r="O10" s="101"/>
    </row>
    <row r="11" spans="1:15" ht="15.6">
      <c r="A11" s="258">
        <f>+A9+1</f>
        <v>3</v>
      </c>
      <c r="B11" s="106" t="s">
        <v>718</v>
      </c>
      <c r="C11" s="106"/>
      <c r="F11" s="158">
        <f>+E40</f>
        <v>8467443.6363902148</v>
      </c>
      <c r="G11" s="270"/>
      <c r="H11" s="270"/>
      <c r="I11" s="270"/>
    </row>
    <row r="12" spans="1:15" ht="15.6">
      <c r="A12" s="258">
        <f t="shared" ref="A12:A22" si="0">+A11+1</f>
        <v>4</v>
      </c>
      <c r="B12" s="106" t="s">
        <v>840</v>
      </c>
      <c r="C12" s="106"/>
      <c r="F12" s="394">
        <f>-D40</f>
        <v>0</v>
      </c>
      <c r="G12" s="270"/>
      <c r="H12" s="270"/>
      <c r="I12" s="270"/>
    </row>
    <row r="13" spans="1:15" ht="15.6">
      <c r="A13" s="258">
        <f t="shared" si="0"/>
        <v>5</v>
      </c>
      <c r="B13" s="106" t="s">
        <v>719</v>
      </c>
      <c r="C13" s="106"/>
      <c r="F13" s="394">
        <f>-F40</f>
        <v>0</v>
      </c>
      <c r="G13" s="270"/>
      <c r="H13" s="270"/>
      <c r="I13" s="270"/>
    </row>
    <row r="14" spans="1:15" ht="16.2" thickBot="1">
      <c r="A14" s="258">
        <f t="shared" si="0"/>
        <v>6</v>
      </c>
      <c r="B14" s="106" t="s">
        <v>720</v>
      </c>
      <c r="C14" s="106"/>
      <c r="F14" s="170">
        <f>-G40</f>
        <v>0</v>
      </c>
      <c r="G14" s="270"/>
      <c r="H14" s="270"/>
      <c r="I14" s="270"/>
    </row>
    <row r="15" spans="1:15" ht="15.6">
      <c r="A15" s="258">
        <f t="shared" si="0"/>
        <v>7</v>
      </c>
      <c r="B15" s="106" t="s">
        <v>277</v>
      </c>
      <c r="C15" s="32" t="s">
        <v>458</v>
      </c>
      <c r="F15" s="545">
        <f>+SUM(F11:F14)</f>
        <v>8467443.6363902148</v>
      </c>
      <c r="G15" s="272"/>
      <c r="H15" s="273"/>
      <c r="I15" s="272"/>
    </row>
    <row r="16" spans="1:15">
      <c r="A16" s="258"/>
      <c r="B16" s="106"/>
      <c r="C16" s="502"/>
      <c r="J16" s="406"/>
    </row>
    <row r="17" spans="1:10">
      <c r="A17" s="258"/>
      <c r="B17" s="543"/>
      <c r="C17" s="502"/>
      <c r="F17" s="541"/>
      <c r="G17" s="541"/>
      <c r="I17" s="541"/>
      <c r="J17" s="541"/>
    </row>
    <row r="18" spans="1:10" ht="13.8" thickBot="1">
      <c r="A18" s="258"/>
      <c r="B18" s="543"/>
      <c r="C18" s="502"/>
      <c r="F18" s="31" t="s">
        <v>48</v>
      </c>
      <c r="G18" s="31" t="s">
        <v>58</v>
      </c>
      <c r="H18" s="31" t="s">
        <v>57</v>
      </c>
      <c r="I18" s="31" t="s">
        <v>59</v>
      </c>
      <c r="J18" s="541"/>
    </row>
    <row r="19" spans="1:10">
      <c r="A19" s="258">
        <f>+A15+1</f>
        <v>8</v>
      </c>
      <c r="B19" s="106" t="s">
        <v>227</v>
      </c>
      <c r="C19" s="32" t="s">
        <v>887</v>
      </c>
      <c r="F19" s="194">
        <f>+C40</f>
        <v>8323076.923076923</v>
      </c>
      <c r="G19" s="284">
        <v>0.4</v>
      </c>
      <c r="H19" s="368">
        <f>'8-Construction Debt'!D13</f>
        <v>2.1029726740603813E-2</v>
      </c>
      <c r="I19" s="213">
        <f>G19*H19</f>
        <v>8.4118906962415262E-3</v>
      </c>
      <c r="J19" s="193" t="s">
        <v>60</v>
      </c>
    </row>
    <row r="20" spans="1:10">
      <c r="A20" s="258">
        <f t="shared" si="0"/>
        <v>9</v>
      </c>
      <c r="B20" s="106" t="s">
        <v>455</v>
      </c>
      <c r="C20" s="32" t="s">
        <v>888</v>
      </c>
      <c r="F20" s="194">
        <f>+D40</f>
        <v>0</v>
      </c>
      <c r="G20" s="284">
        <v>0</v>
      </c>
      <c r="H20" s="368">
        <f>IFERROR(+F9/F20,0)</f>
        <v>0</v>
      </c>
      <c r="I20" s="213">
        <f>G20*H20</f>
        <v>0</v>
      </c>
      <c r="J20" s="541"/>
    </row>
    <row r="21" spans="1:10" ht="13.8" thickBot="1">
      <c r="A21" s="258">
        <f t="shared" si="0"/>
        <v>10</v>
      </c>
      <c r="B21" s="26" t="s">
        <v>262</v>
      </c>
      <c r="C21" s="34" t="s">
        <v>889</v>
      </c>
      <c r="F21" s="279">
        <f>+F15</f>
        <v>8467443.6363902148</v>
      </c>
      <c r="G21" s="284">
        <v>0.6</v>
      </c>
      <c r="H21" s="368">
        <f>+'Attachment H-30A'!G205</f>
        <v>0.10400000000000001</v>
      </c>
      <c r="I21" s="332">
        <f>G21*H21</f>
        <v>6.2400000000000004E-2</v>
      </c>
      <c r="J21" s="541"/>
    </row>
    <row r="22" spans="1:10">
      <c r="A22" s="258">
        <f t="shared" si="0"/>
        <v>11</v>
      </c>
      <c r="B22" s="542" t="s">
        <v>220</v>
      </c>
      <c r="C22" s="34" t="s">
        <v>457</v>
      </c>
      <c r="F22" s="194">
        <f>SUM(F19:F21)</f>
        <v>16790520.559467137</v>
      </c>
      <c r="G22" s="541" t="s">
        <v>2</v>
      </c>
      <c r="H22" s="502"/>
      <c r="I22" s="213">
        <f>SUM(I19:I21)</f>
        <v>7.0811890696241525E-2</v>
      </c>
      <c r="J22" s="193" t="s">
        <v>61</v>
      </c>
    </row>
    <row r="23" spans="1:10">
      <c r="A23" s="258"/>
    </row>
    <row r="24" spans="1:10">
      <c r="A24" s="251"/>
    </row>
    <row r="25" spans="1:10">
      <c r="C25" s="216" t="s">
        <v>190</v>
      </c>
      <c r="D25" s="216" t="s">
        <v>191</v>
      </c>
      <c r="E25" s="378" t="s">
        <v>450</v>
      </c>
      <c r="F25" s="216" t="s">
        <v>193</v>
      </c>
      <c r="G25" s="216" t="s">
        <v>195</v>
      </c>
    </row>
    <row r="26" spans="1:10" ht="45.75" customHeight="1">
      <c r="A26" s="370"/>
      <c r="B26" s="372" t="s">
        <v>446</v>
      </c>
      <c r="C26" s="377" t="s">
        <v>729</v>
      </c>
      <c r="D26" s="799" t="s">
        <v>709</v>
      </c>
      <c r="E26" s="377" t="s">
        <v>276</v>
      </c>
      <c r="F26" s="359" t="s">
        <v>453</v>
      </c>
      <c r="G26" s="359" t="s">
        <v>454</v>
      </c>
    </row>
    <row r="27" spans="1:10">
      <c r="A27" s="371">
        <f>+A22+1</f>
        <v>12</v>
      </c>
      <c r="B27" s="373" t="s">
        <v>447</v>
      </c>
      <c r="C27" s="978">
        <v>8400000</v>
      </c>
      <c r="D27" s="978">
        <v>0</v>
      </c>
      <c r="E27" s="978">
        <v>8212640.4625011897</v>
      </c>
      <c r="F27" s="978">
        <v>0</v>
      </c>
      <c r="G27" s="978">
        <v>0</v>
      </c>
    </row>
    <row r="28" spans="1:10">
      <c r="A28" s="371">
        <f>+A27+1</f>
        <v>13</v>
      </c>
      <c r="B28" s="374" t="s">
        <v>85</v>
      </c>
      <c r="C28" s="969">
        <v>8400000</v>
      </c>
      <c r="D28" s="969">
        <v>0</v>
      </c>
      <c r="E28" s="969">
        <v>8273284.8708042996</v>
      </c>
      <c r="F28" s="969">
        <v>0</v>
      </c>
      <c r="G28" s="969">
        <v>0</v>
      </c>
    </row>
    <row r="29" spans="1:10">
      <c r="A29" s="371">
        <f t="shared" ref="A29:A40" si="1">+A28+1</f>
        <v>14</v>
      </c>
      <c r="B29" s="375" t="s">
        <v>84</v>
      </c>
      <c r="C29" s="969">
        <v>8400000</v>
      </c>
      <c r="D29" s="969">
        <v>0</v>
      </c>
      <c r="E29" s="969">
        <v>8335538.7912841197</v>
      </c>
      <c r="F29" s="969">
        <v>0</v>
      </c>
      <c r="G29" s="969">
        <v>0</v>
      </c>
    </row>
    <row r="30" spans="1:10">
      <c r="A30" s="371">
        <f t="shared" si="1"/>
        <v>15</v>
      </c>
      <c r="B30" s="375" t="s">
        <v>83</v>
      </c>
      <c r="C30" s="969">
        <v>8400000</v>
      </c>
      <c r="D30" s="969">
        <v>0</v>
      </c>
      <c r="E30" s="969">
        <v>8397736.8149439692</v>
      </c>
      <c r="F30" s="969">
        <v>0</v>
      </c>
      <c r="G30" s="969">
        <v>0</v>
      </c>
    </row>
    <row r="31" spans="1:10">
      <c r="A31" s="371">
        <f t="shared" si="1"/>
        <v>16</v>
      </c>
      <c r="B31" s="374" t="s">
        <v>76</v>
      </c>
      <c r="C31" s="969">
        <v>8400000</v>
      </c>
      <c r="D31" s="969">
        <v>0</v>
      </c>
      <c r="E31" s="969">
        <v>8459664.7608188298</v>
      </c>
      <c r="F31" s="969">
        <v>0</v>
      </c>
      <c r="G31" s="969">
        <v>0</v>
      </c>
    </row>
    <row r="32" spans="1:10">
      <c r="A32" s="371">
        <f t="shared" si="1"/>
        <v>17</v>
      </c>
      <c r="B32" s="375" t="s">
        <v>75</v>
      </c>
      <c r="C32" s="969">
        <v>8400000</v>
      </c>
      <c r="D32" s="969">
        <v>0</v>
      </c>
      <c r="E32" s="969">
        <v>8521541.2016331106</v>
      </c>
      <c r="F32" s="969">
        <v>0</v>
      </c>
      <c r="G32" s="969">
        <v>0</v>
      </c>
    </row>
    <row r="33" spans="1:13">
      <c r="A33" s="371">
        <f t="shared" si="1"/>
        <v>18</v>
      </c>
      <c r="B33" s="375" t="s">
        <v>448</v>
      </c>
      <c r="C33" s="969">
        <v>8400000</v>
      </c>
      <c r="D33" s="969">
        <v>0</v>
      </c>
      <c r="E33" s="969">
        <v>8583331.9202895891</v>
      </c>
      <c r="F33" s="969">
        <v>0</v>
      </c>
      <c r="G33" s="969">
        <v>0</v>
      </c>
    </row>
    <row r="34" spans="1:13">
      <c r="A34" s="371">
        <f t="shared" si="1"/>
        <v>19</v>
      </c>
      <c r="B34" s="374" t="s">
        <v>82</v>
      </c>
      <c r="C34" s="969">
        <v>8400000</v>
      </c>
      <c r="D34" s="969">
        <v>0</v>
      </c>
      <c r="E34" s="969">
        <v>8644982.5972592309</v>
      </c>
      <c r="F34" s="969">
        <v>0</v>
      </c>
      <c r="G34" s="969">
        <v>0</v>
      </c>
    </row>
    <row r="35" spans="1:13">
      <c r="A35" s="371">
        <f t="shared" si="1"/>
        <v>20</v>
      </c>
      <c r="B35" s="375" t="s">
        <v>81</v>
      </c>
      <c r="C35" s="969">
        <v>8400000</v>
      </c>
      <c r="D35" s="969">
        <v>0</v>
      </c>
      <c r="E35" s="969">
        <v>8706598.6570721995</v>
      </c>
      <c r="F35" s="969">
        <v>0</v>
      </c>
      <c r="G35" s="969">
        <v>0</v>
      </c>
    </row>
    <row r="36" spans="1:13">
      <c r="A36" s="371">
        <f t="shared" si="1"/>
        <v>21</v>
      </c>
      <c r="B36" s="375" t="s">
        <v>80</v>
      </c>
      <c r="C36" s="969">
        <v>8400000</v>
      </c>
      <c r="D36" s="969">
        <v>0</v>
      </c>
      <c r="E36" s="969">
        <v>8768131.7144287303</v>
      </c>
      <c r="F36" s="969">
        <v>0</v>
      </c>
      <c r="G36" s="969">
        <v>0</v>
      </c>
    </row>
    <row r="37" spans="1:13">
      <c r="A37" s="371">
        <f t="shared" si="1"/>
        <v>22</v>
      </c>
      <c r="B37" s="374" t="s">
        <v>449</v>
      </c>
      <c r="C37" s="969">
        <v>8400000</v>
      </c>
      <c r="D37" s="969">
        <v>0</v>
      </c>
      <c r="E37" s="969">
        <v>8829688.3189331908</v>
      </c>
      <c r="F37" s="969">
        <v>0</v>
      </c>
      <c r="G37" s="969">
        <v>0</v>
      </c>
    </row>
    <row r="38" spans="1:13">
      <c r="A38" s="371">
        <f t="shared" si="1"/>
        <v>23</v>
      </c>
      <c r="B38" s="374" t="s">
        <v>79</v>
      </c>
      <c r="C38" s="969">
        <v>8400000</v>
      </c>
      <c r="D38" s="969">
        <v>0</v>
      </c>
      <c r="E38" s="969">
        <v>8891194.0677348506</v>
      </c>
      <c r="F38" s="969">
        <v>0</v>
      </c>
      <c r="G38" s="969">
        <v>0</v>
      </c>
    </row>
    <row r="39" spans="1:13">
      <c r="A39" s="371">
        <f t="shared" si="1"/>
        <v>24</v>
      </c>
      <c r="B39" s="375" t="s">
        <v>78</v>
      </c>
      <c r="C39" s="968">
        <v>7400000</v>
      </c>
      <c r="D39" s="968">
        <v>0</v>
      </c>
      <c r="E39" s="968">
        <v>7452433.0953694899</v>
      </c>
      <c r="F39" s="968">
        <v>0</v>
      </c>
      <c r="G39" s="968">
        <v>0</v>
      </c>
    </row>
    <row r="40" spans="1:13">
      <c r="A40" s="371">
        <f t="shared" si="1"/>
        <v>25</v>
      </c>
      <c r="B40" s="376" t="s">
        <v>568</v>
      </c>
      <c r="C40" s="295">
        <f>+SUM(C27:C39)/13</f>
        <v>8323076.923076923</v>
      </c>
      <c r="D40" s="295">
        <f>+SUM(D27:D39)/13</f>
        <v>0</v>
      </c>
      <c r="E40" s="295">
        <f>+SUM(E27:E39)/13</f>
        <v>8467443.6363902148</v>
      </c>
      <c r="F40" s="585">
        <f>+SUM(F27:F39)/13</f>
        <v>0</v>
      </c>
      <c r="G40" s="585">
        <f>+SUM(G27:G39)/13</f>
        <v>0</v>
      </c>
    </row>
    <row r="42" spans="1:13">
      <c r="A42" s="651" t="s">
        <v>525</v>
      </c>
    </row>
    <row r="43" spans="1:13" ht="15" customHeight="1">
      <c r="A43" s="259" t="s">
        <v>62</v>
      </c>
      <c r="B43" s="996" t="s">
        <v>456</v>
      </c>
      <c r="C43" s="996"/>
      <c r="D43" s="996"/>
      <c r="E43" s="996"/>
      <c r="F43" s="996"/>
      <c r="G43" s="996"/>
      <c r="H43" s="996"/>
      <c r="I43" s="996"/>
    </row>
    <row r="44" spans="1:13" s="565" customFormat="1">
      <c r="B44" s="996"/>
      <c r="C44" s="996"/>
      <c r="D44" s="996"/>
      <c r="E44" s="996"/>
      <c r="F44" s="996"/>
      <c r="G44" s="996"/>
      <c r="H44" s="996"/>
      <c r="I44" s="996"/>
    </row>
    <row r="45" spans="1:13" s="565" customFormat="1">
      <c r="A45" s="259" t="s">
        <v>63</v>
      </c>
      <c r="B45" s="565" t="s">
        <v>376</v>
      </c>
    </row>
    <row r="46" spans="1:13" s="565" customFormat="1">
      <c r="A46" s="259" t="s">
        <v>64</v>
      </c>
      <c r="B46" s="565" t="s">
        <v>459</v>
      </c>
    </row>
    <row r="47" spans="1:13" s="565" customFormat="1" ht="39.75" customHeight="1">
      <c r="A47" s="324" t="s">
        <v>65</v>
      </c>
      <c r="B47" s="988" t="s">
        <v>829</v>
      </c>
      <c r="C47" s="988"/>
      <c r="D47" s="988"/>
      <c r="E47" s="988"/>
      <c r="F47" s="988"/>
      <c r="G47" s="988"/>
      <c r="H47" s="988"/>
      <c r="I47" s="988"/>
      <c r="J47" s="849"/>
      <c r="K47" s="849"/>
      <c r="L47" s="849"/>
      <c r="M47" s="798"/>
    </row>
    <row r="48" spans="1:13" s="565" customFormat="1">
      <c r="A48" s="324"/>
      <c r="B48" s="652"/>
      <c r="C48" s="652"/>
      <c r="D48" s="652"/>
      <c r="E48" s="652"/>
      <c r="F48" s="652"/>
      <c r="G48" s="652"/>
      <c r="H48" s="652"/>
      <c r="I48" s="652"/>
      <c r="J48" s="652"/>
      <c r="K48" s="652"/>
      <c r="L48" s="652"/>
      <c r="M48" s="652"/>
    </row>
    <row r="49" spans="1:13" s="565" customFormat="1">
      <c r="A49" s="324"/>
      <c r="B49" s="652"/>
      <c r="C49" s="652"/>
      <c r="D49" s="652"/>
      <c r="E49" s="652"/>
      <c r="F49" s="652"/>
      <c r="G49" s="652"/>
      <c r="H49" s="652"/>
      <c r="I49" s="652"/>
      <c r="J49" s="652"/>
      <c r="K49" s="652"/>
      <c r="L49" s="652"/>
      <c r="M49" s="652"/>
    </row>
    <row r="50" spans="1:13" s="565" customFormat="1">
      <c r="A50" s="324"/>
      <c r="B50" s="652"/>
      <c r="C50" s="652"/>
      <c r="D50" s="652"/>
      <c r="E50" s="652"/>
      <c r="F50" s="652"/>
      <c r="G50" s="652"/>
      <c r="H50" s="652"/>
      <c r="I50" s="652"/>
      <c r="J50" s="652"/>
      <c r="K50" s="652"/>
      <c r="L50" s="652"/>
      <c r="M50" s="652"/>
    </row>
    <row r="51" spans="1:13" s="565" customFormat="1">
      <c r="A51" s="324"/>
      <c r="B51" s="652"/>
      <c r="C51" s="652"/>
      <c r="D51" s="652"/>
      <c r="E51" s="652"/>
      <c r="F51" s="652"/>
      <c r="G51" s="652"/>
      <c r="H51" s="652"/>
      <c r="I51" s="652"/>
      <c r="J51" s="652"/>
      <c r="K51" s="652"/>
      <c r="L51" s="652"/>
      <c r="M51" s="652"/>
    </row>
    <row r="52" spans="1:13" s="565" customFormat="1">
      <c r="A52" s="324"/>
      <c r="B52" s="652"/>
      <c r="C52" s="652"/>
      <c r="D52" s="652"/>
      <c r="E52" s="652"/>
      <c r="F52" s="652"/>
      <c r="G52" s="652"/>
      <c r="H52" s="652"/>
      <c r="I52" s="652"/>
      <c r="J52" s="652"/>
      <c r="K52" s="652"/>
      <c r="L52" s="652"/>
      <c r="M52" s="652"/>
    </row>
    <row r="53" spans="1:13" s="565" customFormat="1">
      <c r="A53" s="324"/>
      <c r="B53" s="652"/>
      <c r="C53" s="652"/>
      <c r="D53" s="652"/>
      <c r="E53" s="652"/>
      <c r="F53" s="652"/>
      <c r="G53" s="652"/>
      <c r="H53" s="652"/>
      <c r="I53" s="652"/>
      <c r="J53" s="652"/>
      <c r="K53" s="652"/>
      <c r="L53" s="652"/>
      <c r="M53" s="652"/>
    </row>
    <row r="54" spans="1:13" s="565" customFormat="1">
      <c r="A54" s="324"/>
      <c r="B54" s="652"/>
      <c r="C54" s="652"/>
      <c r="D54" s="652"/>
      <c r="E54" s="652"/>
      <c r="F54" s="652"/>
      <c r="G54" s="652"/>
      <c r="H54" s="652"/>
      <c r="I54" s="652"/>
      <c r="J54" s="652"/>
      <c r="K54" s="652"/>
      <c r="L54" s="652"/>
      <c r="M54" s="652"/>
    </row>
  </sheetData>
  <customSheetViews>
    <customSheetView guid="{63AFAF34-E340-4B5E-A289-FFB7051CA9B6}" showPageBreaks="1" fitToPage="1" printArea="1">
      <selection activeCell="H21" sqref="H21"/>
      <rowBreaks count="1" manualBreakCount="1">
        <brk id="46" max="16383" man="1"/>
      </rowBreaks>
      <pageMargins left="0.25" right="0.25" top="0.75" bottom="0.75" header="0.3" footer="0.3"/>
      <pageSetup scale="76" orientation="landscape" r:id="rId1"/>
    </customSheetView>
    <customSheetView guid="{F1DC5514-577A-46EB-866C-26F0BED2C286}" scale="90" showPageBreaks="1" fitToPage="1" printArea="1" view="pageBreakPreview">
      <selection activeCell="B7" sqref="B7"/>
      <rowBreaks count="1" manualBreakCount="1">
        <brk id="46" max="16383" man="1"/>
      </rowBreaks>
      <pageMargins left="0.25" right="0.25" top="0.75" bottom="0.75" header="0.3" footer="0.3"/>
      <pageSetup scale="78" orientation="landscape" r:id="rId2"/>
    </customSheetView>
    <customSheetView guid="{F04A2B9A-C6FE-4FEB-AD1E-2CF9AC309BE4}" fitToPage="1">
      <selection activeCell="G20" sqref="G20"/>
      <pageMargins left="0.7" right="0.7" top="0.75" bottom="0.75" header="0.3" footer="0.3"/>
      <pageSetup scale="76" orientation="landscape" r:id="rId3"/>
    </customSheetView>
  </customSheetViews>
  <mergeCells count="5">
    <mergeCell ref="B43:I44"/>
    <mergeCell ref="A1:J1"/>
    <mergeCell ref="A2:J2"/>
    <mergeCell ref="A3:J3"/>
    <mergeCell ref="B47:I47"/>
  </mergeCells>
  <phoneticPr fontId="0" type="noConversion"/>
  <pageMargins left="0.25" right="0.25" top="0.75" bottom="0.75" header="0.3" footer="0.3"/>
  <pageSetup scale="72" orientation="landscape" r:id="rId4"/>
  <rowBreaks count="1" manualBreakCount="1">
    <brk id="4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3.xml><?xml version="1.0" encoding="utf-8"?>
<ds:datastoreItem xmlns:ds="http://schemas.openxmlformats.org/officeDocument/2006/customXml" ds:itemID="{988DBC8E-E135-4F5E-ADEE-BD14D77AAFE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B0E36AD4-EC57-4239-A9B9-658EDE83580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Attachment H-30A</vt:lpstr>
      <vt:lpstr>1-Project Rev Req</vt:lpstr>
      <vt:lpstr>2-Incentive ROE</vt:lpstr>
      <vt:lpstr>3-Project True-up</vt:lpstr>
      <vt:lpstr>4- Rate Base</vt:lpstr>
      <vt:lpstr>4a-ADIT</vt:lpstr>
      <vt:lpstr>4b-Ending ADIT</vt:lpstr>
      <vt:lpstr>4c-ADIT Proration</vt:lpstr>
      <vt:lpstr>5-Return</vt:lpstr>
      <vt:lpstr>6 - True-Up Interest</vt:lpstr>
      <vt:lpstr>6a - True-up Interest Rate</vt:lpstr>
      <vt:lpstr>7 - PBOP</vt:lpstr>
      <vt:lpstr>8-Construction Debt</vt:lpstr>
      <vt:lpstr>9- Cost of Debt True-up</vt:lpstr>
      <vt:lpstr>10 -Depreciation Rates</vt:lpstr>
      <vt:lpstr>11-Corrections</vt:lpstr>
      <vt:lpstr>12 - Revenue Credits</vt:lpstr>
      <vt:lpstr>13 - 30.9 credits</vt:lpstr>
      <vt:lpstr>'11-Corrections'!Print_Area</vt:lpstr>
      <vt:lpstr>'12 - Revenue Credits'!Print_Area</vt:lpstr>
      <vt:lpstr>'13 - 30.9 credits'!Print_Area</vt:lpstr>
      <vt:lpstr>'1-Project Rev Req'!Print_Area</vt:lpstr>
      <vt:lpstr>'2-Incentive ROE'!Print_Area</vt:lpstr>
      <vt:lpstr>'3-Project True-up'!Print_Area</vt:lpstr>
      <vt:lpstr>'4- Rate Base'!Print_Area</vt:lpstr>
      <vt:lpstr>'4a-ADIT'!Print_Area</vt:lpstr>
      <vt:lpstr>'4b-Ending ADIT'!Print_Area</vt:lpstr>
      <vt:lpstr>'5-Return'!Print_Area</vt:lpstr>
      <vt:lpstr>'6a - True-up Interest Rate'!Print_Area</vt:lpstr>
      <vt:lpstr>'8-Construction Debt'!Print_Area</vt:lpstr>
      <vt:lpstr>'9- Cost of Debt True-up'!Print_Area</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Martin</dc:creator>
  <cp:keywords/>
  <cp:lastModifiedBy>s199989</cp:lastModifiedBy>
  <cp:lastPrinted>2018-09-27T15:21:44Z</cp:lastPrinted>
  <dcterms:created xsi:type="dcterms:W3CDTF">1970-01-01T04:00:00Z</dcterms:created>
  <dcterms:modified xsi:type="dcterms:W3CDTF">2021-09-30T00:10:17Z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C:\Documents and Settings\hcurlee\Local Settings\Temporary Internet Files\Content.Outlook\N3FKE9C2\RITELine Reg Asset formula final 7-12-2011.xls</vt:lpwstr>
  </property>
  <property fmtid="{D5CDD505-2E9C-101B-9397-08002B2CF9AE}" pid="3" name="_NewReviewCycle">
    <vt:lpwstr/>
  </property>
  <property fmtid="{D5CDD505-2E9C-101B-9397-08002B2CF9AE}" pid="4" name="ContentTypeId">
    <vt:lpwstr>0x01010086CC9DD1B0EFA246856FF06A225F0DD4</vt:lpwstr>
  </property>
  <property fmtid="{D5CDD505-2E9C-101B-9397-08002B2CF9AE}" pid="5" name="{A44787D4-0540-4523-9961-78E4036D8C6D}">
    <vt:lpwstr>{BE45F11B-7F20-4AB7-A238-8C15BE33FB68}</vt:lpwstr>
  </property>
  <property fmtid="{D5CDD505-2E9C-101B-9397-08002B2CF9AE}" pid="6" name="docIndexRef">
    <vt:lpwstr>45ec4f70-846a-4a7e-a286-fc45c6e6624e</vt:lpwstr>
  </property>
  <property fmtid="{D5CDD505-2E9C-101B-9397-08002B2CF9AE}" pid="7" name="bjSaver">
    <vt:lpwstr>v/7I3rvbBpV3bYZhmsg2AmH7oBqAZZGO</vt:lpwstr>
  </property>
  <property fmtid="{D5CDD505-2E9C-101B-9397-08002B2CF9AE}" pid="8" name="bjDocumentSecurityLabel">
    <vt:lpwstr>AEP Internal</vt:lpwstr>
  </property>
  <property fmtid="{D5CDD505-2E9C-101B-9397-08002B2CF9AE}" pid="9"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10" name="bjDocumentLabelXML-0">
    <vt:lpwstr>ww.boldonjames.com/2008/01/sie/internal/label"&gt;&lt;element uid="50c31824-0780-4910-87d1-eaaffd182d42" value="" /&gt;&lt;element uid="c64218ab-b8d1-40b6-a478-cb8be1e10ecc" value="" /&gt;&lt;/sisl&gt;</vt:lpwstr>
  </property>
  <property fmtid="{D5CDD505-2E9C-101B-9397-08002B2CF9AE}" pid="11" name="Visual Markings Removed">
    <vt:lpwstr>No</vt:lpwstr>
  </property>
</Properties>
</file>